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Energy Policy Solutions\California\Models\eps-california\InputData\fuels\BS\"/>
    </mc:Choice>
  </mc:AlternateContent>
  <xr:revisionPtr revIDLastSave="0" documentId="13_ncr:1_{C85FCB87-FDE3-457B-BADA-0658F8B03791}" xr6:coauthVersionLast="47" xr6:coauthVersionMax="47" xr10:uidLastSave="{00000000-0000-0000-0000-000000000000}"/>
  <bookViews>
    <workbookView xWindow="-108" yWindow="-108" windowWidth="23256" windowHeight="14016" firstSheet="4" activeTab="5" xr2:uid="{00000000-000D-0000-FFFF-FFFF00000000}"/>
  </bookViews>
  <sheets>
    <sheet name="About" sheetId="1" r:id="rId1"/>
    <sheet name="Subsidies Paid" sheetId="12" r:id="rId2"/>
    <sheet name="AEO Table 1" sheetId="3" r:id="rId3"/>
    <sheet name="AEO Table 8" sheetId="9" r:id="rId4"/>
    <sheet name="AEO Table 11" sheetId="6" r:id="rId5"/>
    <sheet name="Calculations" sheetId="14" r:id="rId6"/>
    <sheet name="Wind PV Calcs" sheetId="20" r:id="rId7"/>
    <sheet name="Monetizing Tax Credit Penalty" sheetId="17" r:id="rId8"/>
    <sheet name="BS-BSfTFpEUP" sheetId="10" r:id="rId9"/>
    <sheet name="BS-BSpUEO-PreRet" sheetId="11" r:id="rId10"/>
    <sheet name="BS-BSpUEO-PreNonRet" sheetId="18" r:id="rId11"/>
    <sheet name="BS-BSpUEO-NewBlt" sheetId="19" r:id="rId12"/>
    <sheet name="BS-BSpUECB" sheetId="16" r:id="rId13"/>
    <sheet name="JCT Table 1_Notes" sheetId="15" r:id="rId14"/>
  </sheets>
  <definedNames>
    <definedName name="dollars_2020_2012">About!$A$86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4" l="1"/>
  <c r="C7" i="14" s="1"/>
  <c r="D5" i="14"/>
  <c r="E5" i="14"/>
  <c r="F5" i="14"/>
  <c r="G5" i="14"/>
  <c r="H5" i="14"/>
  <c r="H7" i="14" s="1"/>
  <c r="I5" i="14"/>
  <c r="J5" i="14"/>
  <c r="J7" i="14" s="1"/>
  <c r="K5" i="14"/>
  <c r="K7" i="14" s="1"/>
  <c r="D7" i="14"/>
  <c r="E7" i="14"/>
  <c r="F7" i="14"/>
  <c r="G7" i="14"/>
  <c r="I7" i="14"/>
  <c r="C12" i="14"/>
  <c r="D12" i="14"/>
  <c r="E12" i="14"/>
  <c r="F12" i="14"/>
  <c r="F14" i="14" s="1"/>
  <c r="G12" i="14"/>
  <c r="H12" i="14"/>
  <c r="I12" i="14" s="1"/>
  <c r="C14" i="14"/>
  <c r="D14" i="14"/>
  <c r="E14" i="14"/>
  <c r="G14" i="14"/>
  <c r="C19" i="14"/>
  <c r="D19" i="14"/>
  <c r="D21" i="14" s="1"/>
  <c r="E19" i="14"/>
  <c r="F19" i="14"/>
  <c r="F21" i="14" s="1"/>
  <c r="G19" i="14"/>
  <c r="H19" i="14"/>
  <c r="I19" i="14"/>
  <c r="J19" i="14"/>
  <c r="K19" i="14"/>
  <c r="C21" i="14"/>
  <c r="E21" i="14"/>
  <c r="G21" i="14"/>
  <c r="H21" i="14"/>
  <c r="I21" i="14"/>
  <c r="J21" i="14"/>
  <c r="K21" i="14"/>
  <c r="C26" i="14"/>
  <c r="D26" i="14"/>
  <c r="D27" i="14" s="1"/>
  <c r="E26" i="14"/>
  <c r="F26" i="14"/>
  <c r="G26" i="14"/>
  <c r="H26" i="14"/>
  <c r="I26" i="14"/>
  <c r="J26" i="14"/>
  <c r="J27" i="14" s="1"/>
  <c r="K26" i="14"/>
  <c r="C27" i="14"/>
  <c r="E27" i="14"/>
  <c r="F27" i="14"/>
  <c r="G27" i="14"/>
  <c r="H27" i="14"/>
  <c r="I27" i="14"/>
  <c r="K27" i="14"/>
  <c r="C31" i="14"/>
  <c r="D31" i="14" s="1"/>
  <c r="C32" i="14"/>
  <c r="C33" i="14" s="1"/>
  <c r="D32" i="14"/>
  <c r="E32" i="14"/>
  <c r="F32" i="14"/>
  <c r="G32" i="14"/>
  <c r="H32" i="14"/>
  <c r="I32" i="14"/>
  <c r="J32" i="14"/>
  <c r="K32" i="14"/>
  <c r="L5" i="14"/>
  <c r="M5" i="14"/>
  <c r="N5" i="14"/>
  <c r="O5" i="14"/>
  <c r="P5" i="14"/>
  <c r="Q5" i="14"/>
  <c r="R5" i="14"/>
  <c r="S5" i="14" s="1"/>
  <c r="T5" i="14" s="1"/>
  <c r="U5" i="14" s="1"/>
  <c r="V5" i="14" s="1"/>
  <c r="W5" i="14" s="1"/>
  <c r="X5" i="14" s="1"/>
  <c r="Y5" i="14" s="1"/>
  <c r="Z5" i="14" s="1"/>
  <c r="AA5" i="14" s="1"/>
  <c r="AB5" i="14" s="1"/>
  <c r="AC5" i="14" s="1"/>
  <c r="AD5" i="14" s="1"/>
  <c r="AE5" i="14" s="1"/>
  <c r="AF5" i="14" s="1"/>
  <c r="AG5" i="14" s="1"/>
  <c r="B14" i="19"/>
  <c r="B6" i="19"/>
  <c r="C6" i="19"/>
  <c r="D6" i="19" s="1"/>
  <c r="E6" i="19" s="1"/>
  <c r="F6" i="19" s="1"/>
  <c r="O26" i="14"/>
  <c r="P26" i="14" s="1"/>
  <c r="Q26" i="14" s="1"/>
  <c r="R26" i="14" s="1"/>
  <c r="S26" i="14" s="1"/>
  <c r="T26" i="14" s="1"/>
  <c r="U26" i="14" s="1"/>
  <c r="V26" i="14" s="1"/>
  <c r="W26" i="14" s="1"/>
  <c r="X26" i="14" s="1"/>
  <c r="Y26" i="14" s="1"/>
  <c r="Z26" i="14" s="1"/>
  <c r="AA26" i="14" s="1"/>
  <c r="AB26" i="14" s="1"/>
  <c r="AC26" i="14" s="1"/>
  <c r="AD26" i="14" s="1"/>
  <c r="AE26" i="14" s="1"/>
  <c r="AF26" i="14" s="1"/>
  <c r="AG26" i="14" s="1"/>
  <c r="N26" i="14"/>
  <c r="L26" i="14"/>
  <c r="M26" i="14"/>
  <c r="Q19" i="14"/>
  <c r="R19" i="14" s="1"/>
  <c r="S19" i="14" s="1"/>
  <c r="T19" i="14" s="1"/>
  <c r="U19" i="14" s="1"/>
  <c r="V19" i="14" s="1"/>
  <c r="W19" i="14" s="1"/>
  <c r="X19" i="14" s="1"/>
  <c r="Y19" i="14" s="1"/>
  <c r="Z19" i="14" s="1"/>
  <c r="AA19" i="14" s="1"/>
  <c r="AB19" i="14" s="1"/>
  <c r="AC19" i="14" s="1"/>
  <c r="AD19" i="14" s="1"/>
  <c r="AE19" i="14" s="1"/>
  <c r="AF19" i="14" s="1"/>
  <c r="AG19" i="14" s="1"/>
  <c r="P19" i="14"/>
  <c r="L19" i="14"/>
  <c r="M19" i="14"/>
  <c r="N19" i="14"/>
  <c r="O19" i="14"/>
  <c r="C61" i="14"/>
  <c r="C55" i="14"/>
  <c r="D55" i="14" s="1"/>
  <c r="E55" i="14" s="1"/>
  <c r="F55" i="14" s="1"/>
  <c r="G55" i="14" s="1"/>
  <c r="H55" i="14" s="1"/>
  <c r="I55" i="14" s="1"/>
  <c r="J55" i="14" s="1"/>
  <c r="K55" i="14" s="1"/>
  <c r="L55" i="14" s="1"/>
  <c r="M55" i="14" s="1"/>
  <c r="N55" i="14" s="1"/>
  <c r="O55" i="14" s="1"/>
  <c r="P55" i="14" s="1"/>
  <c r="Q55" i="14" s="1"/>
  <c r="R55" i="14" s="1"/>
  <c r="S55" i="14" s="1"/>
  <c r="T55" i="14" s="1"/>
  <c r="U55" i="14" s="1"/>
  <c r="V55" i="14" s="1"/>
  <c r="W55" i="14" s="1"/>
  <c r="X55" i="14" s="1"/>
  <c r="Y55" i="14" s="1"/>
  <c r="Z55" i="14" s="1"/>
  <c r="AA55" i="14" s="1"/>
  <c r="AB55" i="14" s="1"/>
  <c r="AC55" i="14" s="1"/>
  <c r="AD55" i="14" s="1"/>
  <c r="AE55" i="14" s="1"/>
  <c r="AF55" i="14" s="1"/>
  <c r="AG55" i="14" s="1"/>
  <c r="C44" i="14"/>
  <c r="D44" i="14" s="1"/>
  <c r="E44" i="14" s="1"/>
  <c r="F44" i="14" s="1"/>
  <c r="G44" i="14" s="1"/>
  <c r="H44" i="14" s="1"/>
  <c r="I44" i="14" s="1"/>
  <c r="J44" i="14" s="1"/>
  <c r="K44" i="14" s="1"/>
  <c r="L44" i="14" s="1"/>
  <c r="M44" i="14" s="1"/>
  <c r="N44" i="14" s="1"/>
  <c r="O44" i="14" s="1"/>
  <c r="P44" i="14" s="1"/>
  <c r="Q44" i="14" s="1"/>
  <c r="R44" i="14" s="1"/>
  <c r="S44" i="14" s="1"/>
  <c r="T44" i="14" s="1"/>
  <c r="U44" i="14" s="1"/>
  <c r="V44" i="14" s="1"/>
  <c r="W44" i="14" s="1"/>
  <c r="X44" i="14" s="1"/>
  <c r="Y44" i="14" s="1"/>
  <c r="Z44" i="14" s="1"/>
  <c r="AA44" i="14" s="1"/>
  <c r="AB44" i="14" s="1"/>
  <c r="AC44" i="14" s="1"/>
  <c r="AD44" i="14" s="1"/>
  <c r="AE44" i="14" s="1"/>
  <c r="AF44" i="14" s="1"/>
  <c r="AG44" i="14" s="1"/>
  <c r="C37" i="14"/>
  <c r="D37" i="14" s="1"/>
  <c r="E37" i="14" s="1"/>
  <c r="F37" i="14" s="1"/>
  <c r="G37" i="14" s="1"/>
  <c r="H37" i="14" s="1"/>
  <c r="I37" i="14" s="1"/>
  <c r="J37" i="14" s="1"/>
  <c r="K37" i="14" s="1"/>
  <c r="L37" i="14" s="1"/>
  <c r="M37" i="14" s="1"/>
  <c r="N37" i="14" s="1"/>
  <c r="O37" i="14" s="1"/>
  <c r="P37" i="14" s="1"/>
  <c r="Q37" i="14" s="1"/>
  <c r="R37" i="14" s="1"/>
  <c r="S37" i="14" s="1"/>
  <c r="T37" i="14" s="1"/>
  <c r="U37" i="14" s="1"/>
  <c r="V37" i="14" s="1"/>
  <c r="W37" i="14" s="1"/>
  <c r="X37" i="14" s="1"/>
  <c r="Y37" i="14" s="1"/>
  <c r="Z37" i="14" s="1"/>
  <c r="AA37" i="14" s="1"/>
  <c r="AB37" i="14" s="1"/>
  <c r="AC37" i="14" s="1"/>
  <c r="AD37" i="14" s="1"/>
  <c r="AE37" i="14" s="1"/>
  <c r="AF37" i="14" s="1"/>
  <c r="AG37" i="14" s="1"/>
  <c r="L31" i="14"/>
  <c r="M31" i="14" s="1"/>
  <c r="N31" i="14" s="1"/>
  <c r="O31" i="14" s="1"/>
  <c r="P31" i="14" s="1"/>
  <c r="Q31" i="14" s="1"/>
  <c r="R31" i="14" s="1"/>
  <c r="S31" i="14" s="1"/>
  <c r="T31" i="14" s="1"/>
  <c r="U31" i="14" s="1"/>
  <c r="V31" i="14" s="1"/>
  <c r="W31" i="14" s="1"/>
  <c r="X31" i="14" s="1"/>
  <c r="Y31" i="14" s="1"/>
  <c r="Z31" i="14" s="1"/>
  <c r="AA31" i="14" s="1"/>
  <c r="AB31" i="14" s="1"/>
  <c r="AC31" i="14" s="1"/>
  <c r="AD31" i="14" s="1"/>
  <c r="AE31" i="14" s="1"/>
  <c r="AF31" i="14" s="1"/>
  <c r="AG31" i="14" s="1"/>
  <c r="C74" i="14"/>
  <c r="C76" i="14"/>
  <c r="C84" i="14" s="1"/>
  <c r="C92" i="14" s="1"/>
  <c r="C100" i="14" s="1"/>
  <c r="C81" i="14"/>
  <c r="C89" i="14"/>
  <c r="C97" i="14"/>
  <c r="J12" i="14" l="1"/>
  <c r="I14" i="14"/>
  <c r="E31" i="14"/>
  <c r="D33" i="14"/>
  <c r="H14" i="14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B14" i="11"/>
  <c r="AF16" i="19"/>
  <c r="AE16" i="19"/>
  <c r="AD16" i="19"/>
  <c r="AC16" i="19"/>
  <c r="AB16" i="19"/>
  <c r="AA16" i="19"/>
  <c r="Z16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AF15" i="19"/>
  <c r="AE15" i="19"/>
  <c r="AD15" i="19"/>
  <c r="AC15" i="19"/>
  <c r="AB15" i="19"/>
  <c r="AA15" i="19"/>
  <c r="Z15" i="19"/>
  <c r="Y15" i="19"/>
  <c r="X15" i="19"/>
  <c r="W15" i="19"/>
  <c r="V15" i="19"/>
  <c r="U15" i="19"/>
  <c r="T15" i="19"/>
  <c r="S15" i="19"/>
  <c r="R15" i="19"/>
  <c r="Q15" i="19"/>
  <c r="P15" i="19"/>
  <c r="O15" i="19"/>
  <c r="N15" i="19"/>
  <c r="M15" i="19"/>
  <c r="L15" i="19"/>
  <c r="K15" i="19"/>
  <c r="J15" i="19"/>
  <c r="I15" i="19"/>
  <c r="H15" i="19"/>
  <c r="G15" i="19"/>
  <c r="F15" i="19"/>
  <c r="E15" i="19"/>
  <c r="D15" i="19"/>
  <c r="C15" i="19"/>
  <c r="B15" i="19"/>
  <c r="L14" i="19"/>
  <c r="K14" i="19"/>
  <c r="J14" i="19"/>
  <c r="I14" i="19"/>
  <c r="H14" i="19"/>
  <c r="G14" i="19"/>
  <c r="F14" i="19"/>
  <c r="E14" i="19"/>
  <c r="D14" i="19"/>
  <c r="C14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O6" i="19"/>
  <c r="N6" i="19"/>
  <c r="M6" i="19"/>
  <c r="L6" i="19"/>
  <c r="K6" i="19"/>
  <c r="J6" i="19"/>
  <c r="I6" i="19"/>
  <c r="H6" i="19"/>
  <c r="G6" i="19"/>
  <c r="N5" i="19"/>
  <c r="M5" i="19"/>
  <c r="L5" i="19"/>
  <c r="K5" i="19"/>
  <c r="J5" i="19"/>
  <c r="I5" i="19"/>
  <c r="H5" i="19"/>
  <c r="G5" i="19"/>
  <c r="F5" i="19"/>
  <c r="E5" i="19"/>
  <c r="D5" i="19"/>
  <c r="C5" i="19"/>
  <c r="B5" i="19"/>
  <c r="B7" i="16"/>
  <c r="H14" i="16"/>
  <c r="F31" i="14" l="1"/>
  <c r="E33" i="14"/>
  <c r="K12" i="14"/>
  <c r="K14" i="14" s="1"/>
  <c r="J14" i="16" s="1"/>
  <c r="J14" i="14"/>
  <c r="I14" i="16" s="1"/>
  <c r="C50" i="14"/>
  <c r="C38" i="14"/>
  <c r="C45" i="14"/>
  <c r="C49" i="14"/>
  <c r="D105" i="14"/>
  <c r="D107" i="14"/>
  <c r="F33" i="14" l="1"/>
  <c r="G31" i="14"/>
  <c r="C51" i="14"/>
  <c r="A30" i="17"/>
  <c r="G33" i="14" l="1"/>
  <c r="H31" i="14"/>
  <c r="Q14" i="16"/>
  <c r="AF14" i="16"/>
  <c r="X14" i="16"/>
  <c r="P14" i="16"/>
  <c r="Y14" i="16"/>
  <c r="AE14" i="16"/>
  <c r="W14" i="16"/>
  <c r="O14" i="16"/>
  <c r="AD14" i="16"/>
  <c r="V14" i="16"/>
  <c r="N14" i="16"/>
  <c r="AC14" i="16"/>
  <c r="U14" i="16"/>
  <c r="M14" i="16"/>
  <c r="AB14" i="16"/>
  <c r="L14" i="16"/>
  <c r="AA14" i="16"/>
  <c r="S14" i="16"/>
  <c r="K14" i="16"/>
  <c r="T14" i="16"/>
  <c r="Z14" i="16"/>
  <c r="R14" i="16"/>
  <c r="B14" i="16"/>
  <c r="C14" i="16"/>
  <c r="D14" i="16"/>
  <c r="E14" i="16"/>
  <c r="F14" i="16"/>
  <c r="G14" i="16"/>
  <c r="G10" i="12"/>
  <c r="H10" i="12"/>
  <c r="I10" i="12"/>
  <c r="F10" i="12"/>
  <c r="N9" i="12"/>
  <c r="M9" i="12"/>
  <c r="L9" i="12"/>
  <c r="H33" i="14" l="1"/>
  <c r="I31" i="14"/>
  <c r="M10" i="12"/>
  <c r="L10" i="12"/>
  <c r="H56" i="14"/>
  <c r="I56" i="14"/>
  <c r="J56" i="14"/>
  <c r="K56" i="14"/>
  <c r="L56" i="14"/>
  <c r="M56" i="14"/>
  <c r="N56" i="14"/>
  <c r="O56" i="14"/>
  <c r="P56" i="14"/>
  <c r="Q56" i="14"/>
  <c r="R56" i="14"/>
  <c r="S56" i="14"/>
  <c r="T56" i="14"/>
  <c r="U56" i="14"/>
  <c r="V56" i="14"/>
  <c r="W56" i="14"/>
  <c r="X56" i="14"/>
  <c r="Y56" i="14"/>
  <c r="Z56" i="14"/>
  <c r="AA56" i="14"/>
  <c r="AB56" i="14"/>
  <c r="AC56" i="14"/>
  <c r="AD56" i="14"/>
  <c r="AE56" i="14"/>
  <c r="AF56" i="14"/>
  <c r="AG56" i="14"/>
  <c r="C56" i="14"/>
  <c r="D56" i="14"/>
  <c r="E56" i="14"/>
  <c r="F56" i="14"/>
  <c r="G56" i="14"/>
  <c r="I33" i="14" l="1"/>
  <c r="J31" i="14"/>
  <c r="C15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X16" i="16"/>
  <c r="Y16" i="16"/>
  <c r="Z16" i="16"/>
  <c r="AA16" i="16"/>
  <c r="AB16" i="16"/>
  <c r="AC16" i="16"/>
  <c r="AD16" i="16"/>
  <c r="AE16" i="16"/>
  <c r="AF16" i="16"/>
  <c r="B15" i="16"/>
  <c r="B16" i="16"/>
  <c r="K31" i="14" l="1"/>
  <c r="K33" i="14" s="1"/>
  <c r="J33" i="14"/>
  <c r="D51" i="14"/>
  <c r="E51" i="14" s="1"/>
  <c r="D45" i="14" l="1"/>
  <c r="D82" i="14" l="1"/>
  <c r="C39" i="14"/>
  <c r="B4" i="19" s="1"/>
  <c r="C46" i="14"/>
  <c r="C57" i="14"/>
  <c r="C67" i="14"/>
  <c r="D74" i="14"/>
  <c r="D75" i="14"/>
  <c r="D76" i="14"/>
  <c r="D84" i="14" s="1"/>
  <c r="D92" i="14" s="1"/>
  <c r="D100" i="14" s="1"/>
  <c r="D77" i="14"/>
  <c r="D81" i="14"/>
  <c r="D89" i="14"/>
  <c r="D97" i="14"/>
  <c r="D85" i="14" l="1"/>
  <c r="D93" i="14" s="1"/>
  <c r="D101" i="14" s="1"/>
  <c r="D108" i="14"/>
  <c r="D83" i="14"/>
  <c r="D91" i="14" s="1"/>
  <c r="D99" i="14" s="1"/>
  <c r="D106" i="14"/>
  <c r="C63" i="14"/>
  <c r="C58" i="14"/>
  <c r="B2" i="19"/>
  <c r="B13" i="19" s="1"/>
  <c r="C68" i="14"/>
  <c r="D90" i="14"/>
  <c r="D98" i="14" s="1"/>
  <c r="D78" i="14"/>
  <c r="C62" i="14"/>
  <c r="C69" i="14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B15" i="11"/>
  <c r="B16" i="11"/>
  <c r="D109" i="14" l="1"/>
  <c r="E109" i="14" s="1"/>
  <c r="D86" i="14"/>
  <c r="D102" i="14"/>
  <c r="C64" i="14"/>
  <c r="C70" i="14"/>
  <c r="D94" i="14"/>
  <c r="E82" i="14"/>
  <c r="E90" i="14" s="1"/>
  <c r="E98" i="14" s="1"/>
  <c r="F82" i="14"/>
  <c r="F90" i="14" s="1"/>
  <c r="F98" i="14" s="1"/>
  <c r="G82" i="14"/>
  <c r="G90" i="14" s="1"/>
  <c r="G98" i="14" s="1"/>
  <c r="H82" i="14"/>
  <c r="H90" i="14" s="1"/>
  <c r="H98" i="14" s="1"/>
  <c r="I82" i="14"/>
  <c r="I90" i="14" s="1"/>
  <c r="I98" i="14" s="1"/>
  <c r="J82" i="14"/>
  <c r="J90" i="14" s="1"/>
  <c r="J98" i="14" s="1"/>
  <c r="K82" i="14"/>
  <c r="K90" i="14" s="1"/>
  <c r="K98" i="14" s="1"/>
  <c r="L82" i="14"/>
  <c r="L90" i="14" s="1"/>
  <c r="L98" i="14" s="1"/>
  <c r="M82" i="14"/>
  <c r="M90" i="14" s="1"/>
  <c r="M98" i="14" s="1"/>
  <c r="N82" i="14"/>
  <c r="N90" i="14" s="1"/>
  <c r="N98" i="14" s="1"/>
  <c r="O82" i="14"/>
  <c r="O90" i="14" s="1"/>
  <c r="O98" i="14" s="1"/>
  <c r="P82" i="14"/>
  <c r="P90" i="14" s="1"/>
  <c r="P98" i="14" s="1"/>
  <c r="Q82" i="14"/>
  <c r="Q90" i="14" s="1"/>
  <c r="Q98" i="14" s="1"/>
  <c r="R82" i="14"/>
  <c r="R90" i="14" s="1"/>
  <c r="R98" i="14" s="1"/>
  <c r="S82" i="14"/>
  <c r="S90" i="14" s="1"/>
  <c r="S98" i="14" s="1"/>
  <c r="T82" i="14"/>
  <c r="T90" i="14" s="1"/>
  <c r="T98" i="14" s="1"/>
  <c r="U82" i="14"/>
  <c r="U90" i="14" s="1"/>
  <c r="U98" i="14" s="1"/>
  <c r="V82" i="14"/>
  <c r="V90" i="14" s="1"/>
  <c r="V98" i="14" s="1"/>
  <c r="W82" i="14"/>
  <c r="W90" i="14" s="1"/>
  <c r="W98" i="14" s="1"/>
  <c r="X82" i="14"/>
  <c r="X90" i="14" s="1"/>
  <c r="X98" i="14" s="1"/>
  <c r="Y82" i="14"/>
  <c r="Y90" i="14" s="1"/>
  <c r="Y98" i="14" s="1"/>
  <c r="Z82" i="14"/>
  <c r="Z90" i="14" s="1"/>
  <c r="Z98" i="14" s="1"/>
  <c r="AA82" i="14"/>
  <c r="AA90" i="14" s="1"/>
  <c r="AA98" i="14" s="1"/>
  <c r="AB82" i="14"/>
  <c r="AB90" i="14" s="1"/>
  <c r="AB98" i="14" s="1"/>
  <c r="AC82" i="14"/>
  <c r="AC90" i="14" s="1"/>
  <c r="AC98" i="14" s="1"/>
  <c r="AD82" i="14"/>
  <c r="AD90" i="14" s="1"/>
  <c r="AD98" i="14" s="1"/>
  <c r="AE82" i="14"/>
  <c r="AE90" i="14" s="1"/>
  <c r="AE98" i="14" s="1"/>
  <c r="AF82" i="14"/>
  <c r="AF90" i="14" s="1"/>
  <c r="AF98" i="14" s="1"/>
  <c r="AG82" i="14"/>
  <c r="AG90" i="14" s="1"/>
  <c r="AG98" i="14" s="1"/>
  <c r="AH82" i="14"/>
  <c r="AH90" i="14" s="1"/>
  <c r="AH98" i="14" s="1"/>
  <c r="E75" i="14"/>
  <c r="E83" i="14" s="1"/>
  <c r="E91" i="14" s="1"/>
  <c r="E99" i="14" s="1"/>
  <c r="F75" i="14"/>
  <c r="F83" i="14" s="1"/>
  <c r="F91" i="14" s="1"/>
  <c r="F99" i="14" s="1"/>
  <c r="G75" i="14"/>
  <c r="G83" i="14" s="1"/>
  <c r="G91" i="14" s="1"/>
  <c r="G99" i="14" s="1"/>
  <c r="H75" i="14"/>
  <c r="H83" i="14" s="1"/>
  <c r="H91" i="14" s="1"/>
  <c r="H99" i="14" s="1"/>
  <c r="I75" i="14"/>
  <c r="I83" i="14" s="1"/>
  <c r="I91" i="14" s="1"/>
  <c r="I99" i="14" s="1"/>
  <c r="J75" i="14"/>
  <c r="J83" i="14" s="1"/>
  <c r="J91" i="14" s="1"/>
  <c r="J99" i="14" s="1"/>
  <c r="K75" i="14"/>
  <c r="K83" i="14" s="1"/>
  <c r="K91" i="14" s="1"/>
  <c r="K99" i="14" s="1"/>
  <c r="L75" i="14"/>
  <c r="L83" i="14" s="1"/>
  <c r="L91" i="14" s="1"/>
  <c r="L99" i="14" s="1"/>
  <c r="M75" i="14"/>
  <c r="M83" i="14" s="1"/>
  <c r="M91" i="14" s="1"/>
  <c r="M99" i="14" s="1"/>
  <c r="N75" i="14"/>
  <c r="N83" i="14" s="1"/>
  <c r="N91" i="14" s="1"/>
  <c r="N99" i="14" s="1"/>
  <c r="O75" i="14"/>
  <c r="O83" i="14" s="1"/>
  <c r="O91" i="14" s="1"/>
  <c r="O99" i="14" s="1"/>
  <c r="P75" i="14"/>
  <c r="P83" i="14" s="1"/>
  <c r="P91" i="14" s="1"/>
  <c r="P99" i="14" s="1"/>
  <c r="Q75" i="14"/>
  <c r="Q83" i="14" s="1"/>
  <c r="Q91" i="14" s="1"/>
  <c r="Q99" i="14" s="1"/>
  <c r="R75" i="14"/>
  <c r="R83" i="14" s="1"/>
  <c r="R91" i="14" s="1"/>
  <c r="R99" i="14" s="1"/>
  <c r="S75" i="14"/>
  <c r="S83" i="14" s="1"/>
  <c r="S91" i="14" s="1"/>
  <c r="S99" i="14" s="1"/>
  <c r="T75" i="14"/>
  <c r="T83" i="14" s="1"/>
  <c r="T91" i="14" s="1"/>
  <c r="T99" i="14" s="1"/>
  <c r="U75" i="14"/>
  <c r="U83" i="14" s="1"/>
  <c r="U91" i="14" s="1"/>
  <c r="U99" i="14" s="1"/>
  <c r="V75" i="14"/>
  <c r="V83" i="14" s="1"/>
  <c r="V91" i="14" s="1"/>
  <c r="V99" i="14" s="1"/>
  <c r="W75" i="14"/>
  <c r="W83" i="14" s="1"/>
  <c r="W91" i="14" s="1"/>
  <c r="W99" i="14" s="1"/>
  <c r="X75" i="14"/>
  <c r="X83" i="14" s="1"/>
  <c r="X91" i="14" s="1"/>
  <c r="X99" i="14" s="1"/>
  <c r="Y75" i="14"/>
  <c r="Y83" i="14" s="1"/>
  <c r="Y91" i="14" s="1"/>
  <c r="Y99" i="14" s="1"/>
  <c r="Z75" i="14"/>
  <c r="Z83" i="14" s="1"/>
  <c r="Z91" i="14" s="1"/>
  <c r="Z99" i="14" s="1"/>
  <c r="AA75" i="14"/>
  <c r="AA83" i="14" s="1"/>
  <c r="AA91" i="14" s="1"/>
  <c r="AA99" i="14" s="1"/>
  <c r="AB75" i="14"/>
  <c r="AB83" i="14" s="1"/>
  <c r="AB91" i="14" s="1"/>
  <c r="AB99" i="14" s="1"/>
  <c r="AC75" i="14"/>
  <c r="AC83" i="14" s="1"/>
  <c r="AC91" i="14" s="1"/>
  <c r="AC99" i="14" s="1"/>
  <c r="AD75" i="14"/>
  <c r="AD83" i="14" s="1"/>
  <c r="AD91" i="14" s="1"/>
  <c r="AD99" i="14" s="1"/>
  <c r="AE75" i="14"/>
  <c r="AE83" i="14" s="1"/>
  <c r="AE91" i="14" s="1"/>
  <c r="AE99" i="14" s="1"/>
  <c r="AF75" i="14"/>
  <c r="AF83" i="14" s="1"/>
  <c r="AF91" i="14" s="1"/>
  <c r="AF99" i="14" s="1"/>
  <c r="AG75" i="14"/>
  <c r="AG83" i="14" s="1"/>
  <c r="AG91" i="14" s="1"/>
  <c r="AG99" i="14" s="1"/>
  <c r="AH75" i="14"/>
  <c r="AH83" i="14" s="1"/>
  <c r="AH91" i="14" s="1"/>
  <c r="AH99" i="14" s="1"/>
  <c r="E76" i="14"/>
  <c r="E84" i="14" s="1"/>
  <c r="E92" i="14" s="1"/>
  <c r="E100" i="14" s="1"/>
  <c r="F76" i="14"/>
  <c r="F84" i="14" s="1"/>
  <c r="F92" i="14" s="1"/>
  <c r="F100" i="14" s="1"/>
  <c r="G76" i="14"/>
  <c r="G84" i="14" s="1"/>
  <c r="G92" i="14" s="1"/>
  <c r="G100" i="14" s="1"/>
  <c r="H76" i="14"/>
  <c r="H84" i="14" s="1"/>
  <c r="H92" i="14" s="1"/>
  <c r="H100" i="14" s="1"/>
  <c r="I76" i="14"/>
  <c r="I84" i="14" s="1"/>
  <c r="I92" i="14" s="1"/>
  <c r="I100" i="14" s="1"/>
  <c r="J76" i="14"/>
  <c r="J84" i="14" s="1"/>
  <c r="J92" i="14" s="1"/>
  <c r="J100" i="14" s="1"/>
  <c r="K76" i="14"/>
  <c r="K84" i="14" s="1"/>
  <c r="K92" i="14" s="1"/>
  <c r="K100" i="14" s="1"/>
  <c r="L76" i="14"/>
  <c r="L84" i="14" s="1"/>
  <c r="L92" i="14" s="1"/>
  <c r="L100" i="14" s="1"/>
  <c r="M76" i="14"/>
  <c r="M84" i="14" s="1"/>
  <c r="M92" i="14" s="1"/>
  <c r="M100" i="14" s="1"/>
  <c r="N76" i="14"/>
  <c r="N84" i="14" s="1"/>
  <c r="N92" i="14" s="1"/>
  <c r="N100" i="14" s="1"/>
  <c r="O76" i="14"/>
  <c r="O84" i="14" s="1"/>
  <c r="O92" i="14" s="1"/>
  <c r="O100" i="14" s="1"/>
  <c r="P76" i="14"/>
  <c r="P84" i="14" s="1"/>
  <c r="P92" i="14" s="1"/>
  <c r="P100" i="14" s="1"/>
  <c r="Q76" i="14"/>
  <c r="Q84" i="14" s="1"/>
  <c r="Q92" i="14" s="1"/>
  <c r="Q100" i="14" s="1"/>
  <c r="R76" i="14"/>
  <c r="R84" i="14" s="1"/>
  <c r="R92" i="14" s="1"/>
  <c r="R100" i="14" s="1"/>
  <c r="S76" i="14"/>
  <c r="S84" i="14" s="1"/>
  <c r="S92" i="14" s="1"/>
  <c r="S100" i="14" s="1"/>
  <c r="T76" i="14"/>
  <c r="T84" i="14" s="1"/>
  <c r="T92" i="14" s="1"/>
  <c r="T100" i="14" s="1"/>
  <c r="U76" i="14"/>
  <c r="U84" i="14" s="1"/>
  <c r="U92" i="14" s="1"/>
  <c r="U100" i="14" s="1"/>
  <c r="V76" i="14"/>
  <c r="V84" i="14" s="1"/>
  <c r="V92" i="14" s="1"/>
  <c r="V100" i="14" s="1"/>
  <c r="W76" i="14"/>
  <c r="W84" i="14" s="1"/>
  <c r="W92" i="14" s="1"/>
  <c r="W100" i="14" s="1"/>
  <c r="X76" i="14"/>
  <c r="X84" i="14" s="1"/>
  <c r="X92" i="14" s="1"/>
  <c r="X100" i="14" s="1"/>
  <c r="Y76" i="14"/>
  <c r="Y84" i="14" s="1"/>
  <c r="Y92" i="14" s="1"/>
  <c r="Y100" i="14" s="1"/>
  <c r="Z76" i="14"/>
  <c r="Z84" i="14" s="1"/>
  <c r="Z92" i="14" s="1"/>
  <c r="Z100" i="14" s="1"/>
  <c r="AA76" i="14"/>
  <c r="AA84" i="14" s="1"/>
  <c r="AA92" i="14" s="1"/>
  <c r="AA100" i="14" s="1"/>
  <c r="AB76" i="14"/>
  <c r="AB84" i="14" s="1"/>
  <c r="AB92" i="14" s="1"/>
  <c r="AB100" i="14" s="1"/>
  <c r="AC76" i="14"/>
  <c r="AC84" i="14" s="1"/>
  <c r="AC92" i="14" s="1"/>
  <c r="AC100" i="14" s="1"/>
  <c r="AD76" i="14"/>
  <c r="AD84" i="14" s="1"/>
  <c r="AD92" i="14" s="1"/>
  <c r="AD100" i="14" s="1"/>
  <c r="AE76" i="14"/>
  <c r="AE84" i="14" s="1"/>
  <c r="AE92" i="14" s="1"/>
  <c r="AE100" i="14" s="1"/>
  <c r="AF76" i="14"/>
  <c r="AF84" i="14" s="1"/>
  <c r="AF92" i="14" s="1"/>
  <c r="AF100" i="14" s="1"/>
  <c r="AG76" i="14"/>
  <c r="AG84" i="14" s="1"/>
  <c r="AG92" i="14" s="1"/>
  <c r="AG100" i="14" s="1"/>
  <c r="AH76" i="14"/>
  <c r="AH84" i="14" s="1"/>
  <c r="AH92" i="14" s="1"/>
  <c r="AH100" i="14" s="1"/>
  <c r="E77" i="14"/>
  <c r="E85" i="14" s="1"/>
  <c r="E93" i="14" s="1"/>
  <c r="E101" i="14" s="1"/>
  <c r="F77" i="14"/>
  <c r="F85" i="14" s="1"/>
  <c r="F93" i="14" s="1"/>
  <c r="F101" i="14" s="1"/>
  <c r="G77" i="14"/>
  <c r="G85" i="14" s="1"/>
  <c r="G93" i="14" s="1"/>
  <c r="G101" i="14" s="1"/>
  <c r="H77" i="14"/>
  <c r="H85" i="14" s="1"/>
  <c r="H93" i="14" s="1"/>
  <c r="H101" i="14" s="1"/>
  <c r="I77" i="14"/>
  <c r="I85" i="14" s="1"/>
  <c r="I93" i="14" s="1"/>
  <c r="I101" i="14" s="1"/>
  <c r="J77" i="14"/>
  <c r="J85" i="14" s="1"/>
  <c r="J93" i="14" s="1"/>
  <c r="J101" i="14" s="1"/>
  <c r="K77" i="14"/>
  <c r="K85" i="14" s="1"/>
  <c r="K93" i="14" s="1"/>
  <c r="K101" i="14" s="1"/>
  <c r="L77" i="14"/>
  <c r="L85" i="14" s="1"/>
  <c r="L93" i="14" s="1"/>
  <c r="L101" i="14" s="1"/>
  <c r="M77" i="14"/>
  <c r="M85" i="14" s="1"/>
  <c r="M93" i="14" s="1"/>
  <c r="M101" i="14" s="1"/>
  <c r="N77" i="14"/>
  <c r="N85" i="14" s="1"/>
  <c r="N93" i="14" s="1"/>
  <c r="N101" i="14" s="1"/>
  <c r="O77" i="14"/>
  <c r="O85" i="14" s="1"/>
  <c r="O93" i="14" s="1"/>
  <c r="O101" i="14" s="1"/>
  <c r="P77" i="14"/>
  <c r="P85" i="14" s="1"/>
  <c r="P93" i="14" s="1"/>
  <c r="P101" i="14" s="1"/>
  <c r="Q77" i="14"/>
  <c r="Q85" i="14" s="1"/>
  <c r="Q93" i="14" s="1"/>
  <c r="Q101" i="14" s="1"/>
  <c r="R77" i="14"/>
  <c r="R85" i="14" s="1"/>
  <c r="R93" i="14" s="1"/>
  <c r="R101" i="14" s="1"/>
  <c r="S77" i="14"/>
  <c r="S85" i="14" s="1"/>
  <c r="S93" i="14" s="1"/>
  <c r="S101" i="14" s="1"/>
  <c r="T77" i="14"/>
  <c r="T85" i="14" s="1"/>
  <c r="T93" i="14" s="1"/>
  <c r="T101" i="14" s="1"/>
  <c r="U77" i="14"/>
  <c r="U85" i="14" s="1"/>
  <c r="U93" i="14" s="1"/>
  <c r="U101" i="14" s="1"/>
  <c r="V77" i="14"/>
  <c r="V85" i="14" s="1"/>
  <c r="V93" i="14" s="1"/>
  <c r="V101" i="14" s="1"/>
  <c r="W77" i="14"/>
  <c r="W85" i="14" s="1"/>
  <c r="W93" i="14" s="1"/>
  <c r="W101" i="14" s="1"/>
  <c r="X77" i="14"/>
  <c r="X85" i="14" s="1"/>
  <c r="X93" i="14" s="1"/>
  <c r="X101" i="14" s="1"/>
  <c r="Y77" i="14"/>
  <c r="Y85" i="14" s="1"/>
  <c r="Y93" i="14" s="1"/>
  <c r="Y101" i="14" s="1"/>
  <c r="Z77" i="14"/>
  <c r="Z85" i="14" s="1"/>
  <c r="Z93" i="14" s="1"/>
  <c r="Z101" i="14" s="1"/>
  <c r="AA77" i="14"/>
  <c r="AA85" i="14" s="1"/>
  <c r="AA93" i="14" s="1"/>
  <c r="AA101" i="14" s="1"/>
  <c r="AB77" i="14"/>
  <c r="AB85" i="14" s="1"/>
  <c r="AB93" i="14" s="1"/>
  <c r="AB101" i="14" s="1"/>
  <c r="AC77" i="14"/>
  <c r="AC85" i="14" s="1"/>
  <c r="AC93" i="14" s="1"/>
  <c r="AC101" i="14" s="1"/>
  <c r="AD77" i="14"/>
  <c r="AD85" i="14" s="1"/>
  <c r="AD93" i="14" s="1"/>
  <c r="AD101" i="14" s="1"/>
  <c r="AE77" i="14"/>
  <c r="AE85" i="14" s="1"/>
  <c r="AE93" i="14" s="1"/>
  <c r="AE101" i="14" s="1"/>
  <c r="AF77" i="14"/>
  <c r="AF85" i="14" s="1"/>
  <c r="AF93" i="14" s="1"/>
  <c r="AF101" i="14" s="1"/>
  <c r="AG77" i="14"/>
  <c r="AG85" i="14" s="1"/>
  <c r="AG93" i="14" s="1"/>
  <c r="AG101" i="14" s="1"/>
  <c r="AH77" i="14"/>
  <c r="AH85" i="14" s="1"/>
  <c r="AH93" i="14" s="1"/>
  <c r="AH101" i="14" s="1"/>
  <c r="D57" i="14"/>
  <c r="D69" i="14" s="1"/>
  <c r="E57" i="14"/>
  <c r="E63" i="14" s="1"/>
  <c r="F57" i="14"/>
  <c r="F63" i="14" s="1"/>
  <c r="G57" i="14"/>
  <c r="G63" i="14" s="1"/>
  <c r="H57" i="14"/>
  <c r="H63" i="14" s="1"/>
  <c r="I57" i="14"/>
  <c r="J57" i="14"/>
  <c r="K57" i="14"/>
  <c r="K69" i="14" s="1"/>
  <c r="L57" i="14"/>
  <c r="L69" i="14" s="1"/>
  <c r="M57" i="14"/>
  <c r="M63" i="14" s="1"/>
  <c r="N57" i="14"/>
  <c r="N63" i="14" s="1"/>
  <c r="O57" i="14"/>
  <c r="O63" i="14" s="1"/>
  <c r="P57" i="14"/>
  <c r="P63" i="14" s="1"/>
  <c r="Q57" i="14"/>
  <c r="R57" i="14"/>
  <c r="R69" i="14" s="1"/>
  <c r="S57" i="14"/>
  <c r="S69" i="14" s="1"/>
  <c r="T57" i="14"/>
  <c r="T69" i="14" s="1"/>
  <c r="U57" i="14"/>
  <c r="U63" i="14" s="1"/>
  <c r="V57" i="14"/>
  <c r="V63" i="14" s="1"/>
  <c r="W57" i="14"/>
  <c r="W63" i="14" s="1"/>
  <c r="X57" i="14"/>
  <c r="X63" i="14" s="1"/>
  <c r="Y57" i="14"/>
  <c r="Z57" i="14"/>
  <c r="Z69" i="14" s="1"/>
  <c r="AA57" i="14"/>
  <c r="AA69" i="14" s="1"/>
  <c r="AB57" i="14"/>
  <c r="AB69" i="14" s="1"/>
  <c r="AC57" i="14"/>
  <c r="AC63" i="14" s="1"/>
  <c r="AD57" i="14"/>
  <c r="AD63" i="14" s="1"/>
  <c r="AE57" i="14"/>
  <c r="AE63" i="14" s="1"/>
  <c r="AF57" i="14"/>
  <c r="AF63" i="14" s="1"/>
  <c r="AG57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A45" i="14"/>
  <c r="AB45" i="14"/>
  <c r="AC45" i="14"/>
  <c r="AD45" i="14"/>
  <c r="AE45" i="14"/>
  <c r="AF45" i="14"/>
  <c r="AG45" i="14"/>
  <c r="D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X38" i="14"/>
  <c r="Y38" i="14"/>
  <c r="Z38" i="14"/>
  <c r="AA38" i="14"/>
  <c r="AB38" i="14"/>
  <c r="AC38" i="14"/>
  <c r="AD38" i="14"/>
  <c r="AE38" i="14"/>
  <c r="AF38" i="14"/>
  <c r="AG38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C32" i="14"/>
  <c r="AD32" i="14"/>
  <c r="AE32" i="14"/>
  <c r="AF32" i="14"/>
  <c r="AG32" i="14"/>
  <c r="B18" i="10" l="1"/>
  <c r="B10" i="10"/>
  <c r="B14" i="10"/>
  <c r="B11" i="10"/>
  <c r="B19" i="10"/>
  <c r="AA63" i="14"/>
  <c r="T63" i="14"/>
  <c r="S63" i="14"/>
  <c r="Z63" i="14"/>
  <c r="AF69" i="14"/>
  <c r="F69" i="14"/>
  <c r="L63" i="14"/>
  <c r="V69" i="14"/>
  <c r="AE69" i="14"/>
  <c r="K63" i="14"/>
  <c r="O69" i="14"/>
  <c r="D63" i="14"/>
  <c r="N69" i="14"/>
  <c r="G69" i="14"/>
  <c r="AD69" i="14"/>
  <c r="W69" i="14"/>
  <c r="AB63" i="14"/>
  <c r="H69" i="14"/>
  <c r="R63" i="14"/>
  <c r="X69" i="14"/>
  <c r="J63" i="14"/>
  <c r="J69" i="14"/>
  <c r="AG69" i="14"/>
  <c r="AG63" i="14"/>
  <c r="Y69" i="14"/>
  <c r="Y63" i="14"/>
  <c r="Q69" i="14"/>
  <c r="Q63" i="14"/>
  <c r="I69" i="14"/>
  <c r="I63" i="14"/>
  <c r="P69" i="14"/>
  <c r="AC69" i="14"/>
  <c r="U69" i="14"/>
  <c r="M69" i="14"/>
  <c r="E69" i="14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C7" i="16" l="1"/>
  <c r="D7" i="16"/>
  <c r="E7" i="16"/>
  <c r="F7" i="16"/>
  <c r="G7" i="16"/>
  <c r="H7" i="16"/>
  <c r="I7" i="16"/>
  <c r="J7" i="16"/>
  <c r="L7" i="14"/>
  <c r="K7" i="16" s="1"/>
  <c r="M7" i="14"/>
  <c r="L7" i="16" s="1"/>
  <c r="E81" i="14"/>
  <c r="E86" i="14" s="1"/>
  <c r="D67" i="14"/>
  <c r="B10" i="16"/>
  <c r="C10" i="16"/>
  <c r="D10" i="16"/>
  <c r="E10" i="16"/>
  <c r="F10" i="16"/>
  <c r="G10" i="16"/>
  <c r="H10" i="16"/>
  <c r="I10" i="16"/>
  <c r="J10" i="16"/>
  <c r="L27" i="14"/>
  <c r="K10" i="16" s="1"/>
  <c r="M27" i="14"/>
  <c r="L10" i="16" s="1"/>
  <c r="B8" i="16"/>
  <c r="C8" i="16"/>
  <c r="D8" i="16"/>
  <c r="E8" i="16"/>
  <c r="F8" i="16"/>
  <c r="G8" i="16"/>
  <c r="H8" i="16"/>
  <c r="I8" i="16"/>
  <c r="J8" i="16"/>
  <c r="L21" i="14"/>
  <c r="K8" i="16" s="1"/>
  <c r="I11" i="12"/>
  <c r="H11" i="12"/>
  <c r="G11" i="12"/>
  <c r="F11" i="12"/>
  <c r="K9" i="12"/>
  <c r="K10" i="12" s="1"/>
  <c r="J9" i="12"/>
  <c r="J10" i="12" s="1"/>
  <c r="E97" i="14"/>
  <c r="E89" i="14"/>
  <c r="E74" i="14"/>
  <c r="E78" i="14" s="1"/>
  <c r="E39" i="14"/>
  <c r="L21" i="15"/>
  <c r="K21" i="15"/>
  <c r="J21" i="15"/>
  <c r="I21" i="15"/>
  <c r="H21" i="15"/>
  <c r="L20" i="15"/>
  <c r="K20" i="15"/>
  <c r="J20" i="15"/>
  <c r="I20" i="15"/>
  <c r="H20" i="15"/>
  <c r="G17" i="15"/>
  <c r="F17" i="15"/>
  <c r="E17" i="15"/>
  <c r="D17" i="15"/>
  <c r="C17" i="15"/>
  <c r="G16" i="15"/>
  <c r="F16" i="15"/>
  <c r="E16" i="15"/>
  <c r="D16" i="15"/>
  <c r="C16" i="15"/>
  <c r="L13" i="15"/>
  <c r="K13" i="15"/>
  <c r="J13" i="15"/>
  <c r="I13" i="15"/>
  <c r="H13" i="15"/>
  <c r="G13" i="15"/>
  <c r="F13" i="15"/>
  <c r="E13" i="15"/>
  <c r="D13" i="15"/>
  <c r="C13" i="15"/>
  <c r="L11" i="15"/>
  <c r="K11" i="15"/>
  <c r="J11" i="15"/>
  <c r="I11" i="15"/>
  <c r="H11" i="15"/>
  <c r="G11" i="15"/>
  <c r="F11" i="15"/>
  <c r="E11" i="15"/>
  <c r="D11" i="15"/>
  <c r="C11" i="15"/>
  <c r="J9" i="15"/>
  <c r="I9" i="15"/>
  <c r="H9" i="15"/>
  <c r="G9" i="15"/>
  <c r="F9" i="15"/>
  <c r="E9" i="15"/>
  <c r="D9" i="15"/>
  <c r="C9" i="15"/>
  <c r="B4" i="11"/>
  <c r="B2" i="11"/>
  <c r="B13" i="11" s="1"/>
  <c r="D46" i="14"/>
  <c r="C3" i="10" s="1"/>
  <c r="D4" i="11" l="1"/>
  <c r="D4" i="19"/>
  <c r="F81" i="14"/>
  <c r="F86" i="14" s="1"/>
  <c r="M21" i="14"/>
  <c r="L8" i="16" s="1"/>
  <c r="N7" i="14"/>
  <c r="M7" i="16" s="1"/>
  <c r="D39" i="14"/>
  <c r="F39" i="14"/>
  <c r="E67" i="14"/>
  <c r="N21" i="14"/>
  <c r="M8" i="16" s="1"/>
  <c r="D61" i="14"/>
  <c r="F74" i="14"/>
  <c r="E102" i="14"/>
  <c r="F97" i="14"/>
  <c r="G81" i="14"/>
  <c r="AE68" i="14"/>
  <c r="AE62" i="14"/>
  <c r="W68" i="14"/>
  <c r="W62" i="14"/>
  <c r="O68" i="14"/>
  <c r="O62" i="14"/>
  <c r="G68" i="14"/>
  <c r="G62" i="14"/>
  <c r="AD62" i="14"/>
  <c r="AD68" i="14"/>
  <c r="V62" i="14"/>
  <c r="V68" i="14"/>
  <c r="N62" i="14"/>
  <c r="N68" i="14"/>
  <c r="F62" i="14"/>
  <c r="F68" i="14"/>
  <c r="AC68" i="14"/>
  <c r="AC62" i="14"/>
  <c r="U68" i="14"/>
  <c r="U62" i="14"/>
  <c r="M68" i="14"/>
  <c r="M62" i="14"/>
  <c r="E68" i="14"/>
  <c r="E62" i="14"/>
  <c r="F89" i="14"/>
  <c r="E94" i="14"/>
  <c r="AB68" i="14"/>
  <c r="AB62" i="14"/>
  <c r="T68" i="14"/>
  <c r="T62" i="14"/>
  <c r="L68" i="14"/>
  <c r="L62" i="14"/>
  <c r="D68" i="14"/>
  <c r="D70" i="14" s="1"/>
  <c r="D62" i="14"/>
  <c r="AA62" i="14"/>
  <c r="AA68" i="14"/>
  <c r="S62" i="14"/>
  <c r="S68" i="14"/>
  <c r="K62" i="14"/>
  <c r="K68" i="14"/>
  <c r="Z68" i="14"/>
  <c r="Z62" i="14"/>
  <c r="R68" i="14"/>
  <c r="R62" i="14"/>
  <c r="J68" i="14"/>
  <c r="J62" i="14"/>
  <c r="AG62" i="14"/>
  <c r="AG68" i="14"/>
  <c r="Y62" i="14"/>
  <c r="Y68" i="14"/>
  <c r="Q62" i="14"/>
  <c r="Q68" i="14"/>
  <c r="I62" i="14"/>
  <c r="I68" i="14"/>
  <c r="AF62" i="14"/>
  <c r="AF68" i="14"/>
  <c r="X62" i="14"/>
  <c r="X68" i="14"/>
  <c r="P62" i="14"/>
  <c r="P68" i="14"/>
  <c r="H62" i="14"/>
  <c r="H68" i="14"/>
  <c r="E58" i="14"/>
  <c r="B3" i="10"/>
  <c r="B17" i="10" s="1"/>
  <c r="D58" i="14"/>
  <c r="E4" i="11" l="1"/>
  <c r="E4" i="19"/>
  <c r="C4" i="11"/>
  <c r="C4" i="19"/>
  <c r="C2" i="11"/>
  <c r="C13" i="11" s="1"/>
  <c r="C2" i="19"/>
  <c r="C13" i="19" s="1"/>
  <c r="C18" i="10"/>
  <c r="C14" i="10"/>
  <c r="E46" i="14"/>
  <c r="C10" i="10"/>
  <c r="C19" i="10"/>
  <c r="C11" i="10"/>
  <c r="N27" i="14"/>
  <c r="M10" i="16" s="1"/>
  <c r="B4" i="10"/>
  <c r="F78" i="14"/>
  <c r="G74" i="14"/>
  <c r="D64" i="14"/>
  <c r="C4" i="10" s="1"/>
  <c r="E61" i="14"/>
  <c r="G97" i="14"/>
  <c r="F102" i="14"/>
  <c r="O21" i="14"/>
  <c r="N8" i="16" s="1"/>
  <c r="F46" i="14"/>
  <c r="F94" i="14"/>
  <c r="G89" i="14"/>
  <c r="G86" i="14"/>
  <c r="H81" i="14"/>
  <c r="F67" i="14"/>
  <c r="E70" i="14"/>
  <c r="F109" i="14"/>
  <c r="C17" i="10"/>
  <c r="F58" i="14"/>
  <c r="G39" i="14" l="1"/>
  <c r="D2" i="11"/>
  <c r="D13" i="11" s="1"/>
  <c r="D2" i="19"/>
  <c r="D13" i="19" s="1"/>
  <c r="O7" i="14"/>
  <c r="N7" i="16" s="1"/>
  <c r="O27" i="14"/>
  <c r="N10" i="16" s="1"/>
  <c r="D18" i="10"/>
  <c r="D14" i="10"/>
  <c r="D11" i="10"/>
  <c r="D19" i="10"/>
  <c r="D10" i="10"/>
  <c r="E64" i="14"/>
  <c r="D4" i="10" s="1"/>
  <c r="F61" i="14"/>
  <c r="H39" i="14"/>
  <c r="G46" i="14"/>
  <c r="G94" i="14"/>
  <c r="H89" i="14"/>
  <c r="H74" i="14"/>
  <c r="G78" i="14"/>
  <c r="H86" i="14"/>
  <c r="I81" i="14"/>
  <c r="P21" i="14"/>
  <c r="O8" i="16" s="1"/>
  <c r="P7" i="14"/>
  <c r="O7" i="16" s="1"/>
  <c r="G102" i="14"/>
  <c r="H97" i="14"/>
  <c r="G67" i="14"/>
  <c r="F70" i="14"/>
  <c r="G109" i="14"/>
  <c r="G58" i="14"/>
  <c r="D3" i="10"/>
  <c r="D17" i="10" s="1"/>
  <c r="F51" i="14"/>
  <c r="E2" i="11" l="1"/>
  <c r="E13" i="11" s="1"/>
  <c r="E2" i="19"/>
  <c r="E13" i="19" s="1"/>
  <c r="G4" i="11"/>
  <c r="G4" i="19"/>
  <c r="F4" i="11"/>
  <c r="F4" i="19"/>
  <c r="E14" i="10"/>
  <c r="E11" i="10"/>
  <c r="E19" i="10"/>
  <c r="E18" i="10"/>
  <c r="E10" i="10"/>
  <c r="P27" i="14"/>
  <c r="O10" i="16" s="1"/>
  <c r="Q21" i="14"/>
  <c r="P8" i="16" s="1"/>
  <c r="I39" i="14"/>
  <c r="H67" i="14"/>
  <c r="G70" i="14"/>
  <c r="H102" i="14"/>
  <c r="I97" i="14"/>
  <c r="G61" i="14"/>
  <c r="F64" i="14"/>
  <c r="E4" i="10" s="1"/>
  <c r="I74" i="14"/>
  <c r="H78" i="14"/>
  <c r="H46" i="14"/>
  <c r="I86" i="14"/>
  <c r="J81" i="14"/>
  <c r="I89" i="14"/>
  <c r="H94" i="14"/>
  <c r="Q7" i="14"/>
  <c r="P7" i="16" s="1"/>
  <c r="H109" i="14"/>
  <c r="G51" i="14"/>
  <c r="E3" i="10"/>
  <c r="E17" i="10" s="1"/>
  <c r="H58" i="14"/>
  <c r="F2" i="11" l="1"/>
  <c r="F13" i="11" s="1"/>
  <c r="F2" i="19"/>
  <c r="F13" i="19" s="1"/>
  <c r="H4" i="11"/>
  <c r="H4" i="19"/>
  <c r="Q27" i="14"/>
  <c r="P10" i="16" s="1"/>
  <c r="F14" i="10"/>
  <c r="F11" i="10"/>
  <c r="F19" i="10"/>
  <c r="F10" i="10"/>
  <c r="F18" i="10"/>
  <c r="J39" i="14"/>
  <c r="R7" i="14"/>
  <c r="Q7" i="16" s="1"/>
  <c r="I46" i="14"/>
  <c r="I67" i="14"/>
  <c r="H70" i="14"/>
  <c r="I78" i="14"/>
  <c r="J74" i="14"/>
  <c r="R21" i="14"/>
  <c r="Q8" i="16" s="1"/>
  <c r="I94" i="14"/>
  <c r="J89" i="14"/>
  <c r="G64" i="14"/>
  <c r="F4" i="10" s="1"/>
  <c r="H61" i="14"/>
  <c r="J86" i="14"/>
  <c r="K81" i="14"/>
  <c r="I102" i="14"/>
  <c r="J97" i="14"/>
  <c r="I109" i="14"/>
  <c r="I58" i="14"/>
  <c r="H51" i="14"/>
  <c r="F3" i="10"/>
  <c r="F17" i="10" s="1"/>
  <c r="I4" i="11" l="1"/>
  <c r="I4" i="19"/>
  <c r="G2" i="11"/>
  <c r="G13" i="11" s="1"/>
  <c r="G2" i="19"/>
  <c r="G13" i="19" s="1"/>
  <c r="G19" i="10"/>
  <c r="G10" i="10"/>
  <c r="G18" i="10"/>
  <c r="G11" i="10"/>
  <c r="G14" i="10"/>
  <c r="R27" i="14"/>
  <c r="Q10" i="16" s="1"/>
  <c r="S7" i="14"/>
  <c r="R7" i="16" s="1"/>
  <c r="J78" i="14"/>
  <c r="K74" i="14"/>
  <c r="H64" i="14"/>
  <c r="G4" i="10" s="1"/>
  <c r="I61" i="14"/>
  <c r="K39" i="14"/>
  <c r="S21" i="14"/>
  <c r="R8" i="16" s="1"/>
  <c r="I70" i="14"/>
  <c r="J67" i="14"/>
  <c r="L81" i="14"/>
  <c r="K86" i="14"/>
  <c r="K97" i="14"/>
  <c r="J102" i="14"/>
  <c r="J94" i="14"/>
  <c r="K89" i="14"/>
  <c r="J46" i="14"/>
  <c r="J109" i="14"/>
  <c r="I51" i="14"/>
  <c r="G3" i="10"/>
  <c r="G17" i="10" s="1"/>
  <c r="J58" i="14"/>
  <c r="H2" i="11" l="1"/>
  <c r="H13" i="11" s="1"/>
  <c r="H2" i="19"/>
  <c r="H13" i="19" s="1"/>
  <c r="J4" i="11"/>
  <c r="J4" i="19"/>
  <c r="S27" i="14"/>
  <c r="R10" i="16" s="1"/>
  <c r="H11" i="10"/>
  <c r="H19" i="10"/>
  <c r="H10" i="10"/>
  <c r="H18" i="10"/>
  <c r="H14" i="10"/>
  <c r="K46" i="14"/>
  <c r="L89" i="14"/>
  <c r="K94" i="14"/>
  <c r="K78" i="14"/>
  <c r="L74" i="14"/>
  <c r="T21" i="14"/>
  <c r="S8" i="16" s="1"/>
  <c r="M81" i="14"/>
  <c r="L86" i="14"/>
  <c r="L39" i="14"/>
  <c r="T7" i="14"/>
  <c r="S7" i="16" s="1"/>
  <c r="J61" i="14"/>
  <c r="I64" i="14"/>
  <c r="H4" i="10" s="1"/>
  <c r="K67" i="14"/>
  <c r="J70" i="14"/>
  <c r="L97" i="14"/>
  <c r="K102" i="14"/>
  <c r="K109" i="14"/>
  <c r="K58" i="14"/>
  <c r="J51" i="14"/>
  <c r="H3" i="10"/>
  <c r="H17" i="10" s="1"/>
  <c r="K4" i="11" l="1"/>
  <c r="K4" i="19"/>
  <c r="I2" i="11"/>
  <c r="I13" i="11" s="1"/>
  <c r="I2" i="19"/>
  <c r="I13" i="19" s="1"/>
  <c r="I19" i="10"/>
  <c r="I10" i="10"/>
  <c r="I18" i="10"/>
  <c r="I14" i="10"/>
  <c r="I11" i="10"/>
  <c r="T27" i="14"/>
  <c r="S10" i="16" s="1"/>
  <c r="L102" i="14"/>
  <c r="M97" i="14"/>
  <c r="M39" i="14"/>
  <c r="L94" i="14"/>
  <c r="M89" i="14"/>
  <c r="L78" i="14"/>
  <c r="M74" i="14"/>
  <c r="K70" i="14"/>
  <c r="L67" i="14"/>
  <c r="M86" i="14"/>
  <c r="N81" i="14"/>
  <c r="L46" i="14"/>
  <c r="U7" i="14"/>
  <c r="T7" i="16" s="1"/>
  <c r="K61" i="14"/>
  <c r="J64" i="14"/>
  <c r="I4" i="10" s="1"/>
  <c r="U21" i="14"/>
  <c r="T8" i="16" s="1"/>
  <c r="L109" i="14"/>
  <c r="K51" i="14"/>
  <c r="I3" i="10"/>
  <c r="I17" i="10" s="1"/>
  <c r="L58" i="14"/>
  <c r="L4" i="11" l="1"/>
  <c r="L4" i="19"/>
  <c r="J2" i="11"/>
  <c r="J13" i="11" s="1"/>
  <c r="J2" i="19"/>
  <c r="J13" i="19" s="1"/>
  <c r="J19" i="10"/>
  <c r="J10" i="10"/>
  <c r="J18" i="10"/>
  <c r="J14" i="10"/>
  <c r="J11" i="10"/>
  <c r="U27" i="14"/>
  <c r="T10" i="16" s="1"/>
  <c r="M94" i="14"/>
  <c r="N89" i="14"/>
  <c r="L61" i="14"/>
  <c r="K64" i="14"/>
  <c r="J4" i="10" s="1"/>
  <c r="V7" i="14"/>
  <c r="U7" i="16" s="1"/>
  <c r="M102" i="14"/>
  <c r="N97" i="14"/>
  <c r="N86" i="14"/>
  <c r="O81" i="14"/>
  <c r="L33" i="14"/>
  <c r="N39" i="14"/>
  <c r="L70" i="14"/>
  <c r="M67" i="14"/>
  <c r="V21" i="14"/>
  <c r="U8" i="16" s="1"/>
  <c r="M46" i="14"/>
  <c r="M78" i="14"/>
  <c r="N74" i="14"/>
  <c r="M109" i="14"/>
  <c r="M58" i="14"/>
  <c r="J3" i="10"/>
  <c r="J17" i="10" s="1"/>
  <c r="L51" i="14"/>
  <c r="M4" i="11" l="1"/>
  <c r="M4" i="19"/>
  <c r="K2" i="11"/>
  <c r="K13" i="11" s="1"/>
  <c r="K2" i="19"/>
  <c r="K13" i="19" s="1"/>
  <c r="V27" i="14"/>
  <c r="U10" i="16" s="1"/>
  <c r="K18" i="10"/>
  <c r="K14" i="10"/>
  <c r="K19" i="10"/>
  <c r="K11" i="10"/>
  <c r="K10" i="10"/>
  <c r="O86" i="14"/>
  <c r="P81" i="14"/>
  <c r="N46" i="14"/>
  <c r="L64" i="14"/>
  <c r="K4" i="10" s="1"/>
  <c r="M61" i="14"/>
  <c r="W21" i="14"/>
  <c r="V8" i="16" s="1"/>
  <c r="M70" i="14"/>
  <c r="N67" i="14"/>
  <c r="W7" i="14"/>
  <c r="V7" i="16" s="1"/>
  <c r="N102" i="14"/>
  <c r="O97" i="14"/>
  <c r="N94" i="14"/>
  <c r="O89" i="14"/>
  <c r="M33" i="14"/>
  <c r="O74" i="14"/>
  <c r="N78" i="14"/>
  <c r="O39" i="14"/>
  <c r="N109" i="14"/>
  <c r="M51" i="14"/>
  <c r="K3" i="10"/>
  <c r="K17" i="10" s="1"/>
  <c r="N58" i="14"/>
  <c r="L2" i="11" l="1"/>
  <c r="L13" i="11" s="1"/>
  <c r="L2" i="19"/>
  <c r="L13" i="19" s="1"/>
  <c r="N4" i="11"/>
  <c r="N4" i="19"/>
  <c r="L18" i="10"/>
  <c r="L14" i="10"/>
  <c r="L11" i="10"/>
  <c r="L19" i="10"/>
  <c r="L10" i="10"/>
  <c r="W27" i="14"/>
  <c r="V10" i="16" s="1"/>
  <c r="O94" i="14"/>
  <c r="P89" i="14"/>
  <c r="N61" i="14"/>
  <c r="M64" i="14"/>
  <c r="L4" i="10" s="1"/>
  <c r="X21" i="14"/>
  <c r="W8" i="16" s="1"/>
  <c r="O78" i="14"/>
  <c r="P74" i="14"/>
  <c r="N33" i="14"/>
  <c r="X7" i="14"/>
  <c r="W7" i="16" s="1"/>
  <c r="O46" i="14"/>
  <c r="N70" i="14"/>
  <c r="O67" i="14"/>
  <c r="Q81" i="14"/>
  <c r="P86" i="14"/>
  <c r="O102" i="14"/>
  <c r="P97" i="14"/>
  <c r="P39" i="14"/>
  <c r="O109" i="14"/>
  <c r="O58" i="14"/>
  <c r="N51" i="14"/>
  <c r="L3" i="10"/>
  <c r="L17" i="10" s="1"/>
  <c r="M2" i="11" l="1"/>
  <c r="M13" i="11" s="1"/>
  <c r="M2" i="19"/>
  <c r="M13" i="19" s="1"/>
  <c r="O4" i="11"/>
  <c r="O4" i="19"/>
  <c r="M19" i="10"/>
  <c r="M11" i="10"/>
  <c r="M10" i="10"/>
  <c r="M18" i="10"/>
  <c r="M14" i="10"/>
  <c r="X27" i="14"/>
  <c r="W10" i="16" s="1"/>
  <c r="P46" i="14"/>
  <c r="P78" i="14"/>
  <c r="Q74" i="14"/>
  <c r="Q97" i="14"/>
  <c r="P102" i="14"/>
  <c r="Y21" i="14"/>
  <c r="X8" i="16" s="1"/>
  <c r="O70" i="14"/>
  <c r="P67" i="14"/>
  <c r="P94" i="14"/>
  <c r="Q89" i="14"/>
  <c r="Y7" i="14"/>
  <c r="X7" i="16" s="1"/>
  <c r="O33" i="14"/>
  <c r="Q86" i="14"/>
  <c r="R81" i="14"/>
  <c r="N64" i="14"/>
  <c r="M4" i="10" s="1"/>
  <c r="O61" i="14"/>
  <c r="Q39" i="14"/>
  <c r="P109" i="14"/>
  <c r="O51" i="14"/>
  <c r="M3" i="10"/>
  <c r="M17" i="10" s="1"/>
  <c r="P58" i="14"/>
  <c r="P4" i="11" l="1"/>
  <c r="P4" i="19"/>
  <c r="N2" i="11"/>
  <c r="N13" i="11" s="1"/>
  <c r="N2" i="19"/>
  <c r="N13" i="19" s="1"/>
  <c r="Y27" i="14"/>
  <c r="X10" i="16" s="1"/>
  <c r="N14" i="10"/>
  <c r="N11" i="10"/>
  <c r="N10" i="10"/>
  <c r="N19" i="10"/>
  <c r="N18" i="10"/>
  <c r="Z21" i="14"/>
  <c r="Y8" i="16" s="1"/>
  <c r="R97" i="14"/>
  <c r="Q102" i="14"/>
  <c r="O64" i="14"/>
  <c r="N4" i="10" s="1"/>
  <c r="P61" i="14"/>
  <c r="Q94" i="14"/>
  <c r="R89" i="14"/>
  <c r="Q78" i="14"/>
  <c r="R74" i="14"/>
  <c r="R86" i="14"/>
  <c r="S81" i="14"/>
  <c r="P70" i="14"/>
  <c r="Q67" i="14"/>
  <c r="Q46" i="14"/>
  <c r="Z7" i="14"/>
  <c r="Y7" i="16" s="1"/>
  <c r="R39" i="14"/>
  <c r="P33" i="14"/>
  <c r="Q109" i="14"/>
  <c r="Q58" i="14"/>
  <c r="P51" i="14"/>
  <c r="N3" i="10"/>
  <c r="N17" i="10" s="1"/>
  <c r="O2" i="11" l="1"/>
  <c r="O13" i="11" s="1"/>
  <c r="O2" i="19"/>
  <c r="O13" i="19" s="1"/>
  <c r="Q4" i="11"/>
  <c r="Q4" i="19"/>
  <c r="O10" i="10"/>
  <c r="O18" i="10"/>
  <c r="O19" i="10"/>
  <c r="O14" i="10"/>
  <c r="O11" i="10"/>
  <c r="Z27" i="14"/>
  <c r="Y10" i="16" s="1"/>
  <c r="R102" i="14"/>
  <c r="S97" i="14"/>
  <c r="R46" i="14"/>
  <c r="Q61" i="14"/>
  <c r="P64" i="14"/>
  <c r="O4" i="10" s="1"/>
  <c r="R78" i="14"/>
  <c r="S74" i="14"/>
  <c r="AA21" i="14"/>
  <c r="Z8" i="16" s="1"/>
  <c r="R94" i="14"/>
  <c r="S89" i="14"/>
  <c r="R67" i="14"/>
  <c r="Q70" i="14"/>
  <c r="S39" i="14"/>
  <c r="T81" i="14"/>
  <c r="S86" i="14"/>
  <c r="AA7" i="14"/>
  <c r="Z7" i="16" s="1"/>
  <c r="Q33" i="14"/>
  <c r="R109" i="14"/>
  <c r="Q51" i="14"/>
  <c r="O3" i="10"/>
  <c r="O17" i="10" s="1"/>
  <c r="R58" i="14"/>
  <c r="P2" i="11" l="1"/>
  <c r="P13" i="11" s="1"/>
  <c r="P2" i="19"/>
  <c r="P13" i="19" s="1"/>
  <c r="R4" i="11"/>
  <c r="R4" i="19"/>
  <c r="P11" i="10"/>
  <c r="P10" i="10"/>
  <c r="P19" i="10"/>
  <c r="P18" i="10"/>
  <c r="P14" i="10"/>
  <c r="AA27" i="14"/>
  <c r="Z10" i="16" s="1"/>
  <c r="T89" i="14"/>
  <c r="S94" i="14"/>
  <c r="R70" i="14"/>
  <c r="S67" i="14"/>
  <c r="T86" i="14"/>
  <c r="U81" i="14"/>
  <c r="Q64" i="14"/>
  <c r="P4" i="10" s="1"/>
  <c r="R61" i="14"/>
  <c r="AB7" i="14"/>
  <c r="AA7" i="16" s="1"/>
  <c r="S78" i="14"/>
  <c r="T74" i="14"/>
  <c r="S102" i="14"/>
  <c r="T97" i="14"/>
  <c r="AB21" i="14"/>
  <c r="AA8" i="16" s="1"/>
  <c r="S46" i="14"/>
  <c r="T39" i="14"/>
  <c r="R33" i="14"/>
  <c r="S109" i="14"/>
  <c r="S58" i="14"/>
  <c r="R51" i="14"/>
  <c r="P3" i="10"/>
  <c r="P17" i="10" s="1"/>
  <c r="Q2" i="11" l="1"/>
  <c r="Q13" i="11" s="1"/>
  <c r="Q2" i="19"/>
  <c r="Q13" i="19" s="1"/>
  <c r="S4" i="11"/>
  <c r="S4" i="19"/>
  <c r="AB27" i="14"/>
  <c r="AA10" i="16" s="1"/>
  <c r="Q19" i="10"/>
  <c r="Q10" i="10"/>
  <c r="Q14" i="10"/>
  <c r="Q18" i="10"/>
  <c r="Q11" i="10"/>
  <c r="U86" i="14"/>
  <c r="V81" i="14"/>
  <c r="T94" i="14"/>
  <c r="U89" i="14"/>
  <c r="S33" i="14"/>
  <c r="U39" i="14"/>
  <c r="T46" i="14"/>
  <c r="AC7" i="14"/>
  <c r="AB7" i="16" s="1"/>
  <c r="S70" i="14"/>
  <c r="T67" i="14"/>
  <c r="U97" i="14"/>
  <c r="T102" i="14"/>
  <c r="T78" i="14"/>
  <c r="U74" i="14"/>
  <c r="AC21" i="14"/>
  <c r="AB8" i="16" s="1"/>
  <c r="R64" i="14"/>
  <c r="Q4" i="10" s="1"/>
  <c r="S61" i="14"/>
  <c r="T109" i="14"/>
  <c r="T58" i="14"/>
  <c r="S51" i="14"/>
  <c r="Q3" i="10"/>
  <c r="Q17" i="10" s="1"/>
  <c r="R2" i="11" l="1"/>
  <c r="R13" i="11" s="1"/>
  <c r="R2" i="19"/>
  <c r="R13" i="19" s="1"/>
  <c r="T4" i="11"/>
  <c r="T4" i="19"/>
  <c r="R19" i="10"/>
  <c r="R18" i="10"/>
  <c r="R10" i="10"/>
  <c r="R14" i="10"/>
  <c r="R11" i="10"/>
  <c r="AC27" i="14"/>
  <c r="AB10" i="16" s="1"/>
  <c r="V39" i="14"/>
  <c r="U102" i="14"/>
  <c r="V97" i="14"/>
  <c r="AD21" i="14"/>
  <c r="AC8" i="16" s="1"/>
  <c r="T70" i="14"/>
  <c r="U67" i="14"/>
  <c r="AD7" i="14"/>
  <c r="AC7" i="16" s="1"/>
  <c r="U94" i="14"/>
  <c r="V89" i="14"/>
  <c r="T33" i="14"/>
  <c r="U78" i="14"/>
  <c r="V74" i="14"/>
  <c r="U46" i="14"/>
  <c r="V86" i="14"/>
  <c r="W81" i="14"/>
  <c r="S64" i="14"/>
  <c r="R4" i="10" s="1"/>
  <c r="T61" i="14"/>
  <c r="U109" i="14"/>
  <c r="T51" i="14"/>
  <c r="R3" i="10"/>
  <c r="R17" i="10" s="1"/>
  <c r="U58" i="14"/>
  <c r="U4" i="11" l="1"/>
  <c r="U4" i="19"/>
  <c r="S2" i="11"/>
  <c r="S13" i="11" s="1"/>
  <c r="S2" i="19"/>
  <c r="S13" i="19" s="1"/>
  <c r="AD27" i="14"/>
  <c r="AC10" i="16" s="1"/>
  <c r="S18" i="10"/>
  <c r="S14" i="10"/>
  <c r="S10" i="10"/>
  <c r="S11" i="10"/>
  <c r="S19" i="10"/>
  <c r="U70" i="14"/>
  <c r="V67" i="14"/>
  <c r="X81" i="14"/>
  <c r="W86" i="14"/>
  <c r="V46" i="14"/>
  <c r="V102" i="14"/>
  <c r="W97" i="14"/>
  <c r="V78" i="14"/>
  <c r="W74" i="14"/>
  <c r="AE7" i="14"/>
  <c r="AD7" i="16" s="1"/>
  <c r="U33" i="14"/>
  <c r="V94" i="14"/>
  <c r="W89" i="14"/>
  <c r="AE21" i="14"/>
  <c r="AD8" i="16" s="1"/>
  <c r="T64" i="14"/>
  <c r="S4" i="10" s="1"/>
  <c r="U61" i="14"/>
  <c r="W39" i="14"/>
  <c r="V109" i="14"/>
  <c r="V58" i="14"/>
  <c r="U51" i="14"/>
  <c r="S3" i="10"/>
  <c r="S17" i="10" s="1"/>
  <c r="T2" i="11" l="1"/>
  <c r="T13" i="11" s="1"/>
  <c r="T2" i="19"/>
  <c r="T13" i="19" s="1"/>
  <c r="V4" i="11"/>
  <c r="V4" i="19"/>
  <c r="T18" i="10"/>
  <c r="T14" i="10"/>
  <c r="T11" i="10"/>
  <c r="T10" i="10"/>
  <c r="T19" i="10"/>
  <c r="AE27" i="14"/>
  <c r="AD10" i="16" s="1"/>
  <c r="W94" i="14"/>
  <c r="X89" i="14"/>
  <c r="W46" i="14"/>
  <c r="AG7" i="14"/>
  <c r="AF7" i="16" s="1"/>
  <c r="AF7" i="14"/>
  <c r="AE7" i="16" s="1"/>
  <c r="Y81" i="14"/>
  <c r="X86" i="14"/>
  <c r="X39" i="14"/>
  <c r="V33" i="14"/>
  <c r="AG21" i="14"/>
  <c r="AF8" i="16" s="1"/>
  <c r="AF21" i="14"/>
  <c r="AE8" i="16" s="1"/>
  <c r="W78" i="14"/>
  <c r="X74" i="14"/>
  <c r="V70" i="14"/>
  <c r="W67" i="14"/>
  <c r="X97" i="14"/>
  <c r="W102" i="14"/>
  <c r="V61" i="14"/>
  <c r="U64" i="14"/>
  <c r="T4" i="10" s="1"/>
  <c r="W109" i="14"/>
  <c r="T3" i="10"/>
  <c r="T17" i="10" s="1"/>
  <c r="V51" i="14"/>
  <c r="W58" i="14"/>
  <c r="W4" i="11" l="1"/>
  <c r="W4" i="19"/>
  <c r="U2" i="11"/>
  <c r="U13" i="11" s="1"/>
  <c r="U2" i="19"/>
  <c r="U13" i="19" s="1"/>
  <c r="U14" i="10"/>
  <c r="U10" i="10"/>
  <c r="U11" i="10"/>
  <c r="U19" i="10"/>
  <c r="U18" i="10"/>
  <c r="AG27" i="14"/>
  <c r="AF10" i="16" s="1"/>
  <c r="AF27" i="14"/>
  <c r="AE10" i="16" s="1"/>
  <c r="X102" i="14"/>
  <c r="Y97" i="14"/>
  <c r="X46" i="14"/>
  <c r="W70" i="14"/>
  <c r="X67" i="14"/>
  <c r="Y39" i="14"/>
  <c r="X94" i="14"/>
  <c r="Y89" i="14"/>
  <c r="X78" i="14"/>
  <c r="Y74" i="14"/>
  <c r="Y86" i="14"/>
  <c r="Z81" i="14"/>
  <c r="V64" i="14"/>
  <c r="U4" i="10" s="1"/>
  <c r="W61" i="14"/>
  <c r="W33" i="14"/>
  <c r="X109" i="14"/>
  <c r="X58" i="14"/>
  <c r="W51" i="14"/>
  <c r="U3" i="10"/>
  <c r="U17" i="10" s="1"/>
  <c r="X4" i="11" l="1"/>
  <c r="X4" i="19"/>
  <c r="V2" i="11"/>
  <c r="V13" i="11" s="1"/>
  <c r="V2" i="19"/>
  <c r="V13" i="19" s="1"/>
  <c r="V14" i="10"/>
  <c r="V11" i="10"/>
  <c r="V19" i="10"/>
  <c r="V18" i="10"/>
  <c r="V10" i="10"/>
  <c r="AA81" i="14"/>
  <c r="Z86" i="14"/>
  <c r="Z39" i="14"/>
  <c r="Y94" i="14"/>
  <c r="Z89" i="14"/>
  <c r="Y78" i="14"/>
  <c r="Z74" i="14"/>
  <c r="X33" i="14"/>
  <c r="Y102" i="14"/>
  <c r="Z97" i="14"/>
  <c r="X70" i="14"/>
  <c r="Y67" i="14"/>
  <c r="Y46" i="14"/>
  <c r="W64" i="14"/>
  <c r="V4" i="10" s="1"/>
  <c r="X61" i="14"/>
  <c r="Y109" i="14"/>
  <c r="X51" i="14"/>
  <c r="V3" i="10"/>
  <c r="V17" i="10" s="1"/>
  <c r="Y58" i="14"/>
  <c r="Y4" i="11" l="1"/>
  <c r="Y4" i="19"/>
  <c r="W2" i="11"/>
  <c r="W13" i="11" s="1"/>
  <c r="W2" i="19"/>
  <c r="W13" i="19" s="1"/>
  <c r="W11" i="10"/>
  <c r="W19" i="10"/>
  <c r="W18" i="10"/>
  <c r="W14" i="10"/>
  <c r="W10" i="10"/>
  <c r="Y70" i="14"/>
  <c r="Z67" i="14"/>
  <c r="AA89" i="14"/>
  <c r="Z94" i="14"/>
  <c r="Z46" i="14"/>
  <c r="Z102" i="14"/>
  <c r="AA97" i="14"/>
  <c r="AA39" i="14"/>
  <c r="X64" i="14"/>
  <c r="W4" i="10" s="1"/>
  <c r="Y61" i="14"/>
  <c r="Y33" i="14"/>
  <c r="AA74" i="14"/>
  <c r="Z78" i="14"/>
  <c r="AA86" i="14"/>
  <c r="AB81" i="14"/>
  <c r="Z109" i="14"/>
  <c r="Z58" i="14"/>
  <c r="Y51" i="14"/>
  <c r="W3" i="10"/>
  <c r="W17" i="10" s="1"/>
  <c r="X2" i="11" l="1"/>
  <c r="X13" i="11" s="1"/>
  <c r="X2" i="19"/>
  <c r="X13" i="19" s="1"/>
  <c r="Z4" i="11"/>
  <c r="Z4" i="19"/>
  <c r="X11" i="10"/>
  <c r="X10" i="10"/>
  <c r="X19" i="10"/>
  <c r="X18" i="10"/>
  <c r="X14" i="10"/>
  <c r="AB74" i="14"/>
  <c r="AA78" i="14"/>
  <c r="Y64" i="14"/>
  <c r="X4" i="10" s="1"/>
  <c r="Z61" i="14"/>
  <c r="AA46" i="14"/>
  <c r="AC81" i="14"/>
  <c r="AB86" i="14"/>
  <c r="AB89" i="14"/>
  <c r="AA94" i="14"/>
  <c r="AB97" i="14"/>
  <c r="AA102" i="14"/>
  <c r="Z33" i="14"/>
  <c r="Z70" i="14"/>
  <c r="AA67" i="14"/>
  <c r="AB39" i="14"/>
  <c r="AA109" i="14"/>
  <c r="Z51" i="14"/>
  <c r="X3" i="10"/>
  <c r="X17" i="10" s="1"/>
  <c r="AA58" i="14"/>
  <c r="AA4" i="11" l="1"/>
  <c r="AA4" i="19"/>
  <c r="Y2" i="11"/>
  <c r="Y13" i="11" s="1"/>
  <c r="Y2" i="19"/>
  <c r="Y13" i="19" s="1"/>
  <c r="Y19" i="10"/>
  <c r="Y18" i="10"/>
  <c r="Y14" i="10"/>
  <c r="Y10" i="10"/>
  <c r="Y11" i="10"/>
  <c r="AA33" i="14"/>
  <c r="AB46" i="14"/>
  <c r="AA70" i="14"/>
  <c r="AB67" i="14"/>
  <c r="Z64" i="14"/>
  <c r="Y4" i="10" s="1"/>
  <c r="AA61" i="14"/>
  <c r="AB102" i="14"/>
  <c r="AC97" i="14"/>
  <c r="AC86" i="14"/>
  <c r="AD81" i="14"/>
  <c r="AC39" i="14"/>
  <c r="AB94" i="14"/>
  <c r="AC89" i="14"/>
  <c r="AC74" i="14"/>
  <c r="AB78" i="14"/>
  <c r="AB109" i="14"/>
  <c r="AB58" i="14"/>
  <c r="Y3" i="10"/>
  <c r="Y17" i="10" s="1"/>
  <c r="AA51" i="14"/>
  <c r="Z2" i="11" l="1"/>
  <c r="Z13" i="11" s="1"/>
  <c r="Z2" i="19"/>
  <c r="Z13" i="19" s="1"/>
  <c r="AB4" i="11"/>
  <c r="AB4" i="19"/>
  <c r="Z19" i="10"/>
  <c r="Z18" i="10"/>
  <c r="Z10" i="10"/>
  <c r="Z14" i="10"/>
  <c r="Z11" i="10"/>
  <c r="AD39" i="14"/>
  <c r="AE81" i="14"/>
  <c r="AD86" i="14"/>
  <c r="AC46" i="14"/>
  <c r="AB70" i="14"/>
  <c r="AC67" i="14"/>
  <c r="AC78" i="14"/>
  <c r="AD74" i="14"/>
  <c r="AC102" i="14"/>
  <c r="AD97" i="14"/>
  <c r="AB33" i="14"/>
  <c r="AB61" i="14"/>
  <c r="AA64" i="14"/>
  <c r="Z4" i="10" s="1"/>
  <c r="AD89" i="14"/>
  <c r="AC94" i="14"/>
  <c r="AC109" i="14"/>
  <c r="Z3" i="10"/>
  <c r="Z17" i="10" s="1"/>
  <c r="AB51" i="14"/>
  <c r="AC58" i="14"/>
  <c r="AC4" i="11" l="1"/>
  <c r="AC4" i="19"/>
  <c r="AA2" i="11"/>
  <c r="AA13" i="11" s="1"/>
  <c r="AA2" i="19"/>
  <c r="AA13" i="19" s="1"/>
  <c r="AA18" i="10"/>
  <c r="AA14" i="10"/>
  <c r="AA10" i="10"/>
  <c r="AA19" i="10"/>
  <c r="AA11" i="10"/>
  <c r="AC33" i="14"/>
  <c r="AD102" i="14"/>
  <c r="AE97" i="14"/>
  <c r="AB64" i="14"/>
  <c r="AA4" i="10" s="1"/>
  <c r="AC61" i="14"/>
  <c r="AF81" i="14"/>
  <c r="AE86" i="14"/>
  <c r="AD78" i="14"/>
  <c r="AE74" i="14"/>
  <c r="AD67" i="14"/>
  <c r="AC70" i="14"/>
  <c r="AD46" i="14"/>
  <c r="AD94" i="14"/>
  <c r="AE89" i="14"/>
  <c r="AE39" i="14"/>
  <c r="AD109" i="14"/>
  <c r="AD58" i="14"/>
  <c r="AA3" i="10"/>
  <c r="AA17" i="10" s="1"/>
  <c r="AC51" i="14"/>
  <c r="AD4" i="11" l="1"/>
  <c r="AD4" i="19"/>
  <c r="AB2" i="11"/>
  <c r="AB13" i="11" s="1"/>
  <c r="AB2" i="19"/>
  <c r="AB13" i="19" s="1"/>
  <c r="AB18" i="10"/>
  <c r="AB14" i="10"/>
  <c r="AB11" i="10"/>
  <c r="AB10" i="10"/>
  <c r="AB19" i="10"/>
  <c r="AG81" i="14"/>
  <c r="AF86" i="14"/>
  <c r="AE67" i="14"/>
  <c r="AD70" i="14"/>
  <c r="AF74" i="14"/>
  <c r="AE78" i="14"/>
  <c r="AE102" i="14"/>
  <c r="AF97" i="14"/>
  <c r="AF39" i="14"/>
  <c r="AD33" i="14"/>
  <c r="AE46" i="14"/>
  <c r="AD61" i="14"/>
  <c r="AC64" i="14"/>
  <c r="AB4" i="10" s="1"/>
  <c r="AE94" i="14"/>
  <c r="AF89" i="14"/>
  <c r="AE109" i="14"/>
  <c r="AD51" i="14"/>
  <c r="AB3" i="10"/>
  <c r="AB17" i="10" s="1"/>
  <c r="AE58" i="14"/>
  <c r="AC2" i="11" l="1"/>
  <c r="AC13" i="11" s="1"/>
  <c r="AC2" i="19"/>
  <c r="AC13" i="19" s="1"/>
  <c r="AE4" i="11"/>
  <c r="AE4" i="19"/>
  <c r="AC14" i="10"/>
  <c r="AC19" i="10"/>
  <c r="AC11" i="10"/>
  <c r="AC18" i="10"/>
  <c r="AC10" i="10"/>
  <c r="AG97" i="14"/>
  <c r="AF102" i="14"/>
  <c r="AG74" i="14"/>
  <c r="AF78" i="14"/>
  <c r="AF67" i="14"/>
  <c r="AE70" i="14"/>
  <c r="AG39" i="14"/>
  <c r="AE61" i="14"/>
  <c r="AD64" i="14"/>
  <c r="AC4" i="10" s="1"/>
  <c r="AF46" i="14"/>
  <c r="AE33" i="14"/>
  <c r="AF94" i="14"/>
  <c r="AG89" i="14"/>
  <c r="AG86" i="14"/>
  <c r="AH81" i="14"/>
  <c r="AF109" i="14"/>
  <c r="AG58" i="14"/>
  <c r="AF58" i="14"/>
  <c r="AE51" i="14"/>
  <c r="AC3" i="10"/>
  <c r="AC17" i="10" s="1"/>
  <c r="AF4" i="11" l="1"/>
  <c r="AF4" i="19"/>
  <c r="AD2" i="11"/>
  <c r="AD13" i="11" s="1"/>
  <c r="AD2" i="19"/>
  <c r="AD13" i="19" s="1"/>
  <c r="AD14" i="10"/>
  <c r="AD11" i="10"/>
  <c r="AD19" i="10"/>
  <c r="AD18" i="10"/>
  <c r="AD10" i="10"/>
  <c r="AG67" i="14"/>
  <c r="AF70" i="14"/>
  <c r="AH86" i="14"/>
  <c r="AG46" i="14"/>
  <c r="AG78" i="14"/>
  <c r="AH74" i="14"/>
  <c r="AF33" i="14"/>
  <c r="AH89" i="14"/>
  <c r="AG94" i="14"/>
  <c r="AE64" i="14"/>
  <c r="AD4" i="10" s="1"/>
  <c r="AF61" i="14"/>
  <c r="AH97" i="14"/>
  <c r="AG102" i="14"/>
  <c r="AG109" i="14"/>
  <c r="AF51" i="14"/>
  <c r="AD3" i="10"/>
  <c r="AD17" i="10" s="1"/>
  <c r="AE2" i="11" l="1"/>
  <c r="AE13" i="11" s="1"/>
  <c r="AE2" i="19"/>
  <c r="AE13" i="19" s="1"/>
  <c r="AE18" i="10"/>
  <c r="AE19" i="10"/>
  <c r="AE14" i="10"/>
  <c r="AE10" i="10"/>
  <c r="AE11" i="10"/>
  <c r="AG33" i="14"/>
  <c r="AH102" i="14"/>
  <c r="AH78" i="14"/>
  <c r="AH94" i="14"/>
  <c r="AF64" i="14"/>
  <c r="AE4" i="10" s="1"/>
  <c r="AG61" i="14"/>
  <c r="AG70" i="14"/>
  <c r="AH109" i="14"/>
  <c r="AG51" i="14"/>
  <c r="AE3" i="10"/>
  <c r="AE17" i="10" s="1"/>
  <c r="AF2" i="11" l="1"/>
  <c r="AF13" i="11" s="1"/>
  <c r="AF2" i="19"/>
  <c r="AF13" i="19" s="1"/>
  <c r="AF11" i="10"/>
  <c r="AF10" i="10"/>
  <c r="AF19" i="10"/>
  <c r="AF18" i="10"/>
  <c r="AF14" i="10"/>
  <c r="AG64" i="14"/>
  <c r="AF4" i="10" s="1"/>
  <c r="AF3" i="10"/>
  <c r="AF17" i="10" s="1"/>
</calcChain>
</file>

<file path=xl/sharedStrings.xml><?xml version="1.0" encoding="utf-8"?>
<sst xmlns="http://schemas.openxmlformats.org/spreadsheetml/2006/main" count="1102" uniqueCount="662">
  <si>
    <t>Source:</t>
  </si>
  <si>
    <t>Joint Committee on Taxation, 113th Congress, 2nd Session</t>
  </si>
  <si>
    <t>Estimates of Federal Tax Expenditures for Fiscal Years 2014-2018</t>
  </si>
  <si>
    <t>https://www.jct.gov/publications.html?func=download&amp;id=4663&amp;chk=4663&amp;no_html=1</t>
  </si>
  <si>
    <t>Pages 22-34, Table 1</t>
  </si>
  <si>
    <t>This is a subset of Table 1 that includes only lines related to energy sources / fuels in the model</t>
  </si>
  <si>
    <t>Function</t>
  </si>
  <si>
    <t>All values designated as "[5]" in the table (which means a positive tax expenditure of less than $50 million)</t>
  </si>
  <si>
    <t>Corporations</t>
  </si>
  <si>
    <t>Individuals</t>
  </si>
  <si>
    <t>Credit for holders of clean renewable energy bonds</t>
  </si>
  <si>
    <t>Total</t>
  </si>
  <si>
    <t>2014-2018</t>
  </si>
  <si>
    <t>are estimated as equal fractions of the value in the "Total" column minus any year entries which are known.</t>
  </si>
  <si>
    <t>When the "Total" column is "[5]", it is assumed to be $25 million.</t>
  </si>
  <si>
    <t>Energy credit (section 48): Solar</t>
  </si>
  <si>
    <t>Energy credit (section 48): Small wind</t>
  </si>
  <si>
    <t>Credits for electricity production from renewable resources (section 45): Wind</t>
  </si>
  <si>
    <t>Credits for electricity production from renewable resources (section 45): Qualified hydropower</t>
  </si>
  <si>
    <t>Credits for electricity production from renewable resources (section 45): Open-loop biomass</t>
  </si>
  <si>
    <t>Credits for investments in clean coal facilities</t>
  </si>
  <si>
    <t>Model Energy Source</t>
  </si>
  <si>
    <t>solar</t>
  </si>
  <si>
    <t>wind</t>
  </si>
  <si>
    <t>hydro</t>
  </si>
  <si>
    <t>biomass</t>
  </si>
  <si>
    <t>coal</t>
  </si>
  <si>
    <t>Coal production credits: Refined coal</t>
  </si>
  <si>
    <t>Coal production credits: Indian coal</t>
  </si>
  <si>
    <t>Expensing of exploration and development costs, fuels: Oil and gas</t>
  </si>
  <si>
    <t>Excess of percentage over cost depletion, fuels: Oil and gas</t>
  </si>
  <si>
    <t>Amortization of geological and geophysical expenditures associated with oil and gas exploration</t>
  </si>
  <si>
    <t>Amortization of air pollution control facilities</t>
  </si>
  <si>
    <t>wind, solar</t>
  </si>
  <si>
    <t>Model Energy Source(s)</t>
  </si>
  <si>
    <t>Five-year MACRS for certain energy property (solar, wind, etc.)</t>
  </si>
  <si>
    <t>15-year MACRS for natural gas distribution line</t>
  </si>
  <si>
    <t>natural gas</t>
  </si>
  <si>
    <t>Exceptions for publicly traded partnership with qualified income derived from certain energy-related activities</t>
  </si>
  <si>
    <t>Special tax rate for nuclear decommissioning reserve funds</t>
  </si>
  <si>
    <t>nuclear</t>
  </si>
  <si>
    <t>Treatment of income from exploration and mining of natural resources as qualifying income under the publicly-traded partnership rules</t>
  </si>
  <si>
    <t>natural gas, petroleum gasoline, petroleum diesel, jet fuel</t>
  </si>
  <si>
    <t>1. Total Energy Supply, Disposition, and Price Summary</t>
  </si>
  <si>
    <t>(quadrillion Btu, unless otherwise noted)</t>
  </si>
  <si>
    <t xml:space="preserve"> Supply, Disposition, and Prices</t>
  </si>
  <si>
    <t>Production</t>
  </si>
  <si>
    <t xml:space="preserve">   Crude Oil and Lease Condensate</t>
  </si>
  <si>
    <t xml:space="preserve">   Natural Gas Plant Liquids</t>
  </si>
  <si>
    <t xml:space="preserve">   Dry Natural Gas</t>
  </si>
  <si>
    <t xml:space="preserve">   Coal 1/</t>
  </si>
  <si>
    <t xml:space="preserve">   Nuclear / Uranium 2/</t>
  </si>
  <si>
    <t xml:space="preserve">   Biomass 3/</t>
  </si>
  <si>
    <t xml:space="preserve">   Other Renewable Energy 4/</t>
  </si>
  <si>
    <t xml:space="preserve">   Other 5/</t>
  </si>
  <si>
    <t xml:space="preserve">       Total</t>
  </si>
  <si>
    <t>Imports</t>
  </si>
  <si>
    <t xml:space="preserve">   Crude Oil</t>
  </si>
  <si>
    <t xml:space="preserve">   Petroleum and Other Liquids 6/</t>
  </si>
  <si>
    <t>Exports</t>
  </si>
  <si>
    <t xml:space="preserve">   Coal</t>
  </si>
  <si>
    <t>- -</t>
  </si>
  <si>
    <t>Consumption</t>
  </si>
  <si>
    <t xml:space="preserve">   Natural Gas</t>
  </si>
  <si>
    <t xml:space="preserve">     Total</t>
  </si>
  <si>
    <t xml:space="preserve">  Brent Spot Price (dollars per barrel)</t>
  </si>
  <si>
    <t xml:space="preserve">  West Texas Intermediate Spot Price (dollars per barrel)</t>
  </si>
  <si>
    <t xml:space="preserve">  Electricity (cents per kilowatthour)</t>
  </si>
  <si>
    <t>Prices (nominal dollars per unit)</t>
  </si>
  <si>
    <t>is much larger, but alternative processes are required to take advantage of it.</t>
  </si>
  <si>
    <t>energy demand from wood.  Refer to Table 17 for details.</t>
  </si>
  <si>
    <t>non-electric energy from renewable sources, such as active and passive solar systems.  Excludes electricity imports using renewable sources</t>
  </si>
  <si>
    <t>and nonmarketed renewable energy. See Table 17 for selected nonmarketed residential and commercial renewable energy data.</t>
  </si>
  <si>
    <t>Refer to Table 17 for detailed renewable liquid fuels consumption.</t>
  </si>
  <si>
    <t>production of liquid fuels, but excludes the energy content of the liquid fuels.</t>
  </si>
  <si>
    <t>published in EIA data reports where it is weighted by reported sales.</t>
  </si>
  <si>
    <t>Electric Power Sector 1/</t>
  </si>
  <si>
    <t>status; and small on-site generating systems in the residential, commercial, and industrial sectors used primarily for own-use generation,</t>
  </si>
  <si>
    <t>but which may also sell some power to the grid.</t>
  </si>
  <si>
    <t>11. Petroleum and Other Liquids Supply and Disposition</t>
  </si>
  <si>
    <t>(million barrels per day, unless otherwise noted)</t>
  </si>
  <si>
    <t xml:space="preserve"> Supply and Disposition</t>
  </si>
  <si>
    <t xml:space="preserve"> Crude Oil</t>
  </si>
  <si>
    <t xml:space="preserve">   Domestic Crude Production 1/</t>
  </si>
  <si>
    <t xml:space="preserve">     Alaska</t>
  </si>
  <si>
    <t xml:space="preserve">     Lower 48 States</t>
  </si>
  <si>
    <t xml:space="preserve">   Net Imports</t>
  </si>
  <si>
    <t xml:space="preserve">     Gross Imports</t>
  </si>
  <si>
    <t xml:space="preserve">     Exports</t>
  </si>
  <si>
    <t xml:space="preserve">   Other Crude Supply 2/</t>
  </si>
  <si>
    <t xml:space="preserve">     Total Crude Supply</t>
  </si>
  <si>
    <t xml:space="preserve"> Total Primary Supply 7/</t>
  </si>
  <si>
    <t xml:space="preserve"> Product Supplied</t>
  </si>
  <si>
    <t xml:space="preserve">   by Fuel</t>
  </si>
  <si>
    <t xml:space="preserve">     Liquefied Petroleum Gases and Other 8/</t>
  </si>
  <si>
    <t xml:space="preserve">     Motor Gasoline 9/</t>
  </si>
  <si>
    <t xml:space="preserve">     Jet Fuel 11/</t>
  </si>
  <si>
    <t xml:space="preserve">     Distillate Fuel Oil 12/</t>
  </si>
  <si>
    <t xml:space="preserve">       of which:  Diesel</t>
  </si>
  <si>
    <t xml:space="preserve">     Residual Fuel Oil</t>
  </si>
  <si>
    <t xml:space="preserve">     Other 13/</t>
  </si>
  <si>
    <t xml:space="preserve">   by Sector</t>
  </si>
  <si>
    <t xml:space="preserve">     Residential and Commercial</t>
  </si>
  <si>
    <t xml:space="preserve">     Industrial 14/</t>
  </si>
  <si>
    <t xml:space="preserve">     Transportation</t>
  </si>
  <si>
    <t xml:space="preserve">     Electric Power 15/</t>
  </si>
  <si>
    <t xml:space="preserve">   Total</t>
  </si>
  <si>
    <t>Net Import Share of Product Supplied (percent)</t>
  </si>
  <si>
    <t>have a lower specific gravity than the crude oil processed.</t>
  </si>
  <si>
    <t>on-site production of diesel and gasoline.</t>
  </si>
  <si>
    <t>operable refining capacity in barrels per calendar day.</t>
  </si>
  <si>
    <t>biofuel gasoline</t>
  </si>
  <si>
    <t>biofuel diesel</t>
  </si>
  <si>
    <t>See 26 U.S. Code § 169 for details.</t>
  </si>
  <si>
    <t>"Amortization of air pollution control facilities" may apply to some facilities put into service before Jan 1, 1976 that do not burn coal, but likely many of those are</t>
  </si>
  <si>
    <t>no longer in service during the model run, and practically all of the facilities affected by this tax expenditure in 2013-2030 are coal-burning.</t>
  </si>
  <si>
    <t>Tax Expenditures</t>
  </si>
  <si>
    <t>Unit</t>
  </si>
  <si>
    <t>8. Electricity Supply, Disposition, Prices, and Emissions</t>
  </si>
  <si>
    <t>(billion kilowatthours, unless otherwise noted)</t>
  </si>
  <si>
    <t xml:space="preserve"> Supply, Disposition, Prices, and Emissions</t>
  </si>
  <si>
    <t>Net Generation by Fuel Type</t>
  </si>
  <si>
    <t xml:space="preserve">  Power Only 2/</t>
  </si>
  <si>
    <t xml:space="preserve">    Coal</t>
  </si>
  <si>
    <t xml:space="preserve">    Petroleum</t>
  </si>
  <si>
    <t xml:space="preserve">    Natural Gas 3/</t>
  </si>
  <si>
    <t xml:space="preserve">    Nuclear Power</t>
  </si>
  <si>
    <t xml:space="preserve">    Pumped Storage/Other 4/</t>
  </si>
  <si>
    <t xml:space="preserve">    Renewable Sources 5/</t>
  </si>
  <si>
    <t xml:space="preserve">    Distributed Generation (Natural Gas)</t>
  </si>
  <si>
    <t xml:space="preserve">      Total</t>
  </si>
  <si>
    <t xml:space="preserve">  Combined Heat and Power 6/</t>
  </si>
  <si>
    <t xml:space="preserve">    Natural Gas</t>
  </si>
  <si>
    <t xml:space="preserve">    Renewable Sources</t>
  </si>
  <si>
    <t xml:space="preserve">  Less Direct Use</t>
  </si>
  <si>
    <t xml:space="preserve">  Net Available to the Grid</t>
  </si>
  <si>
    <t xml:space="preserve">  End-Use Sector 7/</t>
  </si>
  <si>
    <t xml:space="preserve">    Other Gaseous Fuels 8/</t>
  </si>
  <si>
    <t xml:space="preserve">    Renewable Sources 9/</t>
  </si>
  <si>
    <t xml:space="preserve">    Other 10/</t>
  </si>
  <si>
    <t xml:space="preserve">    Less Direct Use</t>
  </si>
  <si>
    <t xml:space="preserve">      Total Sales to the Grid</t>
  </si>
  <si>
    <t xml:space="preserve">    Renewable Sources 5,9/</t>
  </si>
  <si>
    <t xml:space="preserve">    Other 11/</t>
  </si>
  <si>
    <t>Net Generation to the Grid</t>
  </si>
  <si>
    <t>Net Imports</t>
  </si>
  <si>
    <t>Electricity Sales by Sector</t>
  </si>
  <si>
    <t xml:space="preserve">  Residential</t>
  </si>
  <si>
    <t xml:space="preserve">  Commercial</t>
  </si>
  <si>
    <t xml:space="preserve">  Industrial</t>
  </si>
  <si>
    <t xml:space="preserve">  Transportation</t>
  </si>
  <si>
    <t xml:space="preserve">    Total</t>
  </si>
  <si>
    <t>Direct Use</t>
  </si>
  <si>
    <t>Total Electricity Use</t>
  </si>
  <si>
    <t>End-Use Prices</t>
  </si>
  <si>
    <t xml:space="preserve">    All Sectors Average</t>
  </si>
  <si>
    <t>(nominal cents per kilowatthour)</t>
  </si>
  <si>
    <t>Prices by Service Category</t>
  </si>
  <si>
    <t xml:space="preserve">  Generation</t>
  </si>
  <si>
    <t xml:space="preserve">  Transmission</t>
  </si>
  <si>
    <t xml:space="preserve">  Distribution</t>
  </si>
  <si>
    <t>Electric Power Sector Emissions 1/</t>
  </si>
  <si>
    <t xml:space="preserve">  Sulfur Dioxide (million short tons)</t>
  </si>
  <si>
    <t xml:space="preserve">  Nitrogen Oxide (million short tons)</t>
  </si>
  <si>
    <t xml:space="preserve">  Mercury (short tons)</t>
  </si>
  <si>
    <t>(i.e., those that report North American Industry Classification System code 22 or that have a regulatory status).</t>
  </si>
  <si>
    <t>chemicals, hydrogen, pitch, purchased steam, sulfur, and miscellaneous technologies.</t>
  </si>
  <si>
    <t>Unit: billion $</t>
  </si>
  <si>
    <t>Energy Production</t>
  </si>
  <si>
    <t>Energy Information Administration</t>
  </si>
  <si>
    <t>Table 1</t>
  </si>
  <si>
    <t>Table 8</t>
  </si>
  <si>
    <t>Table 11</t>
  </si>
  <si>
    <t>Table 16</t>
  </si>
  <si>
    <t>Notes</t>
  </si>
  <si>
    <t>Tax expenditure data is only available for years 2014-2018.</t>
  </si>
  <si>
    <t>We assume 2013 to be like 2014 in terms of rate (tax expenditure per unit energy).</t>
  </si>
  <si>
    <t>Year</t>
  </si>
  <si>
    <t>electricity</t>
  </si>
  <si>
    <t>We use the elements of the "All Fuels" subscript on the "ForCSV-ThermalFuels" tab and</t>
  </si>
  <si>
    <t>elements of the "Electricity Source" subscript on the "ForCSV-NonThermalElec" tab.</t>
  </si>
  <si>
    <t>We fill out the rows for unused elements of these subscripts with zeroes, which prevents Vensim</t>
  </si>
  <si>
    <t>from generating a warning about missing data.</t>
  </si>
  <si>
    <t>natural gas ($/BTU)</t>
  </si>
  <si>
    <t>biomass ($/BTU)</t>
  </si>
  <si>
    <t>petroleum gasoline ($/BTU)</t>
  </si>
  <si>
    <t>petroleum diesel ($/BTU)</t>
  </si>
  <si>
    <t>jet fuel ($/BTU)</t>
  </si>
  <si>
    <t>nuclear ($/MWh)</t>
  </si>
  <si>
    <t>hydro ($/MWh)</t>
  </si>
  <si>
    <t>BS BAU Subsidy per Unit Electricity Output</t>
  </si>
  <si>
    <t>BS BAU Subsidy for Thermal Fuels per Energy Unit Produced</t>
  </si>
  <si>
    <t>heat</t>
  </si>
  <si>
    <t>solar PV ($/MWh)</t>
  </si>
  <si>
    <t>solar thermal ($/MWh)</t>
  </si>
  <si>
    <t>The Joint Committee on Taxation document does not specify the currency year of its data, and they report</t>
  </si>
  <si>
    <t>only 2014 and a number of future years (the document was written in 2014), so we assume the currency</t>
  </si>
  <si>
    <t>year used is 2014.</t>
  </si>
  <si>
    <t>See "cpi.xlsx" in the InputData folder for source information.</t>
  </si>
  <si>
    <t>We adjust 2014 dollars to 2012 dollars using the following conversion factor:</t>
  </si>
  <si>
    <t xml:space="preserve">   Conventional Hydroelectric Power</t>
  </si>
  <si>
    <t>synthetic liquids.  Petroleum coke, which is a solid, is included.  Also included are hydrocarbon gas liquids and crude oil consumed as a fuel.</t>
  </si>
  <si>
    <t xml:space="preserve">  Total Net Electric Power Sector Generation</t>
  </si>
  <si>
    <t xml:space="preserve">      Total End-Use Sector Net Generation</t>
  </si>
  <si>
    <t xml:space="preserve">  Total Net Electricity Generation by Fuel</t>
  </si>
  <si>
    <t>Total Net Electricity Generation</t>
  </si>
  <si>
    <t xml:space="preserve"> Net Product Imports</t>
  </si>
  <si>
    <t xml:space="preserve">   Gross Refined Product Imports 3/</t>
  </si>
  <si>
    <t xml:space="preserve">   Unfinished Oil Imports</t>
  </si>
  <si>
    <t xml:space="preserve">   Blending Component Imports</t>
  </si>
  <si>
    <t xml:space="preserve">   Exports</t>
  </si>
  <si>
    <t xml:space="preserve"> Refinery Processing Gain 4/</t>
  </si>
  <si>
    <t xml:space="preserve"> Product Stock Withdrawal</t>
  </si>
  <si>
    <t xml:space="preserve"> Natural Gas Plant Liquids</t>
  </si>
  <si>
    <t xml:space="preserve">   Ethanol</t>
  </si>
  <si>
    <t xml:space="preserve">     Domestic Production</t>
  </si>
  <si>
    <t xml:space="preserve">     Net Imports</t>
  </si>
  <si>
    <t xml:space="preserve">     Stock Withdrawal</t>
  </si>
  <si>
    <t xml:space="preserve">   Biodiesel</t>
  </si>
  <si>
    <t xml:space="preserve">   Other Biomass-derived Liquids 5/</t>
  </si>
  <si>
    <t xml:space="preserve"> Liquids from Gas</t>
  </si>
  <si>
    <t xml:space="preserve"> Liquids from Coal</t>
  </si>
  <si>
    <t xml:space="preserve"> Other 6/</t>
  </si>
  <si>
    <t xml:space="preserve">        of which:  E85 10/</t>
  </si>
  <si>
    <t xml:space="preserve">     Unspecified Sector 16/</t>
  </si>
  <si>
    <t xml:space="preserve"> Discrepancy 17/</t>
  </si>
  <si>
    <t>Domestic Refinery Distillation Capacity 18/</t>
  </si>
  <si>
    <t>Capacity Utilization Rate (percent) 19/</t>
  </si>
  <si>
    <t>Expenditures for Imported Crude Oil and</t>
  </si>
  <si>
    <t>renewable sources, liquids from gas, liquids from coal, and other supply.</t>
  </si>
  <si>
    <t>&lt;essentialy steel coal or gas made through coal, not commonly used for anything</t>
  </si>
  <si>
    <t>&lt;only applies to coal mined from Indian land</t>
  </si>
  <si>
    <t>&lt;We assign this zero because no unit in our model can meet the heat rate requirements to be elgible and we assume no new IGCC units</t>
  </si>
  <si>
    <t>% of investments costs</t>
  </si>
  <si>
    <t>https://www.law.cornell.edu/uscode/text/26/48A</t>
  </si>
  <si>
    <t>IRC Section 48A Tax Credit for IGCC and ACBGT</t>
  </si>
  <si>
    <t>Coal</t>
  </si>
  <si>
    <t>http://programs.dsireusa.org/system/program/detail/734</t>
  </si>
  <si>
    <t>Section 45: PTC</t>
  </si>
  <si>
    <t>% of investment costs</t>
  </si>
  <si>
    <t>http://programs.dsireusa.org/system/program/detail/658</t>
  </si>
  <si>
    <t>Section 48: ITC</t>
  </si>
  <si>
    <t>Source</t>
  </si>
  <si>
    <t>Subsidy Name</t>
  </si>
  <si>
    <t>Expensing of exploration and development costs for hard mineral fuels</t>
  </si>
  <si>
    <t>http://www.treasury.gov/open/Documents/USA%20FFSR%20progress%20report%20to%20G20%202014%20Final.pdf</t>
  </si>
  <si>
    <t>&lt;use same methodology as before</t>
  </si>
  <si>
    <t>$</t>
  </si>
  <si>
    <t>n/a</t>
  </si>
  <si>
    <t>Fuel/Electricity</t>
  </si>
  <si>
    <t>Electricity</t>
  </si>
  <si>
    <t>&lt;does not apply to utilities (http://programs.dsireusa.org/system/program/detail/676)</t>
  </si>
  <si>
    <t>Fuel</t>
  </si>
  <si>
    <t>https://www.fas.org/sgp/crs/misc/R41769.pdf</t>
  </si>
  <si>
    <t>Special rules for nuclear decommissioning costs</t>
  </si>
  <si>
    <t>&lt;does not apply to utilities &amp; is for infrsatructure, not fuel use</t>
  </si>
  <si>
    <t>&lt;this is a passive payment to individuals whose income from harvesting natural resources meets qualifying criteria</t>
  </si>
  <si>
    <t>Capital gains treatment for royalties of coal</t>
  </si>
  <si>
    <t>&lt;need to estimate based on this</t>
  </si>
  <si>
    <t>petroleum gasoline, petroleum diesel, jet fuel</t>
  </si>
  <si>
    <t>Deduction for tertiary injectants</t>
  </si>
  <si>
    <t>Capital Costs of Solar PV ($/MW)</t>
  </si>
  <si>
    <t>Amount Covered by Solar PV Subsidies ($/MW)</t>
  </si>
  <si>
    <t>Capital Costs of Solar Thermal ($/MW)</t>
  </si>
  <si>
    <t>Amount Covered by Solar Thermal Subsidies ($/MW)</t>
  </si>
  <si>
    <t>Calculations - Electricity</t>
  </si>
  <si>
    <t>Investment Tax Credit</t>
  </si>
  <si>
    <t>Total Amount Paid to Coal Facilities ($)</t>
  </si>
  <si>
    <t>Total Coal Electricity Generation (MWh)</t>
  </si>
  <si>
    <t>See AEO Table 1 tab</t>
  </si>
  <si>
    <t>See AEO Table 8 tab</t>
  </si>
  <si>
    <t>Coal Subsidy per Unit Output ($/MWh)</t>
  </si>
  <si>
    <t>Nuclear Subsidy per Unit Output ($/MWh)</t>
  </si>
  <si>
    <t>Calculations - Non-Electricity Energy</t>
  </si>
  <si>
    <t>Total Amount Paid to Nuclear Facilities ($)</t>
  </si>
  <si>
    <t>Total Nuclear Electricity Generation (MWh)</t>
  </si>
  <si>
    <t>Expensing of exploration and development costs, fuels: other</t>
  </si>
  <si>
    <t>&lt;-assume even alloaction all to corporations</t>
  </si>
  <si>
    <t>Total Amount Paid to Coal Producers ($)</t>
  </si>
  <si>
    <t>Total Amount of Coal Production (BTU)</t>
  </si>
  <si>
    <t>Natural Gas</t>
  </si>
  <si>
    <t>Total Amount of Natural Gas Production (BTU)</t>
  </si>
  <si>
    <t>Petroleum Gasoline, Petroleum Diesel, Jet Fuel</t>
  </si>
  <si>
    <t>Total Amount Paid to Petroleum Product Producers ($)</t>
  </si>
  <si>
    <t>solar pv, solar thermal</t>
  </si>
  <si>
    <t>Billion $</t>
  </si>
  <si>
    <t>http://www.treasury.gov/open/Documents/USA%20FFSR%20progress%20report%20to%20G20%202014%20Final.pdf; https://www.jct.gov/publications.html?func=download&amp;id=4663&amp;chk=4663&amp;no_html=1</t>
  </si>
  <si>
    <t>Total Amount Paid to All Eligible Fuel Producers ($)</t>
  </si>
  <si>
    <t>Total Amount of Qualifying Non-Natural Gas Production (BTU)</t>
  </si>
  <si>
    <t>See Subsidies Paid Tab</t>
  </si>
  <si>
    <t>Total Amount of Petroleum Product Production (10^6 barrels per day)</t>
  </si>
  <si>
    <t>http://www.eia.gov/forecasts/aeo/pdf/appg.pdf</t>
  </si>
  <si>
    <t>See AEO Table 11</t>
  </si>
  <si>
    <t>Heat Content of Crude Oil (BTU/barrel)</t>
  </si>
  <si>
    <t>Proportion of Petroleum Product Consumption from Domestic Fuels</t>
  </si>
  <si>
    <t>Natural Gas Subsidy per Unit Consumption ($/BTU)</t>
  </si>
  <si>
    <t>Coal Subsidy per Unit Consumption ($/BTU)</t>
  </si>
  <si>
    <t>Petroleum Product Subsidy per Unit Consumption ($/BTU)</t>
  </si>
  <si>
    <t>Total Amount Paid to All Qualifying Product Producers ($)</t>
  </si>
  <si>
    <t>Proportion of Petroleum Production Relative to Total Qualfying Production</t>
  </si>
  <si>
    <t>Database of State Incentives for Renewables &amp; Efficiency (DSIRE)</t>
  </si>
  <si>
    <t>Business Energy Investment Tax Credit</t>
  </si>
  <si>
    <t>Production Tax Credit</t>
  </si>
  <si>
    <t>Tax Credit for Qualifying Advanced Coal Projects</t>
  </si>
  <si>
    <t>Legal Information Institute, Cornell University Law School</t>
  </si>
  <si>
    <r>
      <t xml:space="preserve">26 U.S. Code </t>
    </r>
    <r>
      <rPr>
        <sz val="11"/>
        <color theme="1"/>
        <rFont val="Calibri"/>
        <family val="2"/>
      </rPr>
      <t>§ 48A - Qualifying advanced coal project credit</t>
    </r>
  </si>
  <si>
    <t>U.S. Treasury</t>
  </si>
  <si>
    <t>Progress Report on Fossil Fuel Subsidies</t>
  </si>
  <si>
    <t>p.5</t>
  </si>
  <si>
    <t>Capital Gains Treatment for Royalties of Coal; Inclusion of Coal in Expensing of Exploration and Development Costs for Hard Mineral Fuels; Deductions for Tertiary Injections</t>
  </si>
  <si>
    <t>See Subsidies Paid tab</t>
  </si>
  <si>
    <t>Capital Costs of Geothermal ($/MW)</t>
  </si>
  <si>
    <t>Geothermal Subsidy per Unit Output ($/MWh)</t>
  </si>
  <si>
    <t>geothermal</t>
  </si>
  <si>
    <t>&lt;expires in 2016</t>
  </si>
  <si>
    <t>&lt;extended with ramp down and no phase out</t>
  </si>
  <si>
    <t>biomass ($/MWh)</t>
  </si>
  <si>
    <t>natural gas nonpeaker ($/MWh)</t>
  </si>
  <si>
    <t>petroleum ($/MWh)</t>
  </si>
  <si>
    <t>geothermal ($/MWh)</t>
  </si>
  <si>
    <t>natural gas peaker ($/MWh)</t>
  </si>
  <si>
    <t>$/kWh (2014)</t>
  </si>
  <si>
    <t>Extension through 2050</t>
  </si>
  <si>
    <t>(All subsidies hold relatively constant in 2022 and thereafter.  Solar PV and solar thermal are the</t>
  </si>
  <si>
    <t>ones that take the longest to reach steady levels.)</t>
  </si>
  <si>
    <t>lignite ($/BTU)</t>
  </si>
  <si>
    <t>lignite ($/MWh)</t>
  </si>
  <si>
    <t>offshore wind ($/MWh)</t>
  </si>
  <si>
    <t>hard coal ($/BTU)</t>
  </si>
  <si>
    <t>hard coal ($/MWh)</t>
  </si>
  <si>
    <t>onshore wind ($/MWh)</t>
  </si>
  <si>
    <t>BS BAU Subsidy per Unit Electricity Capacity Built</t>
  </si>
  <si>
    <t>hard coal ($/MW)</t>
  </si>
  <si>
    <t>natural gas nonpeaker ($/MW)</t>
  </si>
  <si>
    <t>nuclear ($/MW)</t>
  </si>
  <si>
    <t>hydro ($/MW)</t>
  </si>
  <si>
    <t>onshore wind ($/MW)</t>
  </si>
  <si>
    <t>solar PV ($/MW)</t>
  </si>
  <si>
    <t>solar thermal ($/MW)</t>
  </si>
  <si>
    <t>biomass ($/MW)</t>
  </si>
  <si>
    <t>geothermal ($/MW)</t>
  </si>
  <si>
    <t>petroleum ($/MW)</t>
  </si>
  <si>
    <t>natural gas peaker ($/MW)</t>
  </si>
  <si>
    <t>lignite ($/MW)</t>
  </si>
  <si>
    <t>offshore wind ($/MW)</t>
  </si>
  <si>
    <t>Solar PV  - $/MW</t>
  </si>
  <si>
    <t>Solar Thermal - $/MW</t>
  </si>
  <si>
    <t>Geothermal - $/MW</t>
  </si>
  <si>
    <t>Coal - $/MWh</t>
  </si>
  <si>
    <t>Nuclear - $/MWh</t>
  </si>
  <si>
    <t>Where using AEO data, we use values from 2040 for 2041-2050</t>
  </si>
  <si>
    <t>Elsewhere, we estimate 2031-2050 values via extrapolation from 2022-2030.</t>
  </si>
  <si>
    <t>SUP000</t>
  </si>
  <si>
    <t>SUP000:ba_CrudeOilLease</t>
  </si>
  <si>
    <t>SUP000:ba_NaturalGasPla</t>
  </si>
  <si>
    <t>SUP000:ba_DryNaturalGas</t>
  </si>
  <si>
    <t>SUP000:ba_Coal</t>
  </si>
  <si>
    <t>SUP000:ba_NuclearPower</t>
  </si>
  <si>
    <t>SUP000:ba_Hydropower</t>
  </si>
  <si>
    <t>SUP000:ba_Biomass</t>
  </si>
  <si>
    <t>SUP000:ba_RenewableEner</t>
  </si>
  <si>
    <t>SUP000:ba_Other</t>
  </si>
  <si>
    <t>SUP000:ba_Total</t>
  </si>
  <si>
    <t>SUP000:ca_CrudeOil</t>
  </si>
  <si>
    <t>SUP000:ca_PetroleumProd</t>
  </si>
  <si>
    <t>SUP000:ca_NaturalGas</t>
  </si>
  <si>
    <t>SUP000:ca_OtherImports</t>
  </si>
  <si>
    <t xml:space="preserve">   Other 7/</t>
  </si>
  <si>
    <t>SUP000:ca_Total</t>
  </si>
  <si>
    <t>SUP000:da_Petroleum</t>
  </si>
  <si>
    <t xml:space="preserve">   Petroleum and Other Liquids 8/</t>
  </si>
  <si>
    <t>SUP000:da_NaturalGas</t>
  </si>
  <si>
    <t>SUP000:da_Coal</t>
  </si>
  <si>
    <t>SUP000:da_Total</t>
  </si>
  <si>
    <t>SUP000:ea_Discrepancy</t>
  </si>
  <si>
    <t>Discrepancy 9/</t>
  </si>
  <si>
    <t>SUP000:fa_PetroleumProd</t>
  </si>
  <si>
    <t xml:space="preserve">   Petroleum and Other Liquids 10/</t>
  </si>
  <si>
    <t>SUP000:fa_NaturalGas</t>
  </si>
  <si>
    <t>SUP000:fa_Coal</t>
  </si>
  <si>
    <t xml:space="preserve">   Coal 11/</t>
  </si>
  <si>
    <t>SUP000:fa_NuclearPower</t>
  </si>
  <si>
    <t>SUP000:fa_Hydropower</t>
  </si>
  <si>
    <t>SUP000:fa_Biomass</t>
  </si>
  <si>
    <t xml:space="preserve">   Biomass 12/</t>
  </si>
  <si>
    <t>SUP000:fa_RenewableEner</t>
  </si>
  <si>
    <t>SUP000:fa_Other</t>
  </si>
  <si>
    <t xml:space="preserve">   Other 13/</t>
  </si>
  <si>
    <t>SUP000:fa_Total</t>
  </si>
  <si>
    <t>SUP000:ha_WorldOilPrice</t>
  </si>
  <si>
    <t>SUP000:ha_ForLowSulfLit</t>
  </si>
  <si>
    <t>SUP000:ha_GasPriceHenry</t>
  </si>
  <si>
    <t xml:space="preserve">  Natural Gas at Henry Hub (dollars per mmBtu)</t>
  </si>
  <si>
    <t>SUP000:ha_CoalMinemouth</t>
  </si>
  <si>
    <t xml:space="preserve">  Coal, Minemouth (dollars per ton) 14/</t>
  </si>
  <si>
    <t>SUP000:ha_CoalMineBtu</t>
  </si>
  <si>
    <t xml:space="preserve">  Coal, Minemouth (dollars per million Btu) 14/</t>
  </si>
  <si>
    <t>SUP000:ha_CoalDelivered</t>
  </si>
  <si>
    <t xml:space="preserve">  Coal, Delivered (dollars per million Btu) 15/</t>
  </si>
  <si>
    <t>SUP000:ha_Electricity(c</t>
  </si>
  <si>
    <t>SUP000:nom_ImportRACost</t>
  </si>
  <si>
    <t>SUP000:nom_ForLowSulfLi</t>
  </si>
  <si>
    <t>SUP000:nom_Gas@HenryHub</t>
  </si>
  <si>
    <t>SUP000:nom_CoalMinemout</t>
  </si>
  <si>
    <t>SUP000:nom_CoalMineBtu</t>
  </si>
  <si>
    <t>SUP000:nom_CoalDeliverd</t>
  </si>
  <si>
    <t>SUP000:nom_Electricity</t>
  </si>
  <si>
    <t>ESD000</t>
  </si>
  <si>
    <t>ESD000:ca_Coal</t>
  </si>
  <si>
    <t>ESD000:ca_Petroleum</t>
  </si>
  <si>
    <t>ESD000:ca_NaturalGas</t>
  </si>
  <si>
    <t>ESD000:ca_NuclearPower</t>
  </si>
  <si>
    <t>ESD000:ca_PumpedStorage</t>
  </si>
  <si>
    <t>ESD000:ca_RenewableSour</t>
  </si>
  <si>
    <t>ESD000:ca_DistributedGe</t>
  </si>
  <si>
    <t>ESD000:ca_Total</t>
  </si>
  <si>
    <t>ESD000:da_Coal</t>
  </si>
  <si>
    <t>ESD000:da_Petroleum</t>
  </si>
  <si>
    <t>ESD000:da_NaturalGas</t>
  </si>
  <si>
    <t>ESD000:da_RenewableSour</t>
  </si>
  <si>
    <t>ESD000:da_Total</t>
  </si>
  <si>
    <t>ESD000:da_TotalNetGener</t>
  </si>
  <si>
    <t>ESD000:da_LessDirectUse</t>
  </si>
  <si>
    <t>ESD000:ea_NetAvailablet</t>
  </si>
  <si>
    <t>ESD000:fa_Coal</t>
  </si>
  <si>
    <t>ESD000:fa_Petroleum</t>
  </si>
  <si>
    <t>ESD000:fa_NaturalGas</t>
  </si>
  <si>
    <t>ESD000:fa_OtherGaseousF</t>
  </si>
  <si>
    <t>ESD000:fa_RenewableSour</t>
  </si>
  <si>
    <t>ESD000:fa_Other</t>
  </si>
  <si>
    <t>ESD000:fa_Total</t>
  </si>
  <si>
    <t>ESD000:fa_LessDirectUse</t>
  </si>
  <si>
    <t>ESD000:fa_TotalSalestot</t>
  </si>
  <si>
    <t>ESD000:xx_CoalInSocks</t>
  </si>
  <si>
    <t>ESD000:xx_Petroleum</t>
  </si>
  <si>
    <t>ESD000:xx_NaturalGas</t>
  </si>
  <si>
    <t>ESD000:xx_NuclearPower</t>
  </si>
  <si>
    <t>ESD000:xx_RenewableSour</t>
  </si>
  <si>
    <t>ESD000:xx_OtherWithPump</t>
  </si>
  <si>
    <t>ESD000:ga_TotalElectric</t>
  </si>
  <si>
    <t>ESD000:ga_TotalNetGener</t>
  </si>
  <si>
    <t>ESD000:ha_NetImports</t>
  </si>
  <si>
    <t>ESD000:ia_Residential</t>
  </si>
  <si>
    <t>ESD000:ia_Commercial</t>
  </si>
  <si>
    <t>ESD000:ia_Industrial</t>
  </si>
  <si>
    <t>ESD000:ia_Transportatio</t>
  </si>
  <si>
    <t>ESD000:ia_Total</t>
  </si>
  <si>
    <t>ESD000:ia_DirectUse</t>
  </si>
  <si>
    <t>ESD000:ia_TotalConsumpt</t>
  </si>
  <si>
    <t>ESD000:ja_Residential</t>
  </si>
  <si>
    <t>ESD000:ja_Commercial</t>
  </si>
  <si>
    <t>ESD000:ja_Industrial</t>
  </si>
  <si>
    <t>ESD000:ja_Transportatio</t>
  </si>
  <si>
    <t>ESD000:ja_AllSectorsAve</t>
  </si>
  <si>
    <t>ESD000:nom_Residential</t>
  </si>
  <si>
    <t>ESD000:nom_Commercial</t>
  </si>
  <si>
    <t>ESD000:nom_Industrial</t>
  </si>
  <si>
    <t>ESD000:nom_Transportati</t>
  </si>
  <si>
    <t>ESD000:nom_AllSectorsAv</t>
  </si>
  <si>
    <t>ESD000:ka_Generation</t>
  </si>
  <si>
    <t>ESD000:ka_Transmission</t>
  </si>
  <si>
    <t>ESD000:ka_Distribution</t>
  </si>
  <si>
    <t>ESD000:nom_Generation</t>
  </si>
  <si>
    <t>ESD000:nom_Transmission</t>
  </si>
  <si>
    <t>ESD000:nom_Distribution</t>
  </si>
  <si>
    <t>ESD000:la_SulfurDioxide</t>
  </si>
  <si>
    <t>ESD000:la_NitrogenOxide</t>
  </si>
  <si>
    <t>ESD000:la_Mercury(tons)</t>
  </si>
  <si>
    <t>PSD000</t>
  </si>
  <si>
    <t>PSD000:ba_DomesticCrude</t>
  </si>
  <si>
    <t>PSD000:ba_Alaska</t>
  </si>
  <si>
    <t>PSD000:ba_Lower48States</t>
  </si>
  <si>
    <t>PSD000:ba_NetImports</t>
  </si>
  <si>
    <t>PSD000:ba_GrossImports</t>
  </si>
  <si>
    <t>PSD000:ba_Exports</t>
  </si>
  <si>
    <t>PSD000:ba_OtherCrudeSup</t>
  </si>
  <si>
    <t>PSD000:ba_TotalCrudeSup</t>
  </si>
  <si>
    <t>PSD000:ca_NetProductImp</t>
  </si>
  <si>
    <t>PSD000:ca_GrossRefinedP</t>
  </si>
  <si>
    <t>PSD000:ca_UnfinishedOil</t>
  </si>
  <si>
    <t>PSD000:ca_BlendingCompo</t>
  </si>
  <si>
    <t>PSD000:ca_Exports</t>
  </si>
  <si>
    <t>PSD000:ca_RefineryProce</t>
  </si>
  <si>
    <t>PSD000:ProductStockDraw</t>
  </si>
  <si>
    <t>PSD000:ca_NaturalGasPla</t>
  </si>
  <si>
    <t>PSD000:from_Renewables</t>
  </si>
  <si>
    <t>PSD000:cb_TotalEthanol</t>
  </si>
  <si>
    <t>PSD000:ca_DomesticEthan</t>
  </si>
  <si>
    <t>PSD000:ca_EthanolImport</t>
  </si>
  <si>
    <t>PSD000:ca_EthanolWithdr</t>
  </si>
  <si>
    <t>PSD000:cb_TotalBiodiesl</t>
  </si>
  <si>
    <t>PSD000:cb_DomesticBiodi</t>
  </si>
  <si>
    <t>PSD000:cb_BiodieselImpo</t>
  </si>
  <si>
    <t>PSD000:cb_BiodieselWith</t>
  </si>
  <si>
    <t>PSD000:Other_BM-derived</t>
  </si>
  <si>
    <t>PSD000:Other_BM_Dome</t>
  </si>
  <si>
    <t>PSD000:Other_BM_NetImp</t>
  </si>
  <si>
    <t>PSD000:Other_BM_Stock</t>
  </si>
  <si>
    <t>PSD000:AllLiquidsfromGa</t>
  </si>
  <si>
    <t>PSD000:ca_LiquidsfromCo</t>
  </si>
  <si>
    <t>PSD000:ca_OtherOther</t>
  </si>
  <si>
    <t>PSD000:da_TotalPrimaryS</t>
  </si>
  <si>
    <t>PSD000:ea_LiqPetGas</t>
  </si>
  <si>
    <t>PSD000:ea_MotorGasoline</t>
  </si>
  <si>
    <t>PSD000:ea_E85E85E85E85</t>
  </si>
  <si>
    <t>PSD000:ea_JetFuel</t>
  </si>
  <si>
    <t>PSD000:ea_DistillateFue</t>
  </si>
  <si>
    <t>PSD000:eb_DieselAllSect</t>
  </si>
  <si>
    <t>PSD000:ea_ResidualFuel</t>
  </si>
  <si>
    <t>PSD000:ea_Other</t>
  </si>
  <si>
    <t>PSD000:fa_Residentialan</t>
  </si>
  <si>
    <t>PSD000:fa_Industrial</t>
  </si>
  <si>
    <t>PSD000:fa_Transportatio</t>
  </si>
  <si>
    <t>PSD000:fa_ElectricPower</t>
  </si>
  <si>
    <t>PSD000:fa_balancesector</t>
  </si>
  <si>
    <t>PSD000:fa_Total</t>
  </si>
  <si>
    <t>PSD000:ga_Discrepancy</t>
  </si>
  <si>
    <t>PSD000:ha_DomesticRefin</t>
  </si>
  <si>
    <t>PSD000:ha_CapacityUtili</t>
  </si>
  <si>
    <t>PSD000:total_gross_imp</t>
  </si>
  <si>
    <t>Total Gross Imports</t>
  </si>
  <si>
    <t>PSD000:total_gross_exp</t>
  </si>
  <si>
    <t>Total Gross Exports</t>
  </si>
  <si>
    <t>PSD000:total_net_import</t>
  </si>
  <si>
    <t>Total Net Imports</t>
  </si>
  <si>
    <t>PSD000:ha_ImportShareof</t>
  </si>
  <si>
    <t>PSD000:ha_PetroleumProd</t>
  </si>
  <si>
    <t>issues, the percentage of ethanol varies seasonally.  The annual average ethanol content of 74 percent is used for these projections.</t>
  </si>
  <si>
    <t>Report</t>
  </si>
  <si>
    <t>Scenario</t>
  </si>
  <si>
    <t>Reference case</t>
  </si>
  <si>
    <t>Datekey</t>
  </si>
  <si>
    <t>Release Date</t>
  </si>
  <si>
    <t xml:space="preserve">    Other</t>
  </si>
  <si>
    <t>coke, crude oil product supplied, methanol, miscellaneous petroleum products, and kerosene not used in the residential sector.</t>
  </si>
  <si>
    <t>hydrogen</t>
  </si>
  <si>
    <t>crude oil</t>
  </si>
  <si>
    <t>heavy fuel oil</t>
  </si>
  <si>
    <t>LPG propane or butane</t>
  </si>
  <si>
    <t>municipal solid waste</t>
  </si>
  <si>
    <t>crude oil ($/MWh)</t>
  </si>
  <si>
    <t>heavy or residual fuel oil ($/MWh)</t>
  </si>
  <si>
    <t>municipal solid waste ($/MWh)</t>
  </si>
  <si>
    <t>ESD000:da_OtherCHaP</t>
  </si>
  <si>
    <t xml:space="preserve"> Biofuels</t>
  </si>
  <si>
    <t>Model output, due to endogenous learning (variable Construction Cost per Unit Capacity before Construction Subsidies)</t>
  </si>
  <si>
    <t>$/kWh (2019)</t>
  </si>
  <si>
    <t>onshore wind</t>
  </si>
  <si>
    <t>offshore wind</t>
  </si>
  <si>
    <t>&lt;assumed offshore wind will use the ITC starting in 2021 based on a lower calculated LCOE</t>
  </si>
  <si>
    <t>&lt;extending with ramp down, expiring in 2021</t>
  </si>
  <si>
    <t>&lt;extended through 2020, but assumes offshore wind will use the ITC starting in 2021 based on a lower calculated LCOE</t>
  </si>
  <si>
    <t>Capital Costs of Offshore Wind ($/MW)</t>
  </si>
  <si>
    <t>Amount Covered by Offshore Wind Subsidies ($/MW)</t>
  </si>
  <si>
    <t>Offshore Wind  - $/MW</t>
  </si>
  <si>
    <t>&lt;no expiration; can be taken in lieu of PTC</t>
  </si>
  <si>
    <t>https://www.greentechmedia.com/articles/read/solar-and-wind-tax-credit-extensions-energy-rd-package-in-spending-bill-before-congress#:~:text=According%20to%20a%20summary%20shared,would%20have%20under%20existing%20law.</t>
  </si>
  <si>
    <t>https://fas.org/sgp/crs/misc/R43453.pdf; https://www.greentechmedia.com/articles/read/solar-and-wind-tax-credit-extensions-energy-rd-package-in-spending-bill-before-congress#:~:text=According%20to%20a%20summary%20shared,would%20have%20under%20existing%20law.</t>
  </si>
  <si>
    <t>https://fas.org/sgp/crs/misc/R43453.pdf</t>
  </si>
  <si>
    <t>The Renewable Electricity Production Tax Credit: In Brief</t>
  </si>
  <si>
    <t>Congressional Research Service</t>
  </si>
  <si>
    <t>Jeff St. John</t>
  </si>
  <si>
    <t>Congress Passes Spending Bill With Solar, Wind Tax Credit Extensions and Energy R&amp;D Package</t>
  </si>
  <si>
    <t>We adjust 2019 dollars to 2012 dollars using the following conversion factor:</t>
  </si>
  <si>
    <t>Available Tax Credit After Penalty</t>
  </si>
  <si>
    <t>2020 Tax Credit Expansions</t>
  </si>
  <si>
    <t>NREL</t>
  </si>
  <si>
    <t>Regional Energy Deployment System (ReEDS) Model Documentation: Version 2019</t>
  </si>
  <si>
    <t>https://www.nrel.gov/docs/fy20osti/74111.pdf</t>
  </si>
  <si>
    <t>Commenced-Construction provision for PTC</t>
  </si>
  <si>
    <t xml:space="preserve">at the time the plant would typically start construction rather than when it comes online. For most plansts, NREL </t>
  </si>
  <si>
    <t>assumes a 2-year construction period. For wind, NREL takes a more conservative 3-year period, which we adopt here.</t>
  </si>
  <si>
    <t>Penalty for Monetizing Tax Credit Incentives; Commenced-Construction Methodology</t>
  </si>
  <si>
    <t>Section 9.2.2; Section 9.2.1, second paragraph</t>
  </si>
  <si>
    <t>PTC Lifetime Adjustment</t>
  </si>
  <si>
    <t>Average plant lifetime (see elec/BGCL)</t>
  </si>
  <si>
    <t>dollars_2020_2012</t>
  </si>
  <si>
    <t>highogs.d120120a</t>
  </si>
  <si>
    <t>Prices (2020 dollars per unit)</t>
  </si>
  <si>
    <t>2/ These values represent the energy obtained from uranium when it is used in light water reactors.  The total energy content of uranium</t>
  </si>
  <si>
    <t>3/ Includes grid-connected electricity from wood and wood waste; biomass, such as corn, used for liquid fuels production; and non-electric</t>
  </si>
  <si>
    <t>4/ Includes grid-connected electricity from landfill gas; biogenic municipal waste; wind; photovoltaic and solar thermal sources; and</t>
  </si>
  <si>
    <t>5/ Includes non-biogenic municipal waste, hydrogen, methanol, and some domestic inputs to refineries.</t>
  </si>
  <si>
    <t>6/ Includes imports of finished petroleum products, unfinished oils, alcohols, ethers, blending components, and renewable fuels such as ethanol.</t>
  </si>
  <si>
    <t>7/ Includes coal, coal coke (net), and electricity (net).  Excludes imports of fuel used in nuclear power plants.</t>
  </si>
  <si>
    <t>8/ Includes crude oil, petroleum products, ethanol, and biodiesel.</t>
  </si>
  <si>
    <t>9/ Balancing item.  Includes unaccounted for supply, losses, gains, and net storage withdrawals.</t>
  </si>
  <si>
    <t>10/ Estimated consumption.  Includes petroleum-derived fuels and non-petroleum-derived fuels, such as ethanol and biodiesel, and coal-based</t>
  </si>
  <si>
    <t>11/ Excludes coal converted to coal-based synthetic liquids and natural gas.</t>
  </si>
  <si>
    <t>12/ Includes grid-connected electricity from wood and wood waste, non-electric energy from wood, and biofuels heat and coproducts used in the</t>
  </si>
  <si>
    <t>13/ Includes non-biogenic municipal waste, hydrogen, and net electricity imports.</t>
  </si>
  <si>
    <t>14/ Includes reported prices for both open market and captive mines.  Prices weighted by production, which differs from average minemouth prices</t>
  </si>
  <si>
    <t>15/ Prices weighted by consumption; weighted average excludes export free-alongside-ship (f.a.s.) prices.</t>
  </si>
  <si>
    <t>Btu = British thermal unit.</t>
  </si>
  <si>
    <t>MmBtu = Million Btu.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</si>
  <si>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</si>
  <si>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</si>
  <si>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 AEO2021</t>
  </si>
  <si>
    <t>National Energy Modeling System run highogs.d120120a.  Projections:  EIA, AEO2021 National Energy Modeling System run highogs.d120120a.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</si>
  <si>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</si>
  <si>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</si>
  <si>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</si>
  <si>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</si>
  <si>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</si>
  <si>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</si>
  <si>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</si>
  <si>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</si>
  <si>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>1/ Includes waste coal.</t>
  </si>
  <si>
    <t>(2020 cents per kilowatthour)</t>
  </si>
  <si>
    <t>2/ Includes plants that only produce electricity and that have a regulatory status.</t>
  </si>
  <si>
    <t>3/ Includes electricity generation from fuel cells.</t>
  </si>
  <si>
    <t>4/ Includes non-biogenic municipal waste and battery storage.</t>
  </si>
  <si>
    <t>5/ Includes conventional hydroelectric, geothermal, wood, wood waste, biogenic municipal waste, landfill gas,</t>
  </si>
  <si>
    <t>other biomass, solar, and wind power in the electric power sector.</t>
  </si>
  <si>
    <t>6/ Includes combined heat and power plants whose primary business is to sell electricity and heat to the public</t>
  </si>
  <si>
    <t>7/ Includes combined heat and power plants and electricity-only plants in the commercial and industrial sectors that have a non-regulatory</t>
  </si>
  <si>
    <t>8/ Includes refinery gas and still gas.</t>
  </si>
  <si>
    <t>other biomass, solar, and wind power in the end use sectors.</t>
  </si>
  <si>
    <t>10/ Includes batteries, chemicals, hydrogen, pitch, purchased steam, sulfur, and miscellaneous technologies.</t>
  </si>
  <si>
    <t>11/ Includes pumped storage, non-biogenic municipal waste in the electric power sector, refinery gas, still gas, batteries,</t>
  </si>
  <si>
    <t>Sources: 2020:  U.S. Energy Information Administration (EIA), Short-Term Energy Outlook, October 2020 and EIA,</t>
  </si>
  <si>
    <t>Projections:  EIA, AEO2021 National Energy Modeling System run highogs.d120120a.</t>
  </si>
  <si>
    <t>1/ Includes electricity-only and combined heat and power plants that have a regulatory status.</t>
  </si>
  <si>
    <t>9/ Includes conventional hydroelectric, geothermal, wood, wood waste, all municipal waste, landfill gas,</t>
  </si>
  <si>
    <t xml:space="preserve"> Petroleum Products (billion 2020 dollars)</t>
  </si>
  <si>
    <t>2/ Strategic petroleum reserve stock additions plus unaccounted for crude oil and crude oil stock withdrawals.</t>
  </si>
  <si>
    <t>3/ Includes other hydrocarbons and alcohols.</t>
  </si>
  <si>
    <t>4/ The volumetric amount by which total output is greater than input due to the processing of crude oil into products which, in total,</t>
  </si>
  <si>
    <t>5/ Includes pyrolysis oils, biomass-derived Fischer-Tropsch liquids, biobutanol, and renewable feedstocks used for the</t>
  </si>
  <si>
    <t>6/ Includes domestic sources of other blending components, other hydrocarbons, and ethers.</t>
  </si>
  <si>
    <t>7/ Total crude supply, net product imports, refinery processing gain, product stock withdrawal, natural gas plant liquids, supply from</t>
  </si>
  <si>
    <t>8/ Includes ethane, natural gasoline, and refinery olefins.</t>
  </si>
  <si>
    <t>9/ Includes ethanol and ethers blended into gasoline.</t>
  </si>
  <si>
    <t>10/ E85 refers to a blend of 85 percent ethanol (renewable) and 15 percent motor gasoline (nonrenewable).  To address cold starting</t>
  </si>
  <si>
    <t>11/ Includes only kerosene type.</t>
  </si>
  <si>
    <t>12/ Includes distillate fuel oil from petroleum and biomass feedstocks and kerosene use in the residential sector.</t>
  </si>
  <si>
    <t>13/ Includes aviation gasoline, petrochemical feedstocks, lubricants, waxes, asphalt, road oil, still gas, special naphthas, petroleum</t>
  </si>
  <si>
    <t>14/ Includes energy for combined heat and power plants that have a non-regulatory status, and small on-site generating systems.</t>
  </si>
  <si>
    <t>15/ Includes consumption of energy by electricity-only and combined heat and power plants that have a regulatory status.</t>
  </si>
  <si>
    <t>16/ Represents consumption unattributed to the sectors above.</t>
  </si>
  <si>
    <t>17/ Balancing item. Includes unaccounted for supply, losses, and gains.</t>
  </si>
  <si>
    <t>18/ End-of-year operable capacity.</t>
  </si>
  <si>
    <t>19/ Rate is calculated by dividing the gross annual input to atmospheric crude oil distillation units by their</t>
  </si>
  <si>
    <t>Sources:  2020:  U.S. Energy Information Administration (EIA), Short-Term Energy Outlook, October 2020 and EIA,</t>
  </si>
  <si>
    <t>1/ Includes lease condensate.</t>
  </si>
  <si>
    <t>https://www.eia.gov/outlooks/aeo/tables_side.php</t>
  </si>
  <si>
    <t>We follow NREL's approach laid out in the ReEDS Model documentation for representing the commenced-</t>
  </si>
  <si>
    <t>construction provision for the ITC/PTC: we assume the tax credit received by facilities corresponds to the value of the tax credits</t>
  </si>
  <si>
    <t>Lifetime of PTC</t>
  </si>
  <si>
    <t>Lifetime of Wind Plant (see elec/BGCL)</t>
  </si>
  <si>
    <t>Onshore wind expected capacity factor (see elec/BECF)</t>
  </si>
  <si>
    <t>Offshore wind expected capacity factor (see elec/BECF)</t>
  </si>
  <si>
    <t>Discount rate</t>
  </si>
  <si>
    <t>Hours per year</t>
  </si>
  <si>
    <t>The PTC for wind is only available for 10 years of a project. We therefore multiply the PTC values by the ratio</t>
  </si>
  <si>
    <t>of the present value of costs over 10 years to the present value of costs over 30 years, using a 3% discount rate.</t>
  </si>
  <si>
    <t>shifted 2 years for commenced construction provision</t>
  </si>
  <si>
    <t>commenced construction</t>
  </si>
  <si>
    <t>Fraction of Solar PV Capital Costs Covered by Subsidies, Accounting for Monetizing Tax Credit Penalty</t>
  </si>
  <si>
    <t>Fraction of Offshore Wind Capital Costs Covered by Subsidies, Accounting for Monetizing Tax Credit Penalty</t>
  </si>
  <si>
    <t>Fraction of Solar Thermal Capital Costs Covered by Subsidies, Accounting for Monetizing Tax Credit Penalty</t>
  </si>
  <si>
    <t>Amount Covered by Geothermal Subsidies ($/MW), Accounting for Monetizing Tax Credit Penalty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</si>
</sst>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#,##0.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indexed="8"/>
      <name val="Calibri"/>
      <family val="2"/>
    </font>
    <font>
      <sz val="9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Arial"/>
      <family val="2"/>
    </font>
    <font>
      <i/>
      <sz val="11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sz val="9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rgb="FF0096D7"/>
      </top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9" fontId="8" fillId="0" borderId="0" applyFont="0" applyFill="0" applyBorder="0" applyAlignment="0" applyProtection="0"/>
  </cellStyleXfs>
  <cellXfs count="8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Fill="1"/>
    <xf numFmtId="0" fontId="0" fillId="0" borderId="0" xfId="0" applyAlignment="1"/>
    <xf numFmtId="11" fontId="0" fillId="0" borderId="0" xfId="0" applyNumberFormat="1"/>
    <xf numFmtId="0" fontId="0" fillId="0" borderId="0" xfId="0"/>
    <xf numFmtId="0" fontId="9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1" fillId="2" borderId="0" xfId="0" applyFont="1" applyFill="1" applyAlignment="1">
      <alignment wrapText="1"/>
    </xf>
    <xf numFmtId="0" fontId="0" fillId="4" borderId="0" xfId="0" applyFill="1"/>
    <xf numFmtId="0" fontId="1" fillId="4" borderId="0" xfId="0" applyFont="1" applyFill="1"/>
    <xf numFmtId="9" fontId="0" fillId="0" borderId="0" xfId="8" applyFont="1"/>
    <xf numFmtId="0" fontId="1" fillId="5" borderId="0" xfId="0" applyFont="1" applyFill="1"/>
    <xf numFmtId="0" fontId="12" fillId="4" borderId="0" xfId="0" applyFont="1" applyFill="1"/>
    <xf numFmtId="9" fontId="13" fillId="0" borderId="0" xfId="8" applyFont="1"/>
    <xf numFmtId="0" fontId="13" fillId="0" borderId="0" xfId="0" applyFont="1"/>
    <xf numFmtId="0" fontId="10" fillId="0" borderId="0" xfId="0" applyFont="1" applyFill="1" applyAlignment="1">
      <alignment wrapText="1"/>
    </xf>
    <xf numFmtId="0" fontId="13" fillId="0" borderId="0" xfId="0" applyFont="1" applyFill="1"/>
    <xf numFmtId="0" fontId="2" fillId="0" borderId="0" xfId="1" applyFill="1"/>
    <xf numFmtId="0" fontId="1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164" fontId="0" fillId="0" borderId="0" xfId="0" applyNumberFormat="1"/>
    <xf numFmtId="11" fontId="0" fillId="0" borderId="0" xfId="0" applyNumberFormat="1" applyAlignment="1"/>
    <xf numFmtId="1" fontId="0" fillId="0" borderId="0" xfId="0" applyNumberFormat="1"/>
    <xf numFmtId="0" fontId="0" fillId="0" borderId="0" xfId="0" applyNumberFormat="1"/>
    <xf numFmtId="0" fontId="0" fillId="0" borderId="0" xfId="0" applyNumberFormat="1" applyAlignment="1"/>
    <xf numFmtId="0" fontId="1" fillId="0" borderId="0" xfId="0" applyFont="1" applyAlignment="1"/>
    <xf numFmtId="164" fontId="9" fillId="0" borderId="0" xfId="0" applyNumberFormat="1" applyFont="1" applyAlignment="1"/>
    <xf numFmtId="0" fontId="9" fillId="0" borderId="0" xfId="0" applyFont="1" applyAlignment="1"/>
    <xf numFmtId="0" fontId="11" fillId="0" borderId="0" xfId="0" applyFont="1" applyAlignment="1"/>
    <xf numFmtId="2" fontId="11" fillId="0" borderId="0" xfId="0" applyNumberFormat="1" applyFont="1" applyAlignment="1"/>
    <xf numFmtId="2" fontId="9" fillId="0" borderId="0" xfId="0" applyNumberFormat="1" applyFont="1" applyAlignment="1"/>
    <xf numFmtId="0" fontId="0" fillId="2" borderId="0" xfId="0" applyFill="1" applyAlignment="1"/>
    <xf numFmtId="0" fontId="1" fillId="3" borderId="0" xfId="0" applyFont="1" applyFill="1" applyAlignment="1"/>
    <xf numFmtId="0" fontId="2" fillId="0" borderId="0" xfId="1" applyAlignment="1"/>
    <xf numFmtId="0" fontId="0" fillId="0" borderId="0" xfId="0" applyFill="1" applyAlignment="1"/>
    <xf numFmtId="0" fontId="0" fillId="0" borderId="0" xfId="0" applyFont="1" applyAlignment="1"/>
    <xf numFmtId="0" fontId="15" fillId="0" borderId="0" xfId="0" applyFont="1"/>
    <xf numFmtId="0" fontId="7" fillId="0" borderId="0" xfId="0" applyFont="1"/>
    <xf numFmtId="4" fontId="0" fillId="0" borderId="2" xfId="5" applyNumberFormat="1" applyFont="1" applyAlignment="1">
      <alignment horizontal="right" wrapText="1"/>
    </xf>
    <xf numFmtId="165" fontId="0" fillId="0" borderId="2" xfId="5" applyNumberFormat="1" applyFont="1" applyAlignment="1">
      <alignment horizontal="right" wrapText="1"/>
    </xf>
    <xf numFmtId="4" fontId="4" fillId="0" borderId="3" xfId="6" applyNumberFormat="1" applyAlignment="1">
      <alignment horizontal="right" wrapText="1"/>
    </xf>
    <xf numFmtId="165" fontId="4" fillId="0" borderId="3" xfId="6" applyNumberFormat="1" applyAlignment="1">
      <alignment horizontal="right" wrapText="1"/>
    </xf>
    <xf numFmtId="3" fontId="0" fillId="0" borderId="2" xfId="5" applyNumberFormat="1" applyFont="1" applyAlignment="1">
      <alignment horizontal="right" wrapText="1"/>
    </xf>
    <xf numFmtId="166" fontId="0" fillId="0" borderId="2" xfId="5" applyNumberFormat="1" applyFont="1" applyAlignment="1">
      <alignment horizontal="right" wrapText="1"/>
    </xf>
    <xf numFmtId="3" fontId="4" fillId="0" borderId="3" xfId="6" applyNumberFormat="1" applyAlignment="1">
      <alignment horizontal="right" wrapText="1"/>
    </xf>
    <xf numFmtId="166" fontId="4" fillId="0" borderId="3" xfId="6" applyNumberFormat="1" applyAlignment="1">
      <alignment horizontal="right" wrapText="1"/>
    </xf>
    <xf numFmtId="11" fontId="0" fillId="0" borderId="0" xfId="0" applyNumberFormat="1" applyFill="1"/>
    <xf numFmtId="0" fontId="13" fillId="0" borderId="0" xfId="0" applyFont="1" applyFill="1" applyAlignment="1">
      <alignment horizontal="left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3" fillId="2" borderId="0" xfId="0" applyFont="1" applyFill="1" applyAlignment="1">
      <alignment horizontal="left"/>
    </xf>
    <xf numFmtId="2" fontId="13" fillId="0" borderId="0" xfId="0" applyNumberFormat="1" applyFont="1" applyFill="1" applyAlignment="1">
      <alignment horizontal="left"/>
    </xf>
    <xf numFmtId="0" fontId="10" fillId="0" borderId="0" xfId="0" applyFont="1" applyFill="1"/>
    <xf numFmtId="0" fontId="16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10" fillId="0" borderId="0" xfId="0" applyFont="1"/>
    <xf numFmtId="0" fontId="0" fillId="0" borderId="0" xfId="0" applyFont="1" applyFill="1" applyAlignment="1">
      <alignment horizontal="left"/>
    </xf>
    <xf numFmtId="0" fontId="3" fillId="0" borderId="0" xfId="2"/>
    <xf numFmtId="0" fontId="5" fillId="0" borderId="0" xfId="4">
      <alignment horizontal="left"/>
    </xf>
    <xf numFmtId="0" fontId="4" fillId="0" borderId="1" xfId="3">
      <alignment wrapText="1"/>
    </xf>
    <xf numFmtId="0" fontId="4" fillId="0" borderId="3" xfId="6">
      <alignment wrapText="1"/>
    </xf>
    <xf numFmtId="0" fontId="0" fillId="0" borderId="2" xfId="5" applyFont="1">
      <alignment wrapText="1"/>
    </xf>
    <xf numFmtId="0" fontId="17" fillId="0" borderId="0" xfId="0" applyFont="1"/>
    <xf numFmtId="0" fontId="18" fillId="0" borderId="0" xfId="0" applyFont="1"/>
    <xf numFmtId="0" fontId="6" fillId="0" borderId="0" xfId="0" applyFont="1" applyAlignment="1">
      <alignment horizontal="right"/>
    </xf>
    <xf numFmtId="0" fontId="4" fillId="0" borderId="1" xfId="3" applyAlignment="1">
      <alignment horizontal="right" wrapText="1"/>
    </xf>
    <xf numFmtId="0" fontId="0" fillId="0" borderId="5" xfId="0" applyBorder="1"/>
    <xf numFmtId="0" fontId="0" fillId="0" borderId="0" xfId="0"/>
    <xf numFmtId="0" fontId="0" fillId="0" borderId="0" xfId="0"/>
    <xf numFmtId="0" fontId="0" fillId="0" borderId="0" xfId="0"/>
    <xf numFmtId="0" fontId="13" fillId="2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19" fillId="0" borderId="4" xfId="7" applyFont="1" applyAlignment="1">
      <alignment wrapText="1"/>
    </xf>
    <xf numFmtId="0" fontId="0" fillId="0" borderId="5" xfId="0" applyBorder="1"/>
    <xf numFmtId="0" fontId="0" fillId="0" borderId="0" xfId="0"/>
    <xf numFmtId="0" fontId="7" fillId="0" borderId="0" xfId="0" applyFont="1"/>
    <xf numFmtId="0" fontId="13" fillId="2" borderId="0" xfId="0" applyFont="1" applyFill="1" applyAlignment="1">
      <alignment horizontal="center"/>
    </xf>
    <xf numFmtId="0" fontId="0" fillId="2" borderId="0" xfId="0" applyFill="1"/>
  </cellXfs>
  <cellStyles count="9">
    <cellStyle name="Body: normal cell" xfId="5" xr:uid="{00000000-0005-0000-0000-000000000000}"/>
    <cellStyle name="Font: Calibri, 9pt regular" xfId="2" xr:uid="{00000000-0005-0000-0000-000001000000}"/>
    <cellStyle name="Footnotes: top row" xfId="7" xr:uid="{00000000-0005-0000-0000-000002000000}"/>
    <cellStyle name="Header: bottom row" xfId="3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8" builtinId="5"/>
    <cellStyle name="Table title" xfId="4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14288</xdr:colOff>
      <xdr:row>0</xdr:row>
      <xdr:rowOff>0</xdr:rowOff>
    </xdr:from>
    <xdr:to>
      <xdr:col>19</xdr:col>
      <xdr:colOff>146083</xdr:colOff>
      <xdr:row>25</xdr:row>
      <xdr:rowOff>161339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8" y="0"/>
          <a:ext cx="12438095" cy="46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reentechmedia.com/articles/read/solar-and-wind-tax-credit-extensions-energy-rd-package-in-spending-bill-before-congress" TargetMode="External"/><Relationship Id="rId1" Type="http://schemas.openxmlformats.org/officeDocument/2006/relationships/hyperlink" Target="https://www.jct.gov/publications.html?func=download&amp;id=4663&amp;chk=4663&amp;no_html=1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programs.dsireusa.org/system/program/detail/734" TargetMode="External"/><Relationship Id="rId2" Type="http://schemas.openxmlformats.org/officeDocument/2006/relationships/hyperlink" Target="https://www.jct.gov/publications.html?func=download&amp;id=4663&amp;chk=4663&amp;no_html=1" TargetMode="External"/><Relationship Id="rId1" Type="http://schemas.openxmlformats.org/officeDocument/2006/relationships/hyperlink" Target="https://www.jct.gov/publications.html?func=download&amp;id=4663&amp;chk=4663&amp;no_html=1" TargetMode="External"/><Relationship Id="rId5" Type="http://schemas.openxmlformats.org/officeDocument/2006/relationships/hyperlink" Target="http://programs.dsireusa.org/system/program/detail/658" TargetMode="External"/><Relationship Id="rId4" Type="http://schemas.openxmlformats.org/officeDocument/2006/relationships/hyperlink" Target="http://www.treasury.gov/open/Documents/USA%20FFSR%20progress%20report%20to%20G20%202014%20Final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6"/>
  <sheetViews>
    <sheetView topLeftCell="A46" workbookViewId="0">
      <selection activeCell="A104" sqref="A104"/>
    </sheetView>
  </sheetViews>
  <sheetFormatPr defaultColWidth="9.140625" defaultRowHeight="15" x14ac:dyDescent="0.25"/>
  <cols>
    <col min="1" max="1" width="9.140625" style="6"/>
    <col min="2" max="2" width="83.28515625" style="6" customWidth="1"/>
    <col min="3" max="16384" width="9.140625" style="6"/>
  </cols>
  <sheetData>
    <row r="1" spans="1:2" x14ac:dyDescent="0.25">
      <c r="A1" s="29" t="s">
        <v>191</v>
      </c>
    </row>
    <row r="2" spans="1:2" x14ac:dyDescent="0.25">
      <c r="A2" s="29" t="s">
        <v>190</v>
      </c>
    </row>
    <row r="3" spans="1:2" x14ac:dyDescent="0.25">
      <c r="A3" s="29" t="s">
        <v>331</v>
      </c>
    </row>
    <row r="5" spans="1:2" x14ac:dyDescent="0.25">
      <c r="A5" s="29" t="s">
        <v>0</v>
      </c>
      <c r="B5" s="36" t="s">
        <v>116</v>
      </c>
    </row>
    <row r="6" spans="1:2" x14ac:dyDescent="0.25">
      <c r="B6" s="6" t="s">
        <v>1</v>
      </c>
    </row>
    <row r="7" spans="1:2" x14ac:dyDescent="0.25">
      <c r="B7" s="2">
        <v>2014</v>
      </c>
    </row>
    <row r="8" spans="1:2" x14ac:dyDescent="0.25">
      <c r="B8" s="6" t="s">
        <v>2</v>
      </c>
    </row>
    <row r="9" spans="1:2" x14ac:dyDescent="0.25">
      <c r="B9" s="37" t="s">
        <v>3</v>
      </c>
    </row>
    <row r="10" spans="1:2" x14ac:dyDescent="0.25">
      <c r="B10" s="6" t="s">
        <v>4</v>
      </c>
    </row>
    <row r="12" spans="1:2" x14ac:dyDescent="0.25">
      <c r="B12" s="36" t="s">
        <v>266</v>
      </c>
    </row>
    <row r="13" spans="1:2" x14ac:dyDescent="0.25">
      <c r="B13" s="6" t="s">
        <v>300</v>
      </c>
    </row>
    <row r="14" spans="1:2" x14ac:dyDescent="0.25">
      <c r="B14" s="2">
        <v>2015</v>
      </c>
    </row>
    <row r="15" spans="1:2" x14ac:dyDescent="0.25">
      <c r="B15" s="6" t="s">
        <v>301</v>
      </c>
    </row>
    <row r="16" spans="1:2" x14ac:dyDescent="0.25">
      <c r="B16" s="37" t="s">
        <v>240</v>
      </c>
    </row>
    <row r="18" spans="2:5" x14ac:dyDescent="0.25">
      <c r="B18" s="36" t="s">
        <v>302</v>
      </c>
    </row>
    <row r="19" spans="2:5" x14ac:dyDescent="0.25">
      <c r="B19" s="6" t="s">
        <v>560</v>
      </c>
    </row>
    <row r="20" spans="2:5" x14ac:dyDescent="0.25">
      <c r="B20" s="2">
        <v>2020</v>
      </c>
    </row>
    <row r="21" spans="2:5" x14ac:dyDescent="0.25">
      <c r="B21" s="6" t="s">
        <v>559</v>
      </c>
    </row>
    <row r="22" spans="2:5" x14ac:dyDescent="0.25">
      <c r="B22" s="37" t="s">
        <v>558</v>
      </c>
    </row>
    <row r="24" spans="2:5" x14ac:dyDescent="0.25">
      <c r="B24" s="36" t="s">
        <v>303</v>
      </c>
    </row>
    <row r="25" spans="2:5" x14ac:dyDescent="0.25">
      <c r="B25" s="6" t="s">
        <v>304</v>
      </c>
    </row>
    <row r="26" spans="2:5" x14ac:dyDescent="0.25">
      <c r="B26" s="2">
        <v>2015</v>
      </c>
    </row>
    <row r="27" spans="2:5" x14ac:dyDescent="0.25">
      <c r="B27" s="6" t="s">
        <v>305</v>
      </c>
    </row>
    <row r="28" spans="2:5" x14ac:dyDescent="0.25">
      <c r="B28" s="37" t="s">
        <v>234</v>
      </c>
    </row>
    <row r="30" spans="2:5" x14ac:dyDescent="0.25">
      <c r="B30" s="36" t="s">
        <v>309</v>
      </c>
    </row>
    <row r="31" spans="2:5" x14ac:dyDescent="0.25">
      <c r="B31" s="6" t="s">
        <v>306</v>
      </c>
      <c r="E31" s="38"/>
    </row>
    <row r="32" spans="2:5" x14ac:dyDescent="0.25">
      <c r="B32" s="2">
        <v>2015</v>
      </c>
    </row>
    <row r="33" spans="2:2" x14ac:dyDescent="0.25">
      <c r="B33" s="6" t="s">
        <v>307</v>
      </c>
    </row>
    <row r="34" spans="2:2" x14ac:dyDescent="0.25">
      <c r="B34" s="37" t="s">
        <v>245</v>
      </c>
    </row>
    <row r="35" spans="2:2" x14ac:dyDescent="0.25">
      <c r="B35" s="6" t="s">
        <v>308</v>
      </c>
    </row>
    <row r="37" spans="2:2" x14ac:dyDescent="0.25">
      <c r="B37" s="36" t="s">
        <v>168</v>
      </c>
    </row>
    <row r="38" spans="2:2" x14ac:dyDescent="0.25">
      <c r="B38" s="6" t="s">
        <v>169</v>
      </c>
    </row>
    <row r="39" spans="2:2" x14ac:dyDescent="0.25">
      <c r="B39" s="2">
        <v>2021</v>
      </c>
    </row>
    <row r="40" spans="2:2" x14ac:dyDescent="0.25">
      <c r="B40" s="6" t="s">
        <v>599</v>
      </c>
    </row>
    <row r="42" spans="2:2" x14ac:dyDescent="0.25">
      <c r="B42" s="37" t="s">
        <v>645</v>
      </c>
    </row>
    <row r="43" spans="2:2" x14ac:dyDescent="0.25">
      <c r="B43" s="6" t="s">
        <v>170</v>
      </c>
    </row>
    <row r="45" spans="2:2" x14ac:dyDescent="0.25">
      <c r="B45" s="37" t="s">
        <v>645</v>
      </c>
    </row>
    <row r="46" spans="2:2" x14ac:dyDescent="0.25">
      <c r="B46" s="6" t="s">
        <v>171</v>
      </c>
    </row>
    <row r="48" spans="2:2" x14ac:dyDescent="0.25">
      <c r="B48" s="37" t="s">
        <v>645</v>
      </c>
    </row>
    <row r="49" spans="2:2" x14ac:dyDescent="0.25">
      <c r="B49" s="6" t="s">
        <v>172</v>
      </c>
    </row>
    <row r="51" spans="2:2" x14ac:dyDescent="0.25">
      <c r="B51" s="37" t="s">
        <v>645</v>
      </c>
    </row>
    <row r="52" spans="2:2" x14ac:dyDescent="0.25">
      <c r="B52" s="6" t="s">
        <v>173</v>
      </c>
    </row>
    <row r="54" spans="2:2" x14ac:dyDescent="0.25">
      <c r="B54" s="36" t="s">
        <v>565</v>
      </c>
    </row>
    <row r="55" spans="2:2" x14ac:dyDescent="0.25">
      <c r="B55" s="6" t="s">
        <v>561</v>
      </c>
    </row>
    <row r="56" spans="2:2" x14ac:dyDescent="0.25">
      <c r="B56" s="2">
        <v>2020</v>
      </c>
    </row>
    <row r="57" spans="2:2" x14ac:dyDescent="0.25">
      <c r="B57" s="6" t="s">
        <v>562</v>
      </c>
    </row>
    <row r="58" spans="2:2" x14ac:dyDescent="0.25">
      <c r="B58" s="37" t="s">
        <v>556</v>
      </c>
    </row>
    <row r="60" spans="2:2" x14ac:dyDescent="0.25">
      <c r="B60" s="36" t="s">
        <v>572</v>
      </c>
    </row>
    <row r="61" spans="2:2" x14ac:dyDescent="0.25">
      <c r="B61" s="6" t="s">
        <v>566</v>
      </c>
    </row>
    <row r="62" spans="2:2" x14ac:dyDescent="0.25">
      <c r="B62" s="2">
        <v>2020</v>
      </c>
    </row>
    <row r="63" spans="2:2" x14ac:dyDescent="0.25">
      <c r="B63" s="6" t="s">
        <v>567</v>
      </c>
    </row>
    <row r="64" spans="2:2" x14ac:dyDescent="0.25">
      <c r="B64" s="6" t="s">
        <v>568</v>
      </c>
    </row>
    <row r="65" spans="1:2" x14ac:dyDescent="0.25">
      <c r="B65" s="6" t="s">
        <v>573</v>
      </c>
    </row>
    <row r="67" spans="1:2" x14ac:dyDescent="0.25">
      <c r="A67" s="29" t="s">
        <v>174</v>
      </c>
    </row>
    <row r="68" spans="1:2" x14ac:dyDescent="0.25">
      <c r="A68" s="6" t="s">
        <v>175</v>
      </c>
    </row>
    <row r="69" spans="1:2" x14ac:dyDescent="0.25">
      <c r="A69" s="6" t="s">
        <v>176</v>
      </c>
    </row>
    <row r="71" spans="1:2" x14ac:dyDescent="0.25">
      <c r="A71" s="6" t="s">
        <v>179</v>
      </c>
    </row>
    <row r="72" spans="1:2" x14ac:dyDescent="0.25">
      <c r="A72" s="6" t="s">
        <v>180</v>
      </c>
    </row>
    <row r="73" spans="1:2" x14ac:dyDescent="0.25">
      <c r="A73" s="6" t="s">
        <v>181</v>
      </c>
    </row>
    <row r="74" spans="1:2" x14ac:dyDescent="0.25">
      <c r="A74" s="6" t="s">
        <v>182</v>
      </c>
    </row>
    <row r="76" spans="1:2" x14ac:dyDescent="0.25">
      <c r="A76" s="6" t="s">
        <v>195</v>
      </c>
    </row>
    <row r="77" spans="1:2" x14ac:dyDescent="0.25">
      <c r="A77" s="6" t="s">
        <v>196</v>
      </c>
    </row>
    <row r="78" spans="1:2" x14ac:dyDescent="0.25">
      <c r="A78" s="6" t="s">
        <v>197</v>
      </c>
    </row>
    <row r="79" spans="1:2" x14ac:dyDescent="0.25">
      <c r="A79" s="6" t="s">
        <v>199</v>
      </c>
    </row>
    <row r="80" spans="1:2" x14ac:dyDescent="0.25">
      <c r="A80" s="6">
        <v>0.97099999999999997</v>
      </c>
    </row>
    <row r="81" spans="1:2" x14ac:dyDescent="0.25">
      <c r="A81" s="6" t="s">
        <v>198</v>
      </c>
    </row>
    <row r="83" spans="1:2" x14ac:dyDescent="0.25">
      <c r="A83" s="6" t="s">
        <v>563</v>
      </c>
    </row>
    <row r="84" spans="1:2" x14ac:dyDescent="0.25">
      <c r="A84" s="6">
        <v>0.89805481563188172</v>
      </c>
    </row>
    <row r="85" spans="1:2" x14ac:dyDescent="0.25">
      <c r="A85" s="6" t="s">
        <v>198</v>
      </c>
    </row>
    <row r="86" spans="1:2" x14ac:dyDescent="0.25">
      <c r="A86" s="6">
        <v>0.88711067149387013</v>
      </c>
      <c r="B86" s="6" t="s">
        <v>576</v>
      </c>
    </row>
    <row r="89" spans="1:2" x14ac:dyDescent="0.25">
      <c r="A89" s="29" t="s">
        <v>569</v>
      </c>
    </row>
    <row r="90" spans="1:2" x14ac:dyDescent="0.25">
      <c r="A90" s="6" t="s">
        <v>646</v>
      </c>
    </row>
    <row r="91" spans="1:2" x14ac:dyDescent="0.25">
      <c r="A91" s="6" t="s">
        <v>647</v>
      </c>
    </row>
    <row r="92" spans="1:2" x14ac:dyDescent="0.25">
      <c r="A92" s="6" t="s">
        <v>570</v>
      </c>
    </row>
    <row r="93" spans="1:2" x14ac:dyDescent="0.25">
      <c r="A93" s="6" t="s">
        <v>571</v>
      </c>
    </row>
    <row r="95" spans="1:2" x14ac:dyDescent="0.25">
      <c r="A95" s="29" t="s">
        <v>322</v>
      </c>
    </row>
    <row r="96" spans="1:2" x14ac:dyDescent="0.25">
      <c r="A96" s="39" t="s">
        <v>350</v>
      </c>
    </row>
    <row r="97" spans="1:1" x14ac:dyDescent="0.25">
      <c r="A97" s="6" t="s">
        <v>351</v>
      </c>
    </row>
    <row r="98" spans="1:1" x14ac:dyDescent="0.25">
      <c r="A98" s="6" t="s">
        <v>323</v>
      </c>
    </row>
    <row r="99" spans="1:1" x14ac:dyDescent="0.25">
      <c r="A99" s="6" t="s">
        <v>324</v>
      </c>
    </row>
    <row r="101" spans="1:1" x14ac:dyDescent="0.25">
      <c r="A101" s="29" t="s">
        <v>574</v>
      </c>
    </row>
    <row r="102" spans="1:1" x14ac:dyDescent="0.25">
      <c r="A102" s="6" t="s">
        <v>654</v>
      </c>
    </row>
    <row r="103" spans="1:1" x14ac:dyDescent="0.25">
      <c r="A103" s="6" t="s">
        <v>655</v>
      </c>
    </row>
    <row r="105" spans="1:1" x14ac:dyDescent="0.25">
      <c r="A105" s="6" t="s">
        <v>575</v>
      </c>
    </row>
    <row r="106" spans="1:1" x14ac:dyDescent="0.25">
      <c r="A106" s="6">
        <v>30</v>
      </c>
    </row>
  </sheetData>
  <hyperlinks>
    <hyperlink ref="B9" r:id="rId1" xr:uid="{00000000-0004-0000-0000-000000000000}"/>
    <hyperlink ref="B58" r:id="rId2" location=":~:text=According%20to%20a%20summary%20shared,would%20have%20under%20existing%20law.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J17"/>
  <sheetViews>
    <sheetView workbookViewId="0">
      <selection activeCell="B14" sqref="B14:AF14"/>
    </sheetView>
  </sheetViews>
  <sheetFormatPr defaultRowHeight="15" x14ac:dyDescent="0.25"/>
  <cols>
    <col min="1" max="1" width="32.42578125" customWidth="1"/>
  </cols>
  <sheetData>
    <row r="1" spans="1:36" x14ac:dyDescent="0.25">
      <c r="A1" t="s">
        <v>177</v>
      </c>
      <c r="B1">
        <v>2020</v>
      </c>
      <c r="C1" s="8">
        <v>2021</v>
      </c>
      <c r="D1" s="8">
        <v>2022</v>
      </c>
      <c r="E1" s="8">
        <v>2023</v>
      </c>
      <c r="F1" s="8">
        <v>2024</v>
      </c>
      <c r="G1" s="8">
        <v>2025</v>
      </c>
      <c r="H1" s="8">
        <v>2026</v>
      </c>
      <c r="I1" s="8">
        <v>2027</v>
      </c>
      <c r="J1" s="8">
        <v>2028</v>
      </c>
      <c r="K1" s="8">
        <v>2029</v>
      </c>
      <c r="L1" s="8">
        <v>2030</v>
      </c>
      <c r="M1" s="8">
        <v>2031</v>
      </c>
      <c r="N1" s="8">
        <v>2032</v>
      </c>
      <c r="O1" s="8">
        <v>2033</v>
      </c>
      <c r="P1" s="8">
        <v>2034</v>
      </c>
      <c r="Q1" s="8">
        <v>2035</v>
      </c>
      <c r="R1" s="8">
        <v>2036</v>
      </c>
      <c r="S1" s="8">
        <v>2037</v>
      </c>
      <c r="T1" s="8">
        <v>2038</v>
      </c>
      <c r="U1" s="8">
        <v>2039</v>
      </c>
      <c r="V1" s="8">
        <v>2040</v>
      </c>
      <c r="W1" s="8">
        <v>2041</v>
      </c>
      <c r="X1" s="8">
        <v>2042</v>
      </c>
      <c r="Y1" s="8">
        <v>2043</v>
      </c>
      <c r="Z1" s="8">
        <v>2044</v>
      </c>
      <c r="AA1" s="8">
        <v>2045</v>
      </c>
      <c r="AB1" s="8">
        <v>2046</v>
      </c>
      <c r="AC1" s="8">
        <v>2047</v>
      </c>
      <c r="AD1" s="8">
        <v>2048</v>
      </c>
      <c r="AE1" s="8">
        <v>2049</v>
      </c>
      <c r="AF1" s="8">
        <v>2050</v>
      </c>
      <c r="AG1" s="8"/>
      <c r="AH1" s="8"/>
    </row>
    <row r="2" spans="1:36" x14ac:dyDescent="0.25">
      <c r="A2" t="s">
        <v>329</v>
      </c>
      <c r="B2" s="24">
        <f>Calculations!C33</f>
        <v>0.39217710728623101</v>
      </c>
      <c r="C2" s="24">
        <f>Calculations!D33</f>
        <v>0.3211969604300805</v>
      </c>
      <c r="D2" s="24">
        <f>Calculations!E33</f>
        <v>0.32111860492873623</v>
      </c>
      <c r="E2" s="24">
        <f>Calculations!F33</f>
        <v>0.39321461571543892</v>
      </c>
      <c r="F2" s="24">
        <f>Calculations!G33</f>
        <v>0.47227294140628784</v>
      </c>
      <c r="G2" s="24">
        <f>Calculations!H33</f>
        <v>0.60948798354925293</v>
      </c>
      <c r="H2" s="24">
        <f>Calculations!I33</f>
        <v>0.60013560183950687</v>
      </c>
      <c r="I2" s="24">
        <f>Calculations!J33</f>
        <v>0.62212437394768827</v>
      </c>
      <c r="J2" s="24">
        <f>Calculations!K33</f>
        <v>0.61730030780527556</v>
      </c>
      <c r="K2" s="24">
        <f>Calculations!L33</f>
        <v>0.61484334009963648</v>
      </c>
      <c r="L2" s="24">
        <f>Calculations!M33</f>
        <v>0.60778483146290729</v>
      </c>
      <c r="M2" s="24">
        <f>Calculations!N33</f>
        <v>0.61692824959120485</v>
      </c>
      <c r="N2" s="24">
        <f>Calculations!O33</f>
        <v>0.63234162591902898</v>
      </c>
      <c r="O2" s="24">
        <f>Calculations!P33</f>
        <v>0.63531229654785482</v>
      </c>
      <c r="P2" s="24">
        <f>Calculations!Q33</f>
        <v>0.65017081309273927</v>
      </c>
      <c r="Q2" s="24">
        <f>Calculations!R33</f>
        <v>0.66801056140729842</v>
      </c>
      <c r="R2" s="24">
        <f>Calculations!S33</f>
        <v>0.67803605662854083</v>
      </c>
      <c r="S2" s="24">
        <f>Calculations!T33</f>
        <v>0.68846401097411636</v>
      </c>
      <c r="T2" s="24">
        <f>Calculations!U33</f>
        <v>0.70548534562782961</v>
      </c>
      <c r="U2" s="24">
        <f>Calculations!V33</f>
        <v>0.7085253826809359</v>
      </c>
      <c r="V2" s="24">
        <f>Calculations!W33</f>
        <v>0.71461730522268652</v>
      </c>
      <c r="W2" s="24">
        <f>Calculations!X33</f>
        <v>0.71797791743559813</v>
      </c>
      <c r="X2" s="24">
        <f>Calculations!Y33</f>
        <v>0.72198051036715638</v>
      </c>
      <c r="Y2" s="24">
        <f>Calculations!Z33</f>
        <v>0.7209091979925063</v>
      </c>
      <c r="Z2" s="24">
        <f>Calculations!AA33</f>
        <v>0.72179512989523797</v>
      </c>
      <c r="AA2" s="24">
        <f>Calculations!AB33</f>
        <v>0.74420441324578579</v>
      </c>
      <c r="AB2" s="24">
        <f>Calculations!AC33</f>
        <v>0.75502495533649872</v>
      </c>
      <c r="AC2" s="24">
        <f>Calculations!AD33</f>
        <v>0.76224244837640609</v>
      </c>
      <c r="AD2" s="24">
        <f>Calculations!AE33</f>
        <v>0.77891521988422252</v>
      </c>
      <c r="AE2" s="24">
        <f>Calculations!AF33</f>
        <v>0.79305495971060069</v>
      </c>
      <c r="AF2" s="24">
        <f>Calculations!AG33</f>
        <v>0.79197761731865401</v>
      </c>
      <c r="AG2" s="24"/>
      <c r="AH2" s="24"/>
    </row>
    <row r="3" spans="1:36" x14ac:dyDescent="0.25">
      <c r="A3" t="s">
        <v>317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/>
      <c r="AH3" s="8"/>
      <c r="AI3" s="8"/>
      <c r="AJ3" s="8"/>
    </row>
    <row r="4" spans="1:36" x14ac:dyDescent="0.25">
      <c r="A4" t="s">
        <v>188</v>
      </c>
      <c r="B4" s="24">
        <f>Calculations!C39</f>
        <v>0.3822667786942785</v>
      </c>
      <c r="C4" s="24">
        <f>Calculations!D39</f>
        <v>0.39443572157150553</v>
      </c>
      <c r="D4" s="24">
        <f>Calculations!E39</f>
        <v>0.40723086674334885</v>
      </c>
      <c r="E4" s="24">
        <f>Calculations!F39</f>
        <v>0.40010800462129015</v>
      </c>
      <c r="F4" s="24">
        <f>Calculations!G39</f>
        <v>0.39844513003746906</v>
      </c>
      <c r="G4" s="24">
        <f>Calculations!H39</f>
        <v>0.40271755686722605</v>
      </c>
      <c r="H4" s="24">
        <f>Calculations!I39</f>
        <v>0.46767805340247015</v>
      </c>
      <c r="I4" s="24">
        <f>Calculations!J39</f>
        <v>0.52040018059204618</v>
      </c>
      <c r="J4" s="24">
        <f>Calculations!K39</f>
        <v>0.53864874887274061</v>
      </c>
      <c r="K4" s="24">
        <f>Calculations!L39</f>
        <v>0.59290565028946041</v>
      </c>
      <c r="L4" s="24">
        <f>Calculations!M39</f>
        <v>0.59202932098623817</v>
      </c>
      <c r="M4" s="24">
        <f>Calculations!N39</f>
        <v>0.61185818859970653</v>
      </c>
      <c r="N4" s="24">
        <f>Calculations!O39</f>
        <v>0.62479995077076222</v>
      </c>
      <c r="O4" s="24">
        <f>Calculations!P39</f>
        <v>0.63501000401110419</v>
      </c>
      <c r="P4" s="24">
        <f>Calculations!Q39</f>
        <v>0.65833298737934842</v>
      </c>
      <c r="Q4" s="24">
        <f>Calculations!R39</f>
        <v>0.65630941712720936</v>
      </c>
      <c r="R4" s="24">
        <f>Calculations!S39</f>
        <v>0.66851940282525524</v>
      </c>
      <c r="S4" s="24">
        <f>Calculations!T39</f>
        <v>0.69392874455140163</v>
      </c>
      <c r="T4" s="24">
        <f>Calculations!U39</f>
        <v>0.70547952247389201</v>
      </c>
      <c r="U4" s="24">
        <f>Calculations!V39</f>
        <v>0.70547952247389201</v>
      </c>
      <c r="V4" s="24">
        <f>Calculations!W39</f>
        <v>0.70490788165115481</v>
      </c>
      <c r="W4" s="24">
        <f>Calculations!X39</f>
        <v>0.70284013010976487</v>
      </c>
      <c r="X4" s="24">
        <f>Calculations!Y39</f>
        <v>0.70135214943323099</v>
      </c>
      <c r="Y4" s="24">
        <f>Calculations!Z39</f>
        <v>0.73228366539716583</v>
      </c>
      <c r="Z4" s="24">
        <f>Calculations!AA39</f>
        <v>0.82286931116638973</v>
      </c>
      <c r="AA4" s="24">
        <f>Calculations!AB39</f>
        <v>0.82102596258151184</v>
      </c>
      <c r="AB4" s="24">
        <f>Calculations!AC39</f>
        <v>0.82006975294633289</v>
      </c>
      <c r="AC4" s="24">
        <f>Calculations!AD39</f>
        <v>0.83692616669997488</v>
      </c>
      <c r="AD4" s="24">
        <f>Calculations!AE39</f>
        <v>0.8730118707876432</v>
      </c>
      <c r="AE4" s="24">
        <f>Calculations!AF39</f>
        <v>0.87219810030776468</v>
      </c>
      <c r="AF4" s="24">
        <f>Calculations!AG39</f>
        <v>0.87102458247095493</v>
      </c>
      <c r="AG4" s="24"/>
      <c r="AH4" s="24"/>
    </row>
    <row r="5" spans="1:36" x14ac:dyDescent="0.25">
      <c r="A5" t="s">
        <v>189</v>
      </c>
      <c r="B5" s="24">
        <f>'Subsidies Paid'!K5*About!$A$80*1000</f>
        <v>0</v>
      </c>
      <c r="C5" s="24">
        <f>'Subsidies Paid'!L5*About!$A$80*1000</f>
        <v>0</v>
      </c>
      <c r="D5" s="24">
        <f>'Subsidies Paid'!M5*About!$A$80*1000</f>
        <v>0</v>
      </c>
      <c r="E5" s="24">
        <f>'Subsidies Paid'!N5*About!$A$80*1000</f>
        <v>0</v>
      </c>
      <c r="F5" s="24">
        <f>'Subsidies Paid'!O5*About!$A$80*1000</f>
        <v>0</v>
      </c>
      <c r="G5" s="24">
        <f>'Subsidies Paid'!P5*About!$A$80*1000</f>
        <v>0</v>
      </c>
      <c r="H5" s="24">
        <f>'Subsidies Paid'!Q5*About!$A$80*1000</f>
        <v>0</v>
      </c>
      <c r="I5" s="24">
        <f>'Subsidies Paid'!R5*About!$A$80*1000</f>
        <v>0</v>
      </c>
      <c r="J5" s="24">
        <f>'Subsidies Paid'!S5*About!$A$80*1000</f>
        <v>0</v>
      </c>
      <c r="K5" s="24">
        <f>'Subsidies Paid'!T5*About!$A$80*1000</f>
        <v>0</v>
      </c>
      <c r="L5" s="24">
        <f>'Subsidies Paid'!U5*About!$A$80*1000</f>
        <v>0</v>
      </c>
      <c r="M5" s="24">
        <f>'Subsidies Paid'!V5*About!$A$80*1000</f>
        <v>0</v>
      </c>
      <c r="N5" s="24">
        <f>'Subsidies Paid'!W5*About!$A$80*1000</f>
        <v>0</v>
      </c>
      <c r="O5" s="24">
        <v>0</v>
      </c>
      <c r="P5" s="24">
        <v>0</v>
      </c>
      <c r="Q5" s="24">
        <v>0</v>
      </c>
      <c r="R5" s="24">
        <v>0</v>
      </c>
      <c r="S5" s="24">
        <v>0</v>
      </c>
      <c r="T5" s="24">
        <v>0</v>
      </c>
      <c r="U5" s="24">
        <v>0</v>
      </c>
      <c r="V5" s="24">
        <v>0</v>
      </c>
      <c r="W5" s="24">
        <v>0</v>
      </c>
      <c r="X5" s="24">
        <v>0</v>
      </c>
      <c r="Y5" s="24">
        <v>0</v>
      </c>
      <c r="Z5" s="24">
        <v>0</v>
      </c>
      <c r="AA5" s="24">
        <v>0</v>
      </c>
      <c r="AB5" s="24">
        <v>0</v>
      </c>
      <c r="AC5" s="24">
        <v>0</v>
      </c>
      <c r="AD5" s="24">
        <v>0</v>
      </c>
      <c r="AE5" s="24">
        <v>0</v>
      </c>
      <c r="AF5" s="24">
        <v>0</v>
      </c>
      <c r="AG5" s="24"/>
      <c r="AH5" s="24"/>
    </row>
    <row r="6" spans="1:36" x14ac:dyDescent="0.25">
      <c r="A6" t="s">
        <v>330</v>
      </c>
      <c r="B6" s="27">
        <v>0</v>
      </c>
      <c r="C6" s="27">
        <v>0</v>
      </c>
      <c r="D6" s="27">
        <v>0</v>
      </c>
      <c r="E6" s="27">
        <v>0</v>
      </c>
      <c r="F6" s="27">
        <v>0</v>
      </c>
      <c r="G6" s="27">
        <v>0</v>
      </c>
      <c r="H6" s="27">
        <v>0</v>
      </c>
      <c r="I6" s="27">
        <v>0</v>
      </c>
      <c r="J6" s="27">
        <v>0</v>
      </c>
      <c r="K6" s="27">
        <v>0</v>
      </c>
      <c r="L6" s="27">
        <v>0</v>
      </c>
      <c r="M6" s="27">
        <v>0</v>
      </c>
      <c r="N6" s="27">
        <v>0</v>
      </c>
      <c r="O6" s="27">
        <v>0</v>
      </c>
      <c r="P6" s="27">
        <v>0</v>
      </c>
      <c r="Q6" s="27">
        <v>0</v>
      </c>
      <c r="R6" s="27">
        <v>0</v>
      </c>
      <c r="S6" s="27">
        <v>0</v>
      </c>
      <c r="T6" s="27">
        <v>0</v>
      </c>
      <c r="U6" s="27">
        <v>0</v>
      </c>
      <c r="V6" s="27">
        <v>0</v>
      </c>
      <c r="W6" s="27">
        <v>0</v>
      </c>
      <c r="X6" s="27">
        <v>0</v>
      </c>
      <c r="Y6" s="27">
        <v>0</v>
      </c>
      <c r="Z6" s="27">
        <v>0</v>
      </c>
      <c r="AA6" s="27">
        <v>0</v>
      </c>
      <c r="AB6" s="27">
        <v>0</v>
      </c>
      <c r="AC6" s="27">
        <v>0</v>
      </c>
      <c r="AD6" s="27">
        <v>0</v>
      </c>
      <c r="AE6" s="27">
        <v>0</v>
      </c>
      <c r="AF6" s="27">
        <v>0</v>
      </c>
      <c r="AG6" s="24"/>
      <c r="AH6" s="24"/>
    </row>
    <row r="7" spans="1:36" x14ac:dyDescent="0.25">
      <c r="A7" t="s">
        <v>193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/>
      <c r="AH7" s="27"/>
    </row>
    <row r="8" spans="1:36" x14ac:dyDescent="0.25">
      <c r="A8" t="s">
        <v>194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/>
      <c r="AH8" s="27"/>
    </row>
    <row r="9" spans="1:36" x14ac:dyDescent="0.25">
      <c r="A9" t="s">
        <v>316</v>
      </c>
      <c r="B9" s="24">
        <f>'Subsidies Paid'!K2*About!$A$80*1000</f>
        <v>0</v>
      </c>
      <c r="C9" s="24">
        <f>'Subsidies Paid'!L2*About!$A$80*1000</f>
        <v>0</v>
      </c>
      <c r="D9" s="24">
        <f>'Subsidies Paid'!M2*About!$A$80*1000</f>
        <v>0</v>
      </c>
      <c r="E9" s="24">
        <f>'Subsidies Paid'!N2*About!$A$80*1000</f>
        <v>0</v>
      </c>
      <c r="F9" s="24">
        <f>'Subsidies Paid'!O2*About!$A$80*1000</f>
        <v>0</v>
      </c>
      <c r="G9" s="24">
        <f>'Subsidies Paid'!P2*About!$A$80*1000</f>
        <v>0</v>
      </c>
      <c r="H9" s="24">
        <f>'Subsidies Paid'!Q2*About!$A$80*1000</f>
        <v>0</v>
      </c>
      <c r="I9" s="24">
        <f>'Subsidies Paid'!R2*About!$A$80*1000</f>
        <v>0</v>
      </c>
      <c r="J9" s="24">
        <f>'Subsidies Paid'!S2*About!$A$80*1000</f>
        <v>0</v>
      </c>
      <c r="K9" s="24">
        <f>'Subsidies Paid'!T2*About!$A$80*1000</f>
        <v>0</v>
      </c>
      <c r="L9" s="24">
        <f>'Subsidies Paid'!U2*About!$A$80*1000</f>
        <v>0</v>
      </c>
      <c r="M9" s="24">
        <f>'Subsidies Paid'!V2*About!$A$80*1000</f>
        <v>0</v>
      </c>
      <c r="N9" s="24">
        <f>'Subsidies Paid'!W2*About!$A$80*1000</f>
        <v>0</v>
      </c>
      <c r="O9" s="24">
        <v>0</v>
      </c>
      <c r="P9" s="24">
        <v>0</v>
      </c>
      <c r="Q9" s="24">
        <v>0</v>
      </c>
      <c r="R9" s="24">
        <v>0</v>
      </c>
      <c r="S9" s="24">
        <v>0</v>
      </c>
      <c r="T9" s="24">
        <v>0</v>
      </c>
      <c r="U9" s="24">
        <v>0</v>
      </c>
      <c r="V9" s="24">
        <v>0</v>
      </c>
      <c r="W9" s="24">
        <v>0</v>
      </c>
      <c r="X9" s="24">
        <v>0</v>
      </c>
      <c r="Y9" s="24">
        <v>0</v>
      </c>
      <c r="Z9" s="24">
        <v>0</v>
      </c>
      <c r="AA9" s="24">
        <v>0</v>
      </c>
      <c r="AB9" s="24">
        <v>0</v>
      </c>
      <c r="AC9" s="24">
        <v>0</v>
      </c>
      <c r="AD9" s="24">
        <v>0</v>
      </c>
      <c r="AE9" s="24">
        <v>0</v>
      </c>
      <c r="AF9" s="24">
        <v>0</v>
      </c>
      <c r="AG9" s="24"/>
      <c r="AH9" s="24"/>
    </row>
    <row r="10" spans="1:36" x14ac:dyDescent="0.25">
      <c r="A10" t="s">
        <v>319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/>
      <c r="AH10" s="8"/>
    </row>
    <row r="11" spans="1:36" x14ac:dyDescent="0.25">
      <c r="A11" t="s">
        <v>318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/>
      <c r="AH11" s="8"/>
    </row>
    <row r="12" spans="1:36" x14ac:dyDescent="0.25">
      <c r="A12" t="s">
        <v>320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/>
      <c r="AH12" s="8"/>
    </row>
    <row r="13" spans="1:36" x14ac:dyDescent="0.25">
      <c r="A13" s="8" t="s">
        <v>326</v>
      </c>
      <c r="B13" s="24">
        <f t="shared" ref="B13:AF13" si="0">B2</f>
        <v>0.39217710728623101</v>
      </c>
      <c r="C13" s="24">
        <f t="shared" si="0"/>
        <v>0.3211969604300805</v>
      </c>
      <c r="D13" s="24">
        <f t="shared" si="0"/>
        <v>0.32111860492873623</v>
      </c>
      <c r="E13" s="24">
        <f t="shared" si="0"/>
        <v>0.39321461571543892</v>
      </c>
      <c r="F13" s="24">
        <f t="shared" si="0"/>
        <v>0.47227294140628784</v>
      </c>
      <c r="G13" s="24">
        <f t="shared" si="0"/>
        <v>0.60948798354925293</v>
      </c>
      <c r="H13" s="24">
        <f t="shared" si="0"/>
        <v>0.60013560183950687</v>
      </c>
      <c r="I13" s="24">
        <f t="shared" si="0"/>
        <v>0.62212437394768827</v>
      </c>
      <c r="J13" s="24">
        <f t="shared" si="0"/>
        <v>0.61730030780527556</v>
      </c>
      <c r="K13" s="24">
        <f t="shared" si="0"/>
        <v>0.61484334009963648</v>
      </c>
      <c r="L13" s="24">
        <f t="shared" si="0"/>
        <v>0.60778483146290729</v>
      </c>
      <c r="M13" s="24">
        <f t="shared" si="0"/>
        <v>0.61692824959120485</v>
      </c>
      <c r="N13" s="24">
        <f t="shared" si="0"/>
        <v>0.63234162591902898</v>
      </c>
      <c r="O13" s="24">
        <f t="shared" si="0"/>
        <v>0.63531229654785482</v>
      </c>
      <c r="P13" s="24">
        <f t="shared" si="0"/>
        <v>0.65017081309273927</v>
      </c>
      <c r="Q13" s="24">
        <f t="shared" si="0"/>
        <v>0.66801056140729842</v>
      </c>
      <c r="R13" s="24">
        <f t="shared" si="0"/>
        <v>0.67803605662854083</v>
      </c>
      <c r="S13" s="24">
        <f t="shared" si="0"/>
        <v>0.68846401097411636</v>
      </c>
      <c r="T13" s="24">
        <f t="shared" si="0"/>
        <v>0.70548534562782961</v>
      </c>
      <c r="U13" s="24">
        <f t="shared" si="0"/>
        <v>0.7085253826809359</v>
      </c>
      <c r="V13" s="24">
        <f t="shared" si="0"/>
        <v>0.71461730522268652</v>
      </c>
      <c r="W13" s="24">
        <f t="shared" si="0"/>
        <v>0.71797791743559813</v>
      </c>
      <c r="X13" s="24">
        <f t="shared" si="0"/>
        <v>0.72198051036715638</v>
      </c>
      <c r="Y13" s="24">
        <f t="shared" si="0"/>
        <v>0.7209091979925063</v>
      </c>
      <c r="Z13" s="24">
        <f t="shared" si="0"/>
        <v>0.72179512989523797</v>
      </c>
      <c r="AA13" s="24">
        <f t="shared" si="0"/>
        <v>0.74420441324578579</v>
      </c>
      <c r="AB13" s="24">
        <f t="shared" si="0"/>
        <v>0.75502495533649872</v>
      </c>
      <c r="AC13" s="24">
        <f t="shared" si="0"/>
        <v>0.76224244837640609</v>
      </c>
      <c r="AD13" s="24">
        <f t="shared" si="0"/>
        <v>0.77891521988422252</v>
      </c>
      <c r="AE13" s="24">
        <f t="shared" si="0"/>
        <v>0.79305495971060069</v>
      </c>
      <c r="AF13" s="24">
        <f t="shared" si="0"/>
        <v>0.79197761731865401</v>
      </c>
      <c r="AG13" s="24"/>
      <c r="AH13" s="24"/>
    </row>
    <row r="14" spans="1:36" x14ac:dyDescent="0.25">
      <c r="A14" t="s">
        <v>327</v>
      </c>
      <c r="B14" s="72">
        <f>B10</f>
        <v>0</v>
      </c>
      <c r="C14" s="72">
        <f t="shared" ref="C14:AF14" si="1">C10</f>
        <v>0</v>
      </c>
      <c r="D14" s="72">
        <f t="shared" si="1"/>
        <v>0</v>
      </c>
      <c r="E14" s="72">
        <f t="shared" si="1"/>
        <v>0</v>
      </c>
      <c r="F14" s="72">
        <f t="shared" si="1"/>
        <v>0</v>
      </c>
      <c r="G14" s="72">
        <f t="shared" si="1"/>
        <v>0</v>
      </c>
      <c r="H14" s="72">
        <f t="shared" si="1"/>
        <v>0</v>
      </c>
      <c r="I14" s="72">
        <f t="shared" si="1"/>
        <v>0</v>
      </c>
      <c r="J14" s="72">
        <f t="shared" si="1"/>
        <v>0</v>
      </c>
      <c r="K14" s="72">
        <f t="shared" si="1"/>
        <v>0</v>
      </c>
      <c r="L14" s="72">
        <f t="shared" si="1"/>
        <v>0</v>
      </c>
      <c r="M14" s="72">
        <f t="shared" si="1"/>
        <v>0</v>
      </c>
      <c r="N14" s="72">
        <f t="shared" si="1"/>
        <v>0</v>
      </c>
      <c r="O14" s="72">
        <f t="shared" si="1"/>
        <v>0</v>
      </c>
      <c r="P14" s="72">
        <f t="shared" si="1"/>
        <v>0</v>
      </c>
      <c r="Q14" s="72">
        <f t="shared" si="1"/>
        <v>0</v>
      </c>
      <c r="R14" s="72">
        <f t="shared" si="1"/>
        <v>0</v>
      </c>
      <c r="S14" s="72">
        <f t="shared" si="1"/>
        <v>0</v>
      </c>
      <c r="T14" s="72">
        <f t="shared" si="1"/>
        <v>0</v>
      </c>
      <c r="U14" s="72">
        <f t="shared" si="1"/>
        <v>0</v>
      </c>
      <c r="V14" s="72">
        <f t="shared" si="1"/>
        <v>0</v>
      </c>
      <c r="W14" s="72">
        <f t="shared" si="1"/>
        <v>0</v>
      </c>
      <c r="X14" s="72">
        <f t="shared" si="1"/>
        <v>0</v>
      </c>
      <c r="Y14" s="72">
        <f t="shared" si="1"/>
        <v>0</v>
      </c>
      <c r="Z14" s="72">
        <f t="shared" si="1"/>
        <v>0</v>
      </c>
      <c r="AA14" s="72">
        <f t="shared" si="1"/>
        <v>0</v>
      </c>
      <c r="AB14" s="72">
        <f t="shared" si="1"/>
        <v>0</v>
      </c>
      <c r="AC14" s="72">
        <f t="shared" si="1"/>
        <v>0</v>
      </c>
      <c r="AD14" s="72">
        <f t="shared" si="1"/>
        <v>0</v>
      </c>
      <c r="AE14" s="72">
        <f t="shared" si="1"/>
        <v>0</v>
      </c>
      <c r="AF14" s="72">
        <f t="shared" si="1"/>
        <v>0</v>
      </c>
      <c r="AG14" s="24"/>
      <c r="AH14" s="24"/>
    </row>
    <row r="15" spans="1:36" x14ac:dyDescent="0.25">
      <c r="A15" t="s">
        <v>540</v>
      </c>
      <c r="B15" s="8">
        <f>B11</f>
        <v>0</v>
      </c>
      <c r="C15" s="8">
        <f t="shared" ref="C15:AF15" si="2">C11</f>
        <v>0</v>
      </c>
      <c r="D15" s="8">
        <f t="shared" si="2"/>
        <v>0</v>
      </c>
      <c r="E15" s="8">
        <f t="shared" si="2"/>
        <v>0</v>
      </c>
      <c r="F15" s="8">
        <f t="shared" si="2"/>
        <v>0</v>
      </c>
      <c r="G15" s="8">
        <f t="shared" si="2"/>
        <v>0</v>
      </c>
      <c r="H15" s="8">
        <f t="shared" si="2"/>
        <v>0</v>
      </c>
      <c r="I15" s="8">
        <f t="shared" si="2"/>
        <v>0</v>
      </c>
      <c r="J15" s="8">
        <f t="shared" si="2"/>
        <v>0</v>
      </c>
      <c r="K15" s="8">
        <f t="shared" si="2"/>
        <v>0</v>
      </c>
      <c r="L15" s="8">
        <f t="shared" si="2"/>
        <v>0</v>
      </c>
      <c r="M15" s="8">
        <f t="shared" si="2"/>
        <v>0</v>
      </c>
      <c r="N15" s="8">
        <f t="shared" si="2"/>
        <v>0</v>
      </c>
      <c r="O15" s="8">
        <f t="shared" si="2"/>
        <v>0</v>
      </c>
      <c r="P15" s="8">
        <f t="shared" si="2"/>
        <v>0</v>
      </c>
      <c r="Q15" s="8">
        <f t="shared" si="2"/>
        <v>0</v>
      </c>
      <c r="R15" s="8">
        <f t="shared" si="2"/>
        <v>0</v>
      </c>
      <c r="S15" s="8">
        <f t="shared" si="2"/>
        <v>0</v>
      </c>
      <c r="T15" s="8">
        <f t="shared" si="2"/>
        <v>0</v>
      </c>
      <c r="U15" s="8">
        <f t="shared" si="2"/>
        <v>0</v>
      </c>
      <c r="V15" s="8">
        <f t="shared" si="2"/>
        <v>0</v>
      </c>
      <c r="W15" s="8">
        <f t="shared" si="2"/>
        <v>0</v>
      </c>
      <c r="X15" s="8">
        <f t="shared" si="2"/>
        <v>0</v>
      </c>
      <c r="Y15" s="8">
        <f t="shared" si="2"/>
        <v>0</v>
      </c>
      <c r="Z15" s="8">
        <f t="shared" si="2"/>
        <v>0</v>
      </c>
      <c r="AA15" s="8">
        <f t="shared" si="2"/>
        <v>0</v>
      </c>
      <c r="AB15" s="8">
        <f t="shared" si="2"/>
        <v>0</v>
      </c>
      <c r="AC15" s="8">
        <f t="shared" si="2"/>
        <v>0</v>
      </c>
      <c r="AD15" s="8">
        <f t="shared" si="2"/>
        <v>0</v>
      </c>
      <c r="AE15" s="8">
        <f t="shared" si="2"/>
        <v>0</v>
      </c>
      <c r="AF15" s="8">
        <f t="shared" si="2"/>
        <v>0</v>
      </c>
      <c r="AG15" s="8"/>
      <c r="AH15" s="8"/>
    </row>
    <row r="16" spans="1:36" x14ac:dyDescent="0.25">
      <c r="A16" t="s">
        <v>541</v>
      </c>
      <c r="B16" s="8">
        <f>B11</f>
        <v>0</v>
      </c>
      <c r="C16" s="8">
        <f t="shared" ref="C16:AF16" si="3">C11</f>
        <v>0</v>
      </c>
      <c r="D16" s="8">
        <f t="shared" si="3"/>
        <v>0</v>
      </c>
      <c r="E16" s="8">
        <f t="shared" si="3"/>
        <v>0</v>
      </c>
      <c r="F16" s="8">
        <f t="shared" si="3"/>
        <v>0</v>
      </c>
      <c r="G16" s="8">
        <f t="shared" si="3"/>
        <v>0</v>
      </c>
      <c r="H16" s="8">
        <f t="shared" si="3"/>
        <v>0</v>
      </c>
      <c r="I16" s="8">
        <f t="shared" si="3"/>
        <v>0</v>
      </c>
      <c r="J16" s="8">
        <f t="shared" si="3"/>
        <v>0</v>
      </c>
      <c r="K16" s="8">
        <f t="shared" si="3"/>
        <v>0</v>
      </c>
      <c r="L16" s="8">
        <f t="shared" si="3"/>
        <v>0</v>
      </c>
      <c r="M16" s="8">
        <f t="shared" si="3"/>
        <v>0</v>
      </c>
      <c r="N16" s="8">
        <f t="shared" si="3"/>
        <v>0</v>
      </c>
      <c r="O16" s="8">
        <f t="shared" si="3"/>
        <v>0</v>
      </c>
      <c r="P16" s="8">
        <f t="shared" si="3"/>
        <v>0</v>
      </c>
      <c r="Q16" s="8">
        <f t="shared" si="3"/>
        <v>0</v>
      </c>
      <c r="R16" s="8">
        <f t="shared" si="3"/>
        <v>0</v>
      </c>
      <c r="S16" s="8">
        <f t="shared" si="3"/>
        <v>0</v>
      </c>
      <c r="T16" s="8">
        <f t="shared" si="3"/>
        <v>0</v>
      </c>
      <c r="U16" s="8">
        <f t="shared" si="3"/>
        <v>0</v>
      </c>
      <c r="V16" s="8">
        <f t="shared" si="3"/>
        <v>0</v>
      </c>
      <c r="W16" s="8">
        <f t="shared" si="3"/>
        <v>0</v>
      </c>
      <c r="X16" s="8">
        <f t="shared" si="3"/>
        <v>0</v>
      </c>
      <c r="Y16" s="8">
        <f t="shared" si="3"/>
        <v>0</v>
      </c>
      <c r="Z16" s="8">
        <f t="shared" si="3"/>
        <v>0</v>
      </c>
      <c r="AA16" s="8">
        <f t="shared" si="3"/>
        <v>0</v>
      </c>
      <c r="AB16" s="8">
        <f t="shared" si="3"/>
        <v>0</v>
      </c>
      <c r="AC16" s="8">
        <f t="shared" si="3"/>
        <v>0</v>
      </c>
      <c r="AD16" s="8">
        <f t="shared" si="3"/>
        <v>0</v>
      </c>
      <c r="AE16" s="8">
        <f t="shared" si="3"/>
        <v>0</v>
      </c>
      <c r="AF16" s="8">
        <f t="shared" si="3"/>
        <v>0</v>
      </c>
      <c r="AG16" s="8"/>
      <c r="AH16" s="8"/>
    </row>
    <row r="17" spans="1:34" x14ac:dyDescent="0.25">
      <c r="A17" t="s">
        <v>542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/>
      <c r="AH17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7507D-9487-4016-91C5-565BD6813830}">
  <sheetPr>
    <tabColor theme="3"/>
  </sheetPr>
  <dimension ref="A1:AH17"/>
  <sheetViews>
    <sheetView workbookViewId="0"/>
  </sheetViews>
  <sheetFormatPr defaultColWidth="9.140625" defaultRowHeight="15" x14ac:dyDescent="0.25"/>
  <cols>
    <col min="1" max="1" width="32.42578125" style="71" customWidth="1"/>
    <col min="2" max="16384" width="9.140625" style="71"/>
  </cols>
  <sheetData>
    <row r="1" spans="1:34" x14ac:dyDescent="0.25">
      <c r="A1" s="71" t="s">
        <v>177</v>
      </c>
      <c r="B1" s="71">
        <v>2020</v>
      </c>
      <c r="C1" s="71">
        <v>2021</v>
      </c>
      <c r="D1" s="71">
        <v>2022</v>
      </c>
      <c r="E1" s="71">
        <v>2023</v>
      </c>
      <c r="F1" s="71">
        <v>2024</v>
      </c>
      <c r="G1" s="71">
        <v>2025</v>
      </c>
      <c r="H1" s="71">
        <v>2026</v>
      </c>
      <c r="I1" s="71">
        <v>2027</v>
      </c>
      <c r="J1" s="71">
        <v>2028</v>
      </c>
      <c r="K1" s="71">
        <v>2029</v>
      </c>
      <c r="L1" s="71">
        <v>2030</v>
      </c>
      <c r="M1" s="71">
        <v>2031</v>
      </c>
      <c r="N1" s="71">
        <v>2032</v>
      </c>
      <c r="O1" s="71">
        <v>2033</v>
      </c>
      <c r="P1" s="71">
        <v>2034</v>
      </c>
      <c r="Q1" s="71">
        <v>2035</v>
      </c>
      <c r="R1" s="71">
        <v>2036</v>
      </c>
      <c r="S1" s="71">
        <v>2037</v>
      </c>
      <c r="T1" s="71">
        <v>2038</v>
      </c>
      <c r="U1" s="71">
        <v>2039</v>
      </c>
      <c r="V1" s="71">
        <v>2040</v>
      </c>
      <c r="W1" s="71">
        <v>2041</v>
      </c>
      <c r="X1" s="71">
        <v>2042</v>
      </c>
      <c r="Y1" s="71">
        <v>2043</v>
      </c>
      <c r="Z1" s="71">
        <v>2044</v>
      </c>
      <c r="AA1" s="71">
        <v>2045</v>
      </c>
      <c r="AB1" s="71">
        <v>2046</v>
      </c>
      <c r="AC1" s="71">
        <v>2047</v>
      </c>
      <c r="AD1" s="71">
        <v>2048</v>
      </c>
      <c r="AE1" s="71">
        <v>2049</v>
      </c>
      <c r="AF1" s="71">
        <v>2050</v>
      </c>
    </row>
    <row r="2" spans="1:34" x14ac:dyDescent="0.25">
      <c r="A2" s="71" t="s">
        <v>329</v>
      </c>
      <c r="B2" s="27">
        <v>0</v>
      </c>
      <c r="C2" s="27">
        <v>0</v>
      </c>
      <c r="D2" s="27">
        <v>0</v>
      </c>
      <c r="E2" s="27">
        <v>0</v>
      </c>
      <c r="F2" s="27">
        <v>0</v>
      </c>
      <c r="G2" s="27">
        <v>0</v>
      </c>
      <c r="H2" s="27">
        <v>0</v>
      </c>
      <c r="I2" s="27">
        <v>0</v>
      </c>
      <c r="J2" s="27">
        <v>0</v>
      </c>
      <c r="K2" s="27">
        <v>0</v>
      </c>
      <c r="L2" s="27">
        <v>0</v>
      </c>
      <c r="M2" s="27">
        <v>0</v>
      </c>
      <c r="N2" s="27">
        <v>0</v>
      </c>
      <c r="O2" s="27">
        <v>0</v>
      </c>
      <c r="P2" s="27">
        <v>0</v>
      </c>
      <c r="Q2" s="27">
        <v>0</v>
      </c>
      <c r="R2" s="27">
        <v>0</v>
      </c>
      <c r="S2" s="27">
        <v>0</v>
      </c>
      <c r="T2" s="27">
        <v>0</v>
      </c>
      <c r="U2" s="27">
        <v>0</v>
      </c>
      <c r="V2" s="27">
        <v>0</v>
      </c>
      <c r="W2" s="27">
        <v>0</v>
      </c>
      <c r="X2" s="27">
        <v>0</v>
      </c>
      <c r="Y2" s="27">
        <v>0</v>
      </c>
      <c r="Z2" s="27">
        <v>0</v>
      </c>
      <c r="AA2" s="27">
        <v>0</v>
      </c>
      <c r="AB2" s="27">
        <v>0</v>
      </c>
      <c r="AC2" s="27">
        <v>0</v>
      </c>
      <c r="AD2" s="27">
        <v>0</v>
      </c>
      <c r="AE2" s="27">
        <v>0</v>
      </c>
      <c r="AF2" s="27">
        <v>0</v>
      </c>
      <c r="AG2" s="24"/>
      <c r="AH2" s="24"/>
    </row>
    <row r="3" spans="1:34" x14ac:dyDescent="0.25">
      <c r="A3" s="71" t="s">
        <v>317</v>
      </c>
      <c r="B3" s="27">
        <v>0</v>
      </c>
      <c r="C3" s="27">
        <v>0</v>
      </c>
      <c r="D3" s="27">
        <v>0</v>
      </c>
      <c r="E3" s="27">
        <v>0</v>
      </c>
      <c r="F3" s="27">
        <v>0</v>
      </c>
      <c r="G3" s="27">
        <v>0</v>
      </c>
      <c r="H3" s="27">
        <v>0</v>
      </c>
      <c r="I3" s="27">
        <v>0</v>
      </c>
      <c r="J3" s="27">
        <v>0</v>
      </c>
      <c r="K3" s="27">
        <v>0</v>
      </c>
      <c r="L3" s="27">
        <v>0</v>
      </c>
      <c r="M3" s="27">
        <v>0</v>
      </c>
      <c r="N3" s="27">
        <v>0</v>
      </c>
      <c r="O3" s="27">
        <v>0</v>
      </c>
      <c r="P3" s="27">
        <v>0</v>
      </c>
      <c r="Q3" s="27">
        <v>0</v>
      </c>
      <c r="R3" s="27">
        <v>0</v>
      </c>
      <c r="S3" s="27">
        <v>0</v>
      </c>
      <c r="T3" s="27">
        <v>0</v>
      </c>
      <c r="U3" s="27">
        <v>0</v>
      </c>
      <c r="V3" s="27">
        <v>0</v>
      </c>
      <c r="W3" s="27">
        <v>0</v>
      </c>
      <c r="X3" s="27">
        <v>0</v>
      </c>
      <c r="Y3" s="27">
        <v>0</v>
      </c>
      <c r="Z3" s="27">
        <v>0</v>
      </c>
      <c r="AA3" s="27">
        <v>0</v>
      </c>
      <c r="AB3" s="27">
        <v>0</v>
      </c>
      <c r="AC3" s="27">
        <v>0</v>
      </c>
      <c r="AD3" s="27">
        <v>0</v>
      </c>
      <c r="AE3" s="27">
        <v>0</v>
      </c>
      <c r="AF3" s="27">
        <v>0</v>
      </c>
    </row>
    <row r="4" spans="1:34" x14ac:dyDescent="0.25">
      <c r="A4" s="71" t="s">
        <v>188</v>
      </c>
      <c r="B4" s="27">
        <v>0</v>
      </c>
      <c r="C4" s="27">
        <v>0</v>
      </c>
      <c r="D4" s="27">
        <v>0</v>
      </c>
      <c r="E4" s="27">
        <v>0</v>
      </c>
      <c r="F4" s="27">
        <v>0</v>
      </c>
      <c r="G4" s="27">
        <v>0</v>
      </c>
      <c r="H4" s="27">
        <v>0</v>
      </c>
      <c r="I4" s="27">
        <v>0</v>
      </c>
      <c r="J4" s="27">
        <v>0</v>
      </c>
      <c r="K4" s="27">
        <v>0</v>
      </c>
      <c r="L4" s="27">
        <v>0</v>
      </c>
      <c r="M4" s="27">
        <v>0</v>
      </c>
      <c r="N4" s="27">
        <v>0</v>
      </c>
      <c r="O4" s="27">
        <v>0</v>
      </c>
      <c r="P4" s="27">
        <v>0</v>
      </c>
      <c r="Q4" s="27">
        <v>0</v>
      </c>
      <c r="R4" s="27">
        <v>0</v>
      </c>
      <c r="S4" s="27">
        <v>0</v>
      </c>
      <c r="T4" s="27">
        <v>0</v>
      </c>
      <c r="U4" s="27">
        <v>0</v>
      </c>
      <c r="V4" s="27">
        <v>0</v>
      </c>
      <c r="W4" s="27">
        <v>0</v>
      </c>
      <c r="X4" s="27">
        <v>0</v>
      </c>
      <c r="Y4" s="27">
        <v>0</v>
      </c>
      <c r="Z4" s="27">
        <v>0</v>
      </c>
      <c r="AA4" s="27">
        <v>0</v>
      </c>
      <c r="AB4" s="27">
        <v>0</v>
      </c>
      <c r="AC4" s="27">
        <v>0</v>
      </c>
      <c r="AD4" s="27">
        <v>0</v>
      </c>
      <c r="AE4" s="27">
        <v>0</v>
      </c>
      <c r="AF4" s="27">
        <v>0</v>
      </c>
      <c r="AG4" s="24"/>
      <c r="AH4" s="24"/>
    </row>
    <row r="5" spans="1:34" x14ac:dyDescent="0.25">
      <c r="A5" s="71" t="s">
        <v>189</v>
      </c>
      <c r="B5" s="27">
        <v>0</v>
      </c>
      <c r="C5" s="27">
        <v>0</v>
      </c>
      <c r="D5" s="27">
        <v>0</v>
      </c>
      <c r="E5" s="27">
        <v>0</v>
      </c>
      <c r="F5" s="27">
        <v>0</v>
      </c>
      <c r="G5" s="27">
        <v>0</v>
      </c>
      <c r="H5" s="27">
        <v>0</v>
      </c>
      <c r="I5" s="27">
        <v>0</v>
      </c>
      <c r="J5" s="27">
        <v>0</v>
      </c>
      <c r="K5" s="27">
        <v>0</v>
      </c>
      <c r="L5" s="27">
        <v>0</v>
      </c>
      <c r="M5" s="27">
        <v>0</v>
      </c>
      <c r="N5" s="27">
        <v>0</v>
      </c>
      <c r="O5" s="27">
        <v>0</v>
      </c>
      <c r="P5" s="27">
        <v>0</v>
      </c>
      <c r="Q5" s="27">
        <v>0</v>
      </c>
      <c r="R5" s="27">
        <v>0</v>
      </c>
      <c r="S5" s="27">
        <v>0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Z5" s="27">
        <v>0</v>
      </c>
      <c r="AA5" s="27">
        <v>0</v>
      </c>
      <c r="AB5" s="27">
        <v>0</v>
      </c>
      <c r="AC5" s="27">
        <v>0</v>
      </c>
      <c r="AD5" s="27">
        <v>0</v>
      </c>
      <c r="AE5" s="27">
        <v>0</v>
      </c>
      <c r="AF5" s="27">
        <v>0</v>
      </c>
      <c r="AG5" s="24"/>
      <c r="AH5" s="24"/>
    </row>
    <row r="6" spans="1:34" x14ac:dyDescent="0.25">
      <c r="A6" s="71" t="s">
        <v>330</v>
      </c>
      <c r="B6" s="27">
        <v>0</v>
      </c>
      <c r="C6" s="27">
        <v>0</v>
      </c>
      <c r="D6" s="27">
        <v>0</v>
      </c>
      <c r="E6" s="27">
        <v>0</v>
      </c>
      <c r="F6" s="27">
        <v>0</v>
      </c>
      <c r="G6" s="27">
        <v>0</v>
      </c>
      <c r="H6" s="27">
        <v>0</v>
      </c>
      <c r="I6" s="27">
        <v>0</v>
      </c>
      <c r="J6" s="27">
        <v>0</v>
      </c>
      <c r="K6" s="27">
        <v>0</v>
      </c>
      <c r="L6" s="27">
        <v>0</v>
      </c>
      <c r="M6" s="27">
        <v>0</v>
      </c>
      <c r="N6" s="27">
        <v>0</v>
      </c>
      <c r="O6" s="27">
        <v>0</v>
      </c>
      <c r="P6" s="27">
        <v>0</v>
      </c>
      <c r="Q6" s="27">
        <v>0</v>
      </c>
      <c r="R6" s="27">
        <v>0</v>
      </c>
      <c r="S6" s="27">
        <v>0</v>
      </c>
      <c r="T6" s="27">
        <v>0</v>
      </c>
      <c r="U6" s="27">
        <v>0</v>
      </c>
      <c r="V6" s="27">
        <v>0</v>
      </c>
      <c r="W6" s="27">
        <v>0</v>
      </c>
      <c r="X6" s="27">
        <v>0</v>
      </c>
      <c r="Y6" s="27">
        <v>0</v>
      </c>
      <c r="Z6" s="27">
        <v>0</v>
      </c>
      <c r="AA6" s="27">
        <v>0</v>
      </c>
      <c r="AB6" s="27">
        <v>0</v>
      </c>
      <c r="AC6" s="27">
        <v>0</v>
      </c>
      <c r="AD6" s="27">
        <v>0</v>
      </c>
      <c r="AE6" s="27">
        <v>0</v>
      </c>
      <c r="AF6" s="27">
        <v>0</v>
      </c>
      <c r="AG6" s="24"/>
      <c r="AH6" s="24"/>
    </row>
    <row r="7" spans="1:34" x14ac:dyDescent="0.25">
      <c r="A7" s="71" t="s">
        <v>193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/>
      <c r="AH7" s="27"/>
    </row>
    <row r="8" spans="1:34" x14ac:dyDescent="0.25">
      <c r="A8" s="71" t="s">
        <v>194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/>
      <c r="AH8" s="27"/>
    </row>
    <row r="9" spans="1:34" x14ac:dyDescent="0.25">
      <c r="A9" s="71" t="s">
        <v>316</v>
      </c>
      <c r="B9" s="27">
        <v>0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  <c r="AG9" s="24"/>
      <c r="AH9" s="24"/>
    </row>
    <row r="10" spans="1:34" x14ac:dyDescent="0.25">
      <c r="A10" s="71" t="s">
        <v>319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7">
        <v>0</v>
      </c>
      <c r="U10" s="27">
        <v>0</v>
      </c>
      <c r="V10" s="27">
        <v>0</v>
      </c>
      <c r="W10" s="27">
        <v>0</v>
      </c>
      <c r="X10" s="27">
        <v>0</v>
      </c>
      <c r="Y10" s="27">
        <v>0</v>
      </c>
      <c r="Z10" s="27">
        <v>0</v>
      </c>
      <c r="AA10" s="27">
        <v>0</v>
      </c>
      <c r="AB10" s="27">
        <v>0</v>
      </c>
      <c r="AC10" s="27">
        <v>0</v>
      </c>
      <c r="AD10" s="27">
        <v>0</v>
      </c>
      <c r="AE10" s="27">
        <v>0</v>
      </c>
      <c r="AF10" s="27">
        <v>0</v>
      </c>
    </row>
    <row r="11" spans="1:34" x14ac:dyDescent="0.25">
      <c r="A11" s="71" t="s">
        <v>318</v>
      </c>
      <c r="B11" s="27">
        <v>0</v>
      </c>
      <c r="C11" s="27">
        <v>0</v>
      </c>
      <c r="D11" s="27">
        <v>0</v>
      </c>
      <c r="E11" s="27">
        <v>0</v>
      </c>
      <c r="F11" s="27">
        <v>0</v>
      </c>
      <c r="G11" s="27">
        <v>0</v>
      </c>
      <c r="H11" s="27">
        <v>0</v>
      </c>
      <c r="I11" s="27">
        <v>0</v>
      </c>
      <c r="J11" s="27">
        <v>0</v>
      </c>
      <c r="K11" s="27">
        <v>0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27">
        <v>0</v>
      </c>
      <c r="R11" s="27">
        <v>0</v>
      </c>
      <c r="S11" s="27">
        <v>0</v>
      </c>
      <c r="T11" s="27">
        <v>0</v>
      </c>
      <c r="U11" s="27">
        <v>0</v>
      </c>
      <c r="V11" s="27">
        <v>0</v>
      </c>
      <c r="W11" s="27">
        <v>0</v>
      </c>
      <c r="X11" s="27">
        <v>0</v>
      </c>
      <c r="Y11" s="27">
        <v>0</v>
      </c>
      <c r="Z11" s="27">
        <v>0</v>
      </c>
      <c r="AA11" s="27">
        <v>0</v>
      </c>
      <c r="AB11" s="27">
        <v>0</v>
      </c>
      <c r="AC11" s="27">
        <v>0</v>
      </c>
      <c r="AD11" s="27">
        <v>0</v>
      </c>
      <c r="AE11" s="27">
        <v>0</v>
      </c>
      <c r="AF11" s="27">
        <v>0</v>
      </c>
    </row>
    <row r="12" spans="1:34" x14ac:dyDescent="0.25">
      <c r="A12" s="71" t="s">
        <v>320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W12" s="27">
        <v>0</v>
      </c>
      <c r="X12" s="27">
        <v>0</v>
      </c>
      <c r="Y12" s="27">
        <v>0</v>
      </c>
      <c r="Z12" s="27">
        <v>0</v>
      </c>
      <c r="AA12" s="27">
        <v>0</v>
      </c>
      <c r="AB12" s="27">
        <v>0</v>
      </c>
      <c r="AC12" s="27">
        <v>0</v>
      </c>
      <c r="AD12" s="27">
        <v>0</v>
      </c>
      <c r="AE12" s="27">
        <v>0</v>
      </c>
      <c r="AF12" s="27">
        <v>0</v>
      </c>
    </row>
    <row r="13" spans="1:34" x14ac:dyDescent="0.25">
      <c r="A13" s="71" t="s">
        <v>326</v>
      </c>
      <c r="B13" s="27">
        <v>0</v>
      </c>
      <c r="C13" s="27">
        <v>0</v>
      </c>
      <c r="D13" s="27">
        <v>0</v>
      </c>
      <c r="E13" s="27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0</v>
      </c>
      <c r="W13" s="27">
        <v>0</v>
      </c>
      <c r="X13" s="27">
        <v>0</v>
      </c>
      <c r="Y13" s="27">
        <v>0</v>
      </c>
      <c r="Z13" s="27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4"/>
      <c r="AH13" s="24"/>
    </row>
    <row r="14" spans="1:34" x14ac:dyDescent="0.25">
      <c r="A14" s="71" t="s">
        <v>327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7"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4"/>
      <c r="AH14" s="24"/>
    </row>
    <row r="15" spans="1:34" x14ac:dyDescent="0.25">
      <c r="A15" s="71" t="s">
        <v>540</v>
      </c>
      <c r="B15" s="27">
        <v>0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0</v>
      </c>
      <c r="Z15" s="27">
        <v>0</v>
      </c>
      <c r="AA15" s="27">
        <v>0</v>
      </c>
      <c r="AB15" s="27">
        <v>0</v>
      </c>
      <c r="AC15" s="27">
        <v>0</v>
      </c>
      <c r="AD15" s="27">
        <v>0</v>
      </c>
      <c r="AE15" s="27">
        <v>0</v>
      </c>
      <c r="AF15" s="27">
        <v>0</v>
      </c>
    </row>
    <row r="16" spans="1:34" x14ac:dyDescent="0.25">
      <c r="A16" s="71" t="s">
        <v>541</v>
      </c>
      <c r="B16" s="27">
        <v>0</v>
      </c>
      <c r="C16" s="27">
        <v>0</v>
      </c>
      <c r="D16" s="27">
        <v>0</v>
      </c>
      <c r="E16" s="27">
        <v>0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27">
        <v>0</v>
      </c>
      <c r="Y16" s="27">
        <v>0</v>
      </c>
      <c r="Z16" s="27"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</row>
    <row r="17" spans="1:32" x14ac:dyDescent="0.25">
      <c r="A17" s="71" t="s">
        <v>542</v>
      </c>
      <c r="B17" s="27">
        <v>0</v>
      </c>
      <c r="C17" s="27">
        <v>0</v>
      </c>
      <c r="D17" s="27">
        <v>0</v>
      </c>
      <c r="E17" s="27">
        <v>0</v>
      </c>
      <c r="F17" s="27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W17" s="27">
        <v>0</v>
      </c>
      <c r="X17" s="27">
        <v>0</v>
      </c>
      <c r="Y17" s="27">
        <v>0</v>
      </c>
      <c r="Z17" s="27">
        <v>0</v>
      </c>
      <c r="AA17" s="27">
        <v>0</v>
      </c>
      <c r="AB17" s="27">
        <v>0</v>
      </c>
      <c r="AC17" s="27">
        <v>0</v>
      </c>
      <c r="AD17" s="27">
        <v>0</v>
      </c>
      <c r="AE17" s="27">
        <v>0</v>
      </c>
      <c r="AF17" s="2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E3047-FC9F-40F8-9F20-DB7C78346204}">
  <sheetPr>
    <tabColor theme="3"/>
  </sheetPr>
  <dimension ref="A1:AH17"/>
  <sheetViews>
    <sheetView workbookViewId="0">
      <selection activeCell="D21" sqref="D21"/>
    </sheetView>
  </sheetViews>
  <sheetFormatPr defaultColWidth="9.140625" defaultRowHeight="15" x14ac:dyDescent="0.25"/>
  <cols>
    <col min="1" max="1" width="32.42578125" style="71" customWidth="1"/>
    <col min="2" max="16384" width="9.140625" style="71"/>
  </cols>
  <sheetData>
    <row r="1" spans="1:34" x14ac:dyDescent="0.25">
      <c r="A1" s="71" t="s">
        <v>177</v>
      </c>
      <c r="B1" s="71">
        <v>2020</v>
      </c>
      <c r="C1" s="71">
        <v>2021</v>
      </c>
      <c r="D1" s="71">
        <v>2022</v>
      </c>
      <c r="E1" s="71">
        <v>2023</v>
      </c>
      <c r="F1" s="71">
        <v>2024</v>
      </c>
      <c r="G1" s="71">
        <v>2025</v>
      </c>
      <c r="H1" s="71">
        <v>2026</v>
      </c>
      <c r="I1" s="71">
        <v>2027</v>
      </c>
      <c r="J1" s="71">
        <v>2028</v>
      </c>
      <c r="K1" s="71">
        <v>2029</v>
      </c>
      <c r="L1" s="71">
        <v>2030</v>
      </c>
      <c r="M1" s="71">
        <v>2031</v>
      </c>
      <c r="N1" s="71">
        <v>2032</v>
      </c>
      <c r="O1" s="71">
        <v>2033</v>
      </c>
      <c r="P1" s="71">
        <v>2034</v>
      </c>
      <c r="Q1" s="71">
        <v>2035</v>
      </c>
      <c r="R1" s="71">
        <v>2036</v>
      </c>
      <c r="S1" s="71">
        <v>2037</v>
      </c>
      <c r="T1" s="71">
        <v>2038</v>
      </c>
      <c r="U1" s="71">
        <v>2039</v>
      </c>
      <c r="V1" s="71">
        <v>2040</v>
      </c>
      <c r="W1" s="71">
        <v>2041</v>
      </c>
      <c r="X1" s="71">
        <v>2042</v>
      </c>
      <c r="Y1" s="71">
        <v>2043</v>
      </c>
      <c r="Z1" s="71">
        <v>2044</v>
      </c>
      <c r="AA1" s="71">
        <v>2045</v>
      </c>
      <c r="AB1" s="71">
        <v>2046</v>
      </c>
      <c r="AC1" s="71">
        <v>2047</v>
      </c>
      <c r="AD1" s="71">
        <v>2048</v>
      </c>
      <c r="AE1" s="71">
        <v>2049</v>
      </c>
      <c r="AF1" s="71">
        <v>2050</v>
      </c>
    </row>
    <row r="2" spans="1:34" x14ac:dyDescent="0.25">
      <c r="A2" s="71" t="s">
        <v>329</v>
      </c>
      <c r="B2" s="24">
        <f>Calculations!C33</f>
        <v>0.39217710728623101</v>
      </c>
      <c r="C2" s="24">
        <f>Calculations!D33</f>
        <v>0.3211969604300805</v>
      </c>
      <c r="D2" s="24">
        <f>Calculations!E33</f>
        <v>0.32111860492873623</v>
      </c>
      <c r="E2" s="24">
        <f>Calculations!F33</f>
        <v>0.39321461571543892</v>
      </c>
      <c r="F2" s="24">
        <f>Calculations!G33</f>
        <v>0.47227294140628784</v>
      </c>
      <c r="G2" s="24">
        <f>Calculations!H33</f>
        <v>0.60948798354925293</v>
      </c>
      <c r="H2" s="24">
        <f>Calculations!I33</f>
        <v>0.60013560183950687</v>
      </c>
      <c r="I2" s="24">
        <f>Calculations!J33</f>
        <v>0.62212437394768827</v>
      </c>
      <c r="J2" s="24">
        <f>Calculations!K33</f>
        <v>0.61730030780527556</v>
      </c>
      <c r="K2" s="24">
        <f>Calculations!L33</f>
        <v>0.61484334009963648</v>
      </c>
      <c r="L2" s="24">
        <f>Calculations!M33</f>
        <v>0.60778483146290729</v>
      </c>
      <c r="M2" s="24">
        <f>Calculations!N33</f>
        <v>0.61692824959120485</v>
      </c>
      <c r="N2" s="24">
        <f>Calculations!O33</f>
        <v>0.63234162591902898</v>
      </c>
      <c r="O2" s="24">
        <f>Calculations!P33</f>
        <v>0.63531229654785482</v>
      </c>
      <c r="P2" s="24">
        <f>Calculations!Q33</f>
        <v>0.65017081309273927</v>
      </c>
      <c r="Q2" s="24">
        <f>Calculations!R33</f>
        <v>0.66801056140729842</v>
      </c>
      <c r="R2" s="24">
        <f>Calculations!S33</f>
        <v>0.67803605662854083</v>
      </c>
      <c r="S2" s="24">
        <f>Calculations!T33</f>
        <v>0.68846401097411636</v>
      </c>
      <c r="T2" s="24">
        <f>Calculations!U33</f>
        <v>0.70548534562782961</v>
      </c>
      <c r="U2" s="24">
        <f>Calculations!V33</f>
        <v>0.7085253826809359</v>
      </c>
      <c r="V2" s="24">
        <f>Calculations!W33</f>
        <v>0.71461730522268652</v>
      </c>
      <c r="W2" s="24">
        <f>Calculations!X33</f>
        <v>0.71797791743559813</v>
      </c>
      <c r="X2" s="24">
        <f>Calculations!Y33</f>
        <v>0.72198051036715638</v>
      </c>
      <c r="Y2" s="24">
        <f>Calculations!Z33</f>
        <v>0.7209091979925063</v>
      </c>
      <c r="Z2" s="24">
        <f>Calculations!AA33</f>
        <v>0.72179512989523797</v>
      </c>
      <c r="AA2" s="24">
        <f>Calculations!AB33</f>
        <v>0.74420441324578579</v>
      </c>
      <c r="AB2" s="24">
        <f>Calculations!AC33</f>
        <v>0.75502495533649872</v>
      </c>
      <c r="AC2" s="24">
        <f>Calculations!AD33</f>
        <v>0.76224244837640609</v>
      </c>
      <c r="AD2" s="24">
        <f>Calculations!AE33</f>
        <v>0.77891521988422252</v>
      </c>
      <c r="AE2" s="24">
        <f>Calculations!AF33</f>
        <v>0.79305495971060069</v>
      </c>
      <c r="AF2" s="24">
        <f>Calculations!AG33</f>
        <v>0.79197761731865401</v>
      </c>
      <c r="AG2" s="24"/>
      <c r="AH2" s="24"/>
    </row>
    <row r="3" spans="1:34" x14ac:dyDescent="0.25">
      <c r="A3" s="71" t="s">
        <v>317</v>
      </c>
      <c r="B3" s="71">
        <v>0</v>
      </c>
      <c r="C3" s="71">
        <v>0</v>
      </c>
      <c r="D3" s="71">
        <v>0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  <c r="P3" s="71">
        <v>0</v>
      </c>
      <c r="Q3" s="71">
        <v>0</v>
      </c>
      <c r="R3" s="71">
        <v>0</v>
      </c>
      <c r="S3" s="71">
        <v>0</v>
      </c>
      <c r="T3" s="71">
        <v>0</v>
      </c>
      <c r="U3" s="71">
        <v>0</v>
      </c>
      <c r="V3" s="71">
        <v>0</v>
      </c>
      <c r="W3" s="71">
        <v>0</v>
      </c>
      <c r="X3" s="71">
        <v>0</v>
      </c>
      <c r="Y3" s="71">
        <v>0</v>
      </c>
      <c r="Z3" s="71">
        <v>0</v>
      </c>
      <c r="AA3" s="71">
        <v>0</v>
      </c>
      <c r="AB3" s="71">
        <v>0</v>
      </c>
      <c r="AC3" s="71">
        <v>0</v>
      </c>
      <c r="AD3" s="71">
        <v>0</v>
      </c>
      <c r="AE3" s="71">
        <v>0</v>
      </c>
      <c r="AF3" s="71">
        <v>0</v>
      </c>
    </row>
    <row r="4" spans="1:34" x14ac:dyDescent="0.25">
      <c r="A4" s="71" t="s">
        <v>188</v>
      </c>
      <c r="B4" s="24">
        <f>Calculations!C39</f>
        <v>0.3822667786942785</v>
      </c>
      <c r="C4" s="24">
        <f>Calculations!D39</f>
        <v>0.39443572157150553</v>
      </c>
      <c r="D4" s="24">
        <f>Calculations!E39</f>
        <v>0.40723086674334885</v>
      </c>
      <c r="E4" s="24">
        <f>Calculations!F39</f>
        <v>0.40010800462129015</v>
      </c>
      <c r="F4" s="24">
        <f>Calculations!G39</f>
        <v>0.39844513003746906</v>
      </c>
      <c r="G4" s="24">
        <f>Calculations!H39</f>
        <v>0.40271755686722605</v>
      </c>
      <c r="H4" s="24">
        <f>Calculations!I39</f>
        <v>0.46767805340247015</v>
      </c>
      <c r="I4" s="24">
        <f>Calculations!J39</f>
        <v>0.52040018059204618</v>
      </c>
      <c r="J4" s="24">
        <f>Calculations!K39</f>
        <v>0.53864874887274061</v>
      </c>
      <c r="K4" s="24">
        <f>Calculations!L39</f>
        <v>0.59290565028946041</v>
      </c>
      <c r="L4" s="24">
        <f>Calculations!M39</f>
        <v>0.59202932098623817</v>
      </c>
      <c r="M4" s="24">
        <f>Calculations!N39</f>
        <v>0.61185818859970653</v>
      </c>
      <c r="N4" s="24">
        <f>Calculations!O39</f>
        <v>0.62479995077076222</v>
      </c>
      <c r="O4" s="24">
        <f>Calculations!P39</f>
        <v>0.63501000401110419</v>
      </c>
      <c r="P4" s="24">
        <f>Calculations!Q39</f>
        <v>0.65833298737934842</v>
      </c>
      <c r="Q4" s="24">
        <f>Calculations!R39</f>
        <v>0.65630941712720936</v>
      </c>
      <c r="R4" s="24">
        <f>Calculations!S39</f>
        <v>0.66851940282525524</v>
      </c>
      <c r="S4" s="24">
        <f>Calculations!T39</f>
        <v>0.69392874455140163</v>
      </c>
      <c r="T4" s="24">
        <f>Calculations!U39</f>
        <v>0.70547952247389201</v>
      </c>
      <c r="U4" s="24">
        <f>Calculations!V39</f>
        <v>0.70547952247389201</v>
      </c>
      <c r="V4" s="24">
        <f>Calculations!W39</f>
        <v>0.70490788165115481</v>
      </c>
      <c r="W4" s="24">
        <f>Calculations!X39</f>
        <v>0.70284013010976487</v>
      </c>
      <c r="X4" s="24">
        <f>Calculations!Y39</f>
        <v>0.70135214943323099</v>
      </c>
      <c r="Y4" s="24">
        <f>Calculations!Z39</f>
        <v>0.73228366539716583</v>
      </c>
      <c r="Z4" s="24">
        <f>Calculations!AA39</f>
        <v>0.82286931116638973</v>
      </c>
      <c r="AA4" s="24">
        <f>Calculations!AB39</f>
        <v>0.82102596258151184</v>
      </c>
      <c r="AB4" s="24">
        <f>Calculations!AC39</f>
        <v>0.82006975294633289</v>
      </c>
      <c r="AC4" s="24">
        <f>Calculations!AD39</f>
        <v>0.83692616669997488</v>
      </c>
      <c r="AD4" s="24">
        <f>Calculations!AE39</f>
        <v>0.8730118707876432</v>
      </c>
      <c r="AE4" s="24">
        <f>Calculations!AF39</f>
        <v>0.87219810030776468</v>
      </c>
      <c r="AF4" s="24">
        <f>Calculations!AG39</f>
        <v>0.87102458247095493</v>
      </c>
      <c r="AG4" s="24"/>
      <c r="AH4" s="24"/>
    </row>
    <row r="5" spans="1:34" x14ac:dyDescent="0.25">
      <c r="A5" s="71" t="s">
        <v>189</v>
      </c>
      <c r="B5" s="24">
        <f>'Subsidies Paid'!K5*About!$A$80*1000</f>
        <v>0</v>
      </c>
      <c r="C5" s="24">
        <f>'Subsidies Paid'!L5*About!$A$80*1000</f>
        <v>0</v>
      </c>
      <c r="D5" s="24">
        <f>'Subsidies Paid'!M5*About!$A$80*1000</f>
        <v>0</v>
      </c>
      <c r="E5" s="24">
        <f>'Subsidies Paid'!N5*About!$A$80*1000</f>
        <v>0</v>
      </c>
      <c r="F5" s="24">
        <f>'Subsidies Paid'!O5*About!$A$80*1000</f>
        <v>0</v>
      </c>
      <c r="G5" s="24">
        <f>'Subsidies Paid'!P5*About!$A$80*1000</f>
        <v>0</v>
      </c>
      <c r="H5" s="24">
        <f>'Subsidies Paid'!Q5*About!$A$80*1000</f>
        <v>0</v>
      </c>
      <c r="I5" s="24">
        <f>'Subsidies Paid'!R5*About!$A$80*1000</f>
        <v>0</v>
      </c>
      <c r="J5" s="24">
        <f>'Subsidies Paid'!S5*About!$A$80*1000</f>
        <v>0</v>
      </c>
      <c r="K5" s="24">
        <f>'Subsidies Paid'!T5*About!$A$80*1000</f>
        <v>0</v>
      </c>
      <c r="L5" s="24">
        <f>'Subsidies Paid'!U5*About!$A$80*1000</f>
        <v>0</v>
      </c>
      <c r="M5" s="24">
        <f>'Subsidies Paid'!V5*About!$A$80*1000</f>
        <v>0</v>
      </c>
      <c r="N5" s="24">
        <f>'Subsidies Paid'!W5*About!$A$80*1000</f>
        <v>0</v>
      </c>
      <c r="O5" s="24">
        <v>0</v>
      </c>
      <c r="P5" s="24">
        <v>0</v>
      </c>
      <c r="Q5" s="24">
        <v>0</v>
      </c>
      <c r="R5" s="24">
        <v>0</v>
      </c>
      <c r="S5" s="24">
        <v>0</v>
      </c>
      <c r="T5" s="24">
        <v>0</v>
      </c>
      <c r="U5" s="24">
        <v>0</v>
      </c>
      <c r="V5" s="24">
        <v>0</v>
      </c>
      <c r="W5" s="24">
        <v>0</v>
      </c>
      <c r="X5" s="24">
        <v>0</v>
      </c>
      <c r="Y5" s="24">
        <v>0</v>
      </c>
      <c r="Z5" s="24">
        <v>0</v>
      </c>
      <c r="AA5" s="24">
        <v>0</v>
      </c>
      <c r="AB5" s="24">
        <v>0</v>
      </c>
      <c r="AC5" s="24">
        <v>0</v>
      </c>
      <c r="AD5" s="24">
        <v>0</v>
      </c>
      <c r="AE5" s="24">
        <v>0</v>
      </c>
      <c r="AF5" s="24">
        <v>0</v>
      </c>
      <c r="AG5" s="24"/>
      <c r="AH5" s="24"/>
    </row>
    <row r="6" spans="1:34" x14ac:dyDescent="0.25">
      <c r="A6" s="71" t="s">
        <v>330</v>
      </c>
      <c r="B6">
        <f>-PV('Wind PV Calcs'!$B$5,'Wind PV Calcs'!$B$1,'Subsidies Paid'!M9*About!$A$84*1000*'Monetizing Tax Credit Penalty'!$A$30*'Wind PV Calcs'!$B$6*'Wind PV Calcs'!$B$3)/('Wind PV Calcs'!$B$3*'Wind PV Calcs'!$B$6*'Wind PV Calcs'!$B$2)</f>
        <v>2.5662975615208952</v>
      </c>
      <c r="C6" s="77">
        <f>-PV('Wind PV Calcs'!$B$5,'Wind PV Calcs'!$B$1,'Subsidies Paid'!N9*About!$A$84*1000*'Monetizing Tax Credit Penalty'!$A$30*'Wind PV Calcs'!$B$6*'Wind PV Calcs'!$B$3)/('Wind PV Calcs'!$B$3*'Wind PV Calcs'!$B$6*'Wind PV Calcs'!$B$2)</f>
        <v>2.5662975615208952</v>
      </c>
      <c r="D6" s="24">
        <f>C6</f>
        <v>2.5662975615208952</v>
      </c>
      <c r="E6" s="24">
        <f t="shared" ref="E6:F6" si="0">D6</f>
        <v>2.5662975615208952</v>
      </c>
      <c r="F6" s="24">
        <f t="shared" si="0"/>
        <v>2.5662975615208952</v>
      </c>
      <c r="G6" s="24">
        <f>'Subsidies Paid'!O9*About!$A$84*1000*'Monetizing Tax Credit Penalty'!$A$30</f>
        <v>0</v>
      </c>
      <c r="H6" s="24">
        <f>'Subsidies Paid'!P9*About!$A$84*1000*'Monetizing Tax Credit Penalty'!$A$30</f>
        <v>0</v>
      </c>
      <c r="I6" s="24">
        <f>'Subsidies Paid'!Q9*About!$A$84*1000*'Monetizing Tax Credit Penalty'!$A$30</f>
        <v>0</v>
      </c>
      <c r="J6" s="24">
        <f>'Subsidies Paid'!R9*About!$A$84*1000*'Monetizing Tax Credit Penalty'!$A$30</f>
        <v>0</v>
      </c>
      <c r="K6" s="24">
        <f>'Subsidies Paid'!S9*About!$A$84*1000*'Monetizing Tax Credit Penalty'!$A$30</f>
        <v>0</v>
      </c>
      <c r="L6" s="24">
        <f>'Subsidies Paid'!T9*About!$A$84*1000*'Monetizing Tax Credit Penalty'!$A$30</f>
        <v>0</v>
      </c>
      <c r="M6" s="24">
        <f>'Subsidies Paid'!U9*About!$A$84*1000*'Monetizing Tax Credit Penalty'!$A$30</f>
        <v>0</v>
      </c>
      <c r="N6" s="24">
        <f>'Subsidies Paid'!V9*About!$A$84*1000*'Monetizing Tax Credit Penalty'!$A$30</f>
        <v>0</v>
      </c>
      <c r="O6" s="24">
        <f>'Subsidies Paid'!W9*About!$A$84*1000*'Monetizing Tax Credit Penalty'!$A$30</f>
        <v>0</v>
      </c>
      <c r="P6" s="24">
        <v>0</v>
      </c>
      <c r="Q6" s="24">
        <v>0</v>
      </c>
      <c r="R6" s="24">
        <v>0</v>
      </c>
      <c r="S6" s="24">
        <v>0</v>
      </c>
      <c r="T6" s="24">
        <v>0</v>
      </c>
      <c r="U6" s="24">
        <v>0</v>
      </c>
      <c r="V6" s="24">
        <v>0</v>
      </c>
      <c r="W6" s="24">
        <v>0</v>
      </c>
      <c r="X6" s="24">
        <v>0</v>
      </c>
      <c r="Y6" s="24">
        <v>0</v>
      </c>
      <c r="Z6" s="24">
        <v>0</v>
      </c>
      <c r="AA6" s="24">
        <v>0</v>
      </c>
      <c r="AB6" s="24">
        <v>0</v>
      </c>
      <c r="AC6" s="24">
        <v>0</v>
      </c>
      <c r="AD6" s="24">
        <v>0</v>
      </c>
      <c r="AE6" s="24">
        <v>0</v>
      </c>
      <c r="AF6" s="24">
        <v>0</v>
      </c>
      <c r="AG6" s="24"/>
      <c r="AH6" s="24"/>
    </row>
    <row r="7" spans="1:34" x14ac:dyDescent="0.25">
      <c r="A7" s="71" t="s">
        <v>193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/>
      <c r="AH7" s="27"/>
    </row>
    <row r="8" spans="1:34" x14ac:dyDescent="0.25">
      <c r="A8" s="71" t="s">
        <v>194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/>
      <c r="AH8" s="27"/>
    </row>
    <row r="9" spans="1:34" x14ac:dyDescent="0.25">
      <c r="A9" s="71" t="s">
        <v>316</v>
      </c>
      <c r="B9" s="24">
        <f>'Subsidies Paid'!K2*About!$A$80*1000</f>
        <v>0</v>
      </c>
      <c r="C9" s="24">
        <f>'Subsidies Paid'!L2*About!$A$80*1000</f>
        <v>0</v>
      </c>
      <c r="D9" s="24">
        <f>'Subsidies Paid'!M2*About!$A$80*1000</f>
        <v>0</v>
      </c>
      <c r="E9" s="24">
        <f>'Subsidies Paid'!N2*About!$A$80*1000</f>
        <v>0</v>
      </c>
      <c r="F9" s="24">
        <f>'Subsidies Paid'!O2*About!$A$80*1000</f>
        <v>0</v>
      </c>
      <c r="G9" s="24">
        <f>'Subsidies Paid'!P2*About!$A$80*1000</f>
        <v>0</v>
      </c>
      <c r="H9" s="24">
        <f>'Subsidies Paid'!Q2*About!$A$80*1000</f>
        <v>0</v>
      </c>
      <c r="I9" s="24">
        <f>'Subsidies Paid'!R2*About!$A$80*1000</f>
        <v>0</v>
      </c>
      <c r="J9" s="24">
        <f>'Subsidies Paid'!S2*About!$A$80*1000</f>
        <v>0</v>
      </c>
      <c r="K9" s="24">
        <f>'Subsidies Paid'!T2*About!$A$80*1000</f>
        <v>0</v>
      </c>
      <c r="L9" s="24">
        <f>'Subsidies Paid'!U2*About!$A$80*1000</f>
        <v>0</v>
      </c>
      <c r="M9" s="24">
        <f>'Subsidies Paid'!V2*About!$A$80*1000</f>
        <v>0</v>
      </c>
      <c r="N9" s="24">
        <f>'Subsidies Paid'!W2*About!$A$80*1000</f>
        <v>0</v>
      </c>
      <c r="O9" s="24">
        <v>0</v>
      </c>
      <c r="P9" s="24">
        <v>0</v>
      </c>
      <c r="Q9" s="24">
        <v>0</v>
      </c>
      <c r="R9" s="24">
        <v>0</v>
      </c>
      <c r="S9" s="24">
        <v>0</v>
      </c>
      <c r="T9" s="24">
        <v>0</v>
      </c>
      <c r="U9" s="24">
        <v>0</v>
      </c>
      <c r="V9" s="24">
        <v>0</v>
      </c>
      <c r="W9" s="24">
        <v>0</v>
      </c>
      <c r="X9" s="24">
        <v>0</v>
      </c>
      <c r="Y9" s="24">
        <v>0</v>
      </c>
      <c r="Z9" s="24">
        <v>0</v>
      </c>
      <c r="AA9" s="24">
        <v>0</v>
      </c>
      <c r="AB9" s="24">
        <v>0</v>
      </c>
      <c r="AC9" s="24">
        <v>0</v>
      </c>
      <c r="AD9" s="24">
        <v>0</v>
      </c>
      <c r="AE9" s="24">
        <v>0</v>
      </c>
      <c r="AF9" s="24">
        <v>0</v>
      </c>
      <c r="AG9" s="24"/>
      <c r="AH9" s="24"/>
    </row>
    <row r="10" spans="1:34" x14ac:dyDescent="0.25">
      <c r="A10" s="71" t="s">
        <v>319</v>
      </c>
      <c r="B10" s="71">
        <v>0</v>
      </c>
      <c r="C10" s="71">
        <v>0</v>
      </c>
      <c r="D10" s="71">
        <v>0</v>
      </c>
      <c r="E10" s="71">
        <v>0</v>
      </c>
      <c r="F10" s="71">
        <v>0</v>
      </c>
      <c r="G10" s="71">
        <v>0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  <c r="P10" s="71">
        <v>0</v>
      </c>
      <c r="Q10" s="71">
        <v>0</v>
      </c>
      <c r="R10" s="71">
        <v>0</v>
      </c>
      <c r="S10" s="71">
        <v>0</v>
      </c>
      <c r="T10" s="71">
        <v>0</v>
      </c>
      <c r="U10" s="71">
        <v>0</v>
      </c>
      <c r="V10" s="71">
        <v>0</v>
      </c>
      <c r="W10" s="71">
        <v>0</v>
      </c>
      <c r="X10" s="71">
        <v>0</v>
      </c>
      <c r="Y10" s="71">
        <v>0</v>
      </c>
      <c r="Z10" s="71">
        <v>0</v>
      </c>
      <c r="AA10" s="71">
        <v>0</v>
      </c>
      <c r="AB10" s="71">
        <v>0</v>
      </c>
      <c r="AC10" s="71">
        <v>0</v>
      </c>
      <c r="AD10" s="71">
        <v>0</v>
      </c>
      <c r="AE10" s="71">
        <v>0</v>
      </c>
      <c r="AF10" s="71">
        <v>0</v>
      </c>
    </row>
    <row r="11" spans="1:34" x14ac:dyDescent="0.25">
      <c r="A11" s="71" t="s">
        <v>318</v>
      </c>
      <c r="B11" s="71">
        <v>0</v>
      </c>
      <c r="C11" s="71">
        <v>0</v>
      </c>
      <c r="D11" s="71">
        <v>0</v>
      </c>
      <c r="E11" s="71">
        <v>0</v>
      </c>
      <c r="F11" s="71">
        <v>0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  <c r="P11" s="71">
        <v>0</v>
      </c>
      <c r="Q11" s="71">
        <v>0</v>
      </c>
      <c r="R11" s="71">
        <v>0</v>
      </c>
      <c r="S11" s="71">
        <v>0</v>
      </c>
      <c r="T11" s="71">
        <v>0</v>
      </c>
      <c r="U11" s="71">
        <v>0</v>
      </c>
      <c r="V11" s="71">
        <v>0</v>
      </c>
      <c r="W11" s="71">
        <v>0</v>
      </c>
      <c r="X11" s="71">
        <v>0</v>
      </c>
      <c r="Y11" s="71">
        <v>0</v>
      </c>
      <c r="Z11" s="71">
        <v>0</v>
      </c>
      <c r="AA11" s="71">
        <v>0</v>
      </c>
      <c r="AB11" s="71">
        <v>0</v>
      </c>
      <c r="AC11" s="71">
        <v>0</v>
      </c>
      <c r="AD11" s="71">
        <v>0</v>
      </c>
      <c r="AE11" s="71">
        <v>0</v>
      </c>
      <c r="AF11" s="71">
        <v>0</v>
      </c>
    </row>
    <row r="12" spans="1:34" x14ac:dyDescent="0.25">
      <c r="A12" s="71" t="s">
        <v>320</v>
      </c>
      <c r="B12" s="71">
        <v>0</v>
      </c>
      <c r="C12" s="71">
        <v>0</v>
      </c>
      <c r="D12" s="71">
        <v>0</v>
      </c>
      <c r="E12" s="71">
        <v>0</v>
      </c>
      <c r="F12" s="71">
        <v>0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  <c r="P12" s="71">
        <v>0</v>
      </c>
      <c r="Q12" s="71">
        <v>0</v>
      </c>
      <c r="R12" s="71">
        <v>0</v>
      </c>
      <c r="S12" s="71">
        <v>0</v>
      </c>
      <c r="T12" s="71">
        <v>0</v>
      </c>
      <c r="U12" s="71">
        <v>0</v>
      </c>
      <c r="V12" s="71">
        <v>0</v>
      </c>
      <c r="W12" s="71">
        <v>0</v>
      </c>
      <c r="X12" s="71">
        <v>0</v>
      </c>
      <c r="Y12" s="71">
        <v>0</v>
      </c>
      <c r="Z12" s="71">
        <v>0</v>
      </c>
      <c r="AA12" s="71">
        <v>0</v>
      </c>
      <c r="AB12" s="71">
        <v>0</v>
      </c>
      <c r="AC12" s="71">
        <v>0</v>
      </c>
      <c r="AD12" s="71">
        <v>0</v>
      </c>
      <c r="AE12" s="71">
        <v>0</v>
      </c>
      <c r="AF12" s="71">
        <v>0</v>
      </c>
    </row>
    <row r="13" spans="1:34" x14ac:dyDescent="0.25">
      <c r="A13" s="71" t="s">
        <v>326</v>
      </c>
      <c r="B13" s="24">
        <f t="shared" ref="B13:AF13" si="1">B2</f>
        <v>0.39217710728623101</v>
      </c>
      <c r="C13" s="24">
        <f t="shared" si="1"/>
        <v>0.3211969604300805</v>
      </c>
      <c r="D13" s="24">
        <f t="shared" si="1"/>
        <v>0.32111860492873623</v>
      </c>
      <c r="E13" s="24">
        <f t="shared" si="1"/>
        <v>0.39321461571543892</v>
      </c>
      <c r="F13" s="24">
        <f t="shared" si="1"/>
        <v>0.47227294140628784</v>
      </c>
      <c r="G13" s="24">
        <f t="shared" si="1"/>
        <v>0.60948798354925293</v>
      </c>
      <c r="H13" s="24">
        <f t="shared" si="1"/>
        <v>0.60013560183950687</v>
      </c>
      <c r="I13" s="24">
        <f t="shared" si="1"/>
        <v>0.62212437394768827</v>
      </c>
      <c r="J13" s="24">
        <f t="shared" si="1"/>
        <v>0.61730030780527556</v>
      </c>
      <c r="K13" s="24">
        <f t="shared" si="1"/>
        <v>0.61484334009963648</v>
      </c>
      <c r="L13" s="24">
        <f t="shared" si="1"/>
        <v>0.60778483146290729</v>
      </c>
      <c r="M13" s="24">
        <f t="shared" si="1"/>
        <v>0.61692824959120485</v>
      </c>
      <c r="N13" s="24">
        <f t="shared" si="1"/>
        <v>0.63234162591902898</v>
      </c>
      <c r="O13" s="24">
        <f t="shared" si="1"/>
        <v>0.63531229654785482</v>
      </c>
      <c r="P13" s="24">
        <f t="shared" si="1"/>
        <v>0.65017081309273927</v>
      </c>
      <c r="Q13" s="24">
        <f t="shared" si="1"/>
        <v>0.66801056140729842</v>
      </c>
      <c r="R13" s="24">
        <f t="shared" si="1"/>
        <v>0.67803605662854083</v>
      </c>
      <c r="S13" s="24">
        <f t="shared" si="1"/>
        <v>0.68846401097411636</v>
      </c>
      <c r="T13" s="24">
        <f t="shared" si="1"/>
        <v>0.70548534562782961</v>
      </c>
      <c r="U13" s="24">
        <f t="shared" si="1"/>
        <v>0.7085253826809359</v>
      </c>
      <c r="V13" s="24">
        <f t="shared" si="1"/>
        <v>0.71461730522268652</v>
      </c>
      <c r="W13" s="24">
        <f t="shared" si="1"/>
        <v>0.71797791743559813</v>
      </c>
      <c r="X13" s="24">
        <f t="shared" si="1"/>
        <v>0.72198051036715638</v>
      </c>
      <c r="Y13" s="24">
        <f t="shared" si="1"/>
        <v>0.7209091979925063</v>
      </c>
      <c r="Z13" s="24">
        <f t="shared" si="1"/>
        <v>0.72179512989523797</v>
      </c>
      <c r="AA13" s="24">
        <f t="shared" si="1"/>
        <v>0.74420441324578579</v>
      </c>
      <c r="AB13" s="24">
        <f t="shared" si="1"/>
        <v>0.75502495533649872</v>
      </c>
      <c r="AC13" s="24">
        <f t="shared" si="1"/>
        <v>0.76224244837640609</v>
      </c>
      <c r="AD13" s="24">
        <f t="shared" si="1"/>
        <v>0.77891521988422252</v>
      </c>
      <c r="AE13" s="24">
        <f t="shared" si="1"/>
        <v>0.79305495971060069</v>
      </c>
      <c r="AF13" s="24">
        <f t="shared" si="1"/>
        <v>0.79197761731865401</v>
      </c>
      <c r="AG13" s="24"/>
      <c r="AH13" s="24"/>
    </row>
    <row r="14" spans="1:34" x14ac:dyDescent="0.25">
      <c r="A14" s="71" t="s">
        <v>327</v>
      </c>
      <c r="B14" s="24">
        <f>-PV('Wind PV Calcs'!$B$5,'Wind PV Calcs'!$B$1,'Subsidies Paid'!M10*About!$A$84*1000*'Monetizing Tax Credit Penalty'!$A$30*'Wind PV Calcs'!$B$6*'Wind PV Calcs'!$B$4)/('Wind PV Calcs'!$B$4*'Wind PV Calcs'!$B$6*'Wind PV Calcs'!$B$2)</f>
        <v>2.5662975615208947</v>
      </c>
      <c r="C14" s="24">
        <f>'Subsidies Paid'!N10*About!$A$84*1000*'Monetizing Tax Credit Penalty'!$A$30</f>
        <v>0</v>
      </c>
      <c r="D14" s="24">
        <f>'Subsidies Paid'!O10*About!$A$84*1000*'Monetizing Tax Credit Penalty'!$A$30</f>
        <v>0</v>
      </c>
      <c r="E14" s="24">
        <f>'Subsidies Paid'!P10*About!$A$84*1000*'Monetizing Tax Credit Penalty'!$A$30</f>
        <v>0</v>
      </c>
      <c r="F14" s="24">
        <f>'Subsidies Paid'!Q10*About!$A$84*1000*'Monetizing Tax Credit Penalty'!$A$30</f>
        <v>0</v>
      </c>
      <c r="G14" s="24">
        <f>'Subsidies Paid'!R10*About!$A$84*1000*'Monetizing Tax Credit Penalty'!$A$30</f>
        <v>0</v>
      </c>
      <c r="H14" s="24">
        <f>'Subsidies Paid'!S10*About!$A$84*1000*'Monetizing Tax Credit Penalty'!$A$30</f>
        <v>0</v>
      </c>
      <c r="I14" s="24">
        <f>'Subsidies Paid'!T10*About!$A$84*1000*'Monetizing Tax Credit Penalty'!$A$30</f>
        <v>0</v>
      </c>
      <c r="J14" s="24">
        <f>'Subsidies Paid'!U10*About!$A$84*1000*'Monetizing Tax Credit Penalty'!$A$30</f>
        <v>0</v>
      </c>
      <c r="K14" s="24">
        <f>'Subsidies Paid'!V10*About!$A$84*1000*'Monetizing Tax Credit Penalty'!$A$30</f>
        <v>0</v>
      </c>
      <c r="L14" s="24">
        <f>'Subsidies Paid'!W10*About!$A$84*1000*'Monetizing Tax Credit Penalty'!$A$30</f>
        <v>0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24">
        <v>0</v>
      </c>
      <c r="U14" s="24">
        <v>0</v>
      </c>
      <c r="V14" s="24">
        <v>0</v>
      </c>
      <c r="W14" s="24">
        <v>0</v>
      </c>
      <c r="X14" s="24">
        <v>0</v>
      </c>
      <c r="Y14" s="24">
        <v>0</v>
      </c>
      <c r="Z14" s="24">
        <v>0</v>
      </c>
      <c r="AA14" s="24">
        <v>0</v>
      </c>
      <c r="AB14" s="24">
        <v>0</v>
      </c>
      <c r="AC14" s="24">
        <v>0</v>
      </c>
      <c r="AD14" s="24">
        <v>0</v>
      </c>
      <c r="AE14" s="24">
        <v>0</v>
      </c>
      <c r="AF14" s="24">
        <v>0</v>
      </c>
      <c r="AG14" s="24"/>
      <c r="AH14" s="24"/>
    </row>
    <row r="15" spans="1:34" x14ac:dyDescent="0.25">
      <c r="A15" s="71" t="s">
        <v>540</v>
      </c>
      <c r="B15" s="71">
        <f>B11</f>
        <v>0</v>
      </c>
      <c r="C15" s="71">
        <f t="shared" ref="C15:AF15" si="2">C11</f>
        <v>0</v>
      </c>
      <c r="D15" s="71">
        <f t="shared" si="2"/>
        <v>0</v>
      </c>
      <c r="E15" s="71">
        <f t="shared" si="2"/>
        <v>0</v>
      </c>
      <c r="F15" s="71">
        <f t="shared" si="2"/>
        <v>0</v>
      </c>
      <c r="G15" s="71">
        <f t="shared" si="2"/>
        <v>0</v>
      </c>
      <c r="H15" s="71">
        <f t="shared" si="2"/>
        <v>0</v>
      </c>
      <c r="I15" s="71">
        <f t="shared" si="2"/>
        <v>0</v>
      </c>
      <c r="J15" s="71">
        <f t="shared" si="2"/>
        <v>0</v>
      </c>
      <c r="K15" s="71">
        <f t="shared" si="2"/>
        <v>0</v>
      </c>
      <c r="L15" s="71">
        <f t="shared" si="2"/>
        <v>0</v>
      </c>
      <c r="M15" s="71">
        <f t="shared" si="2"/>
        <v>0</v>
      </c>
      <c r="N15" s="71">
        <f t="shared" si="2"/>
        <v>0</v>
      </c>
      <c r="O15" s="71">
        <f t="shared" si="2"/>
        <v>0</v>
      </c>
      <c r="P15" s="71">
        <f t="shared" si="2"/>
        <v>0</v>
      </c>
      <c r="Q15" s="71">
        <f t="shared" si="2"/>
        <v>0</v>
      </c>
      <c r="R15" s="71">
        <f t="shared" si="2"/>
        <v>0</v>
      </c>
      <c r="S15" s="71">
        <f t="shared" si="2"/>
        <v>0</v>
      </c>
      <c r="T15" s="71">
        <f t="shared" si="2"/>
        <v>0</v>
      </c>
      <c r="U15" s="71">
        <f t="shared" si="2"/>
        <v>0</v>
      </c>
      <c r="V15" s="71">
        <f t="shared" si="2"/>
        <v>0</v>
      </c>
      <c r="W15" s="71">
        <f t="shared" si="2"/>
        <v>0</v>
      </c>
      <c r="X15" s="71">
        <f t="shared" si="2"/>
        <v>0</v>
      </c>
      <c r="Y15" s="71">
        <f t="shared" si="2"/>
        <v>0</v>
      </c>
      <c r="Z15" s="71">
        <f t="shared" si="2"/>
        <v>0</v>
      </c>
      <c r="AA15" s="71">
        <f t="shared" si="2"/>
        <v>0</v>
      </c>
      <c r="AB15" s="71">
        <f t="shared" si="2"/>
        <v>0</v>
      </c>
      <c r="AC15" s="71">
        <f t="shared" si="2"/>
        <v>0</v>
      </c>
      <c r="AD15" s="71">
        <f t="shared" si="2"/>
        <v>0</v>
      </c>
      <c r="AE15" s="71">
        <f t="shared" si="2"/>
        <v>0</v>
      </c>
      <c r="AF15" s="71">
        <f t="shared" si="2"/>
        <v>0</v>
      </c>
    </row>
    <row r="16" spans="1:34" x14ac:dyDescent="0.25">
      <c r="A16" s="71" t="s">
        <v>541</v>
      </c>
      <c r="B16" s="71">
        <f>B11</f>
        <v>0</v>
      </c>
      <c r="C16" s="71">
        <f t="shared" ref="C16:AF16" si="3">C11</f>
        <v>0</v>
      </c>
      <c r="D16" s="71">
        <f t="shared" si="3"/>
        <v>0</v>
      </c>
      <c r="E16" s="71">
        <f t="shared" si="3"/>
        <v>0</v>
      </c>
      <c r="F16" s="71">
        <f t="shared" si="3"/>
        <v>0</v>
      </c>
      <c r="G16" s="71">
        <f t="shared" si="3"/>
        <v>0</v>
      </c>
      <c r="H16" s="71">
        <f t="shared" si="3"/>
        <v>0</v>
      </c>
      <c r="I16" s="71">
        <f t="shared" si="3"/>
        <v>0</v>
      </c>
      <c r="J16" s="71">
        <f t="shared" si="3"/>
        <v>0</v>
      </c>
      <c r="K16" s="71">
        <f t="shared" si="3"/>
        <v>0</v>
      </c>
      <c r="L16" s="71">
        <f t="shared" si="3"/>
        <v>0</v>
      </c>
      <c r="M16" s="71">
        <f t="shared" si="3"/>
        <v>0</v>
      </c>
      <c r="N16" s="71">
        <f t="shared" si="3"/>
        <v>0</v>
      </c>
      <c r="O16" s="71">
        <f t="shared" si="3"/>
        <v>0</v>
      </c>
      <c r="P16" s="71">
        <f t="shared" si="3"/>
        <v>0</v>
      </c>
      <c r="Q16" s="71">
        <f t="shared" si="3"/>
        <v>0</v>
      </c>
      <c r="R16" s="71">
        <f t="shared" si="3"/>
        <v>0</v>
      </c>
      <c r="S16" s="71">
        <f t="shared" si="3"/>
        <v>0</v>
      </c>
      <c r="T16" s="71">
        <f t="shared" si="3"/>
        <v>0</v>
      </c>
      <c r="U16" s="71">
        <f t="shared" si="3"/>
        <v>0</v>
      </c>
      <c r="V16" s="71">
        <f t="shared" si="3"/>
        <v>0</v>
      </c>
      <c r="W16" s="71">
        <f t="shared" si="3"/>
        <v>0</v>
      </c>
      <c r="X16" s="71">
        <f t="shared" si="3"/>
        <v>0</v>
      </c>
      <c r="Y16" s="71">
        <f t="shared" si="3"/>
        <v>0</v>
      </c>
      <c r="Z16" s="71">
        <f t="shared" si="3"/>
        <v>0</v>
      </c>
      <c r="AA16" s="71">
        <f t="shared" si="3"/>
        <v>0</v>
      </c>
      <c r="AB16" s="71">
        <f t="shared" si="3"/>
        <v>0</v>
      </c>
      <c r="AC16" s="71">
        <f t="shared" si="3"/>
        <v>0</v>
      </c>
      <c r="AD16" s="71">
        <f t="shared" si="3"/>
        <v>0</v>
      </c>
      <c r="AE16" s="71">
        <f t="shared" si="3"/>
        <v>0</v>
      </c>
      <c r="AF16" s="71">
        <f t="shared" si="3"/>
        <v>0</v>
      </c>
    </row>
    <row r="17" spans="1:32" x14ac:dyDescent="0.25">
      <c r="A17" s="71" t="s">
        <v>542</v>
      </c>
      <c r="B17" s="71">
        <v>0</v>
      </c>
      <c r="C17" s="71">
        <v>0</v>
      </c>
      <c r="D17" s="71">
        <v>0</v>
      </c>
      <c r="E17" s="71">
        <v>0</v>
      </c>
      <c r="F17" s="71">
        <v>0</v>
      </c>
      <c r="G17" s="71">
        <v>0</v>
      </c>
      <c r="H17" s="71">
        <v>0</v>
      </c>
      <c r="I17" s="71">
        <v>0</v>
      </c>
      <c r="J17" s="71">
        <v>0</v>
      </c>
      <c r="K17" s="71">
        <v>0</v>
      </c>
      <c r="L17" s="71">
        <v>0</v>
      </c>
      <c r="M17" s="71">
        <v>0</v>
      </c>
      <c r="N17" s="71">
        <v>0</v>
      </c>
      <c r="O17" s="71">
        <v>0</v>
      </c>
      <c r="P17" s="71">
        <v>0</v>
      </c>
      <c r="Q17" s="71">
        <v>0</v>
      </c>
      <c r="R17" s="71">
        <v>0</v>
      </c>
      <c r="S17" s="71">
        <v>0</v>
      </c>
      <c r="T17" s="71">
        <v>0</v>
      </c>
      <c r="U17" s="71">
        <v>0</v>
      </c>
      <c r="V17" s="71">
        <v>0</v>
      </c>
      <c r="W17" s="71">
        <v>0</v>
      </c>
      <c r="X17" s="71">
        <v>0</v>
      </c>
      <c r="Y17" s="71">
        <v>0</v>
      </c>
      <c r="Z17" s="71">
        <v>0</v>
      </c>
      <c r="AA17" s="71">
        <v>0</v>
      </c>
      <c r="AB17" s="71">
        <v>0</v>
      </c>
      <c r="AC17" s="71">
        <v>0</v>
      </c>
      <c r="AD17" s="71">
        <v>0</v>
      </c>
      <c r="AE17" s="71">
        <v>0</v>
      </c>
      <c r="AF17" s="7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H17"/>
  <sheetViews>
    <sheetView topLeftCell="A7" workbookViewId="0">
      <selection activeCell="B7" sqref="B7"/>
    </sheetView>
  </sheetViews>
  <sheetFormatPr defaultRowHeight="15" x14ac:dyDescent="0.25"/>
  <cols>
    <col min="1" max="1" width="32.7109375" customWidth="1"/>
  </cols>
  <sheetData>
    <row r="1" spans="1:34" x14ac:dyDescent="0.25">
      <c r="A1" s="8" t="s">
        <v>177</v>
      </c>
      <c r="B1" s="8">
        <v>2020</v>
      </c>
      <c r="C1" s="8">
        <v>2021</v>
      </c>
      <c r="D1" s="8">
        <v>2022</v>
      </c>
      <c r="E1" s="8">
        <v>2023</v>
      </c>
      <c r="F1" s="8">
        <v>2024</v>
      </c>
      <c r="G1" s="8">
        <v>2025</v>
      </c>
      <c r="H1" s="8">
        <v>2026</v>
      </c>
      <c r="I1" s="8">
        <v>2027</v>
      </c>
      <c r="J1" s="8">
        <v>2028</v>
      </c>
      <c r="K1" s="8">
        <v>2029</v>
      </c>
      <c r="L1" s="8">
        <v>2030</v>
      </c>
      <c r="M1" s="8">
        <v>2031</v>
      </c>
      <c r="N1" s="8">
        <v>2032</v>
      </c>
      <c r="O1" s="8">
        <v>2033</v>
      </c>
      <c r="P1" s="8">
        <v>2034</v>
      </c>
      <c r="Q1" s="8">
        <v>2035</v>
      </c>
      <c r="R1" s="8">
        <v>2036</v>
      </c>
      <c r="S1" s="8">
        <v>2037</v>
      </c>
      <c r="T1" s="8">
        <v>2038</v>
      </c>
      <c r="U1" s="8">
        <v>2039</v>
      </c>
      <c r="V1" s="8">
        <v>2040</v>
      </c>
      <c r="W1" s="8">
        <v>2041</v>
      </c>
      <c r="X1" s="8">
        <v>2042</v>
      </c>
      <c r="Y1" s="8">
        <v>2043</v>
      </c>
      <c r="Z1" s="8">
        <v>2044</v>
      </c>
      <c r="AA1" s="8">
        <v>2045</v>
      </c>
      <c r="AB1" s="8">
        <v>2046</v>
      </c>
      <c r="AC1" s="8">
        <v>2047</v>
      </c>
      <c r="AD1" s="8">
        <v>2048</v>
      </c>
      <c r="AE1" s="8">
        <v>2049</v>
      </c>
      <c r="AF1" s="8">
        <v>2050</v>
      </c>
      <c r="AG1" s="8"/>
      <c r="AH1" s="8"/>
    </row>
    <row r="2" spans="1:34" x14ac:dyDescent="0.25">
      <c r="A2" s="8" t="s">
        <v>332</v>
      </c>
      <c r="B2" s="26">
        <v>0</v>
      </c>
      <c r="C2" s="26">
        <v>0</v>
      </c>
      <c r="D2" s="26">
        <v>0</v>
      </c>
      <c r="E2" s="26">
        <v>0</v>
      </c>
      <c r="F2" s="26">
        <v>0</v>
      </c>
      <c r="G2" s="26">
        <v>0</v>
      </c>
      <c r="H2" s="26">
        <v>0</v>
      </c>
      <c r="I2" s="26">
        <v>0</v>
      </c>
      <c r="J2" s="26">
        <v>0</v>
      </c>
      <c r="K2" s="26">
        <v>0</v>
      </c>
      <c r="L2" s="26">
        <v>0</v>
      </c>
      <c r="M2" s="26">
        <v>0</v>
      </c>
      <c r="N2" s="26">
        <v>0</v>
      </c>
      <c r="O2" s="26">
        <v>0</v>
      </c>
      <c r="P2" s="26">
        <v>0</v>
      </c>
      <c r="Q2" s="26">
        <v>0</v>
      </c>
      <c r="R2" s="26">
        <v>0</v>
      </c>
      <c r="S2" s="26">
        <v>0</v>
      </c>
      <c r="T2" s="26">
        <v>0</v>
      </c>
      <c r="U2" s="26">
        <v>0</v>
      </c>
      <c r="V2" s="26">
        <v>0</v>
      </c>
      <c r="W2" s="26">
        <v>0</v>
      </c>
      <c r="X2" s="26">
        <v>0</v>
      </c>
      <c r="Y2" s="26">
        <v>0</v>
      </c>
      <c r="Z2" s="26">
        <v>0</v>
      </c>
      <c r="AA2" s="26">
        <v>0</v>
      </c>
      <c r="AB2" s="26">
        <v>0</v>
      </c>
      <c r="AC2" s="26">
        <v>0</v>
      </c>
      <c r="AD2" s="26">
        <v>0</v>
      </c>
      <c r="AE2" s="26">
        <v>0</v>
      </c>
      <c r="AF2" s="26">
        <v>0</v>
      </c>
      <c r="AG2" s="26"/>
      <c r="AH2" s="26"/>
    </row>
    <row r="3" spans="1:34" x14ac:dyDescent="0.25">
      <c r="A3" s="8" t="s">
        <v>333</v>
      </c>
      <c r="B3" s="26">
        <v>0</v>
      </c>
      <c r="C3" s="26">
        <v>0</v>
      </c>
      <c r="D3" s="26">
        <v>0</v>
      </c>
      <c r="E3" s="26">
        <v>0</v>
      </c>
      <c r="F3" s="26">
        <v>0</v>
      </c>
      <c r="G3" s="26">
        <v>0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26">
        <v>0</v>
      </c>
      <c r="O3" s="26">
        <v>0</v>
      </c>
      <c r="P3" s="26">
        <v>0</v>
      </c>
      <c r="Q3" s="26">
        <v>0</v>
      </c>
      <c r="R3" s="26">
        <v>0</v>
      </c>
      <c r="S3" s="26">
        <v>0</v>
      </c>
      <c r="T3" s="26">
        <v>0</v>
      </c>
      <c r="U3" s="26">
        <v>0</v>
      </c>
      <c r="V3" s="26">
        <v>0</v>
      </c>
      <c r="W3" s="26">
        <v>0</v>
      </c>
      <c r="X3" s="26">
        <v>0</v>
      </c>
      <c r="Y3" s="26">
        <v>0</v>
      </c>
      <c r="Z3" s="26">
        <v>0</v>
      </c>
      <c r="AA3" s="26">
        <v>0</v>
      </c>
      <c r="AB3" s="26">
        <v>0</v>
      </c>
      <c r="AC3" s="26">
        <v>0</v>
      </c>
      <c r="AD3" s="26">
        <v>0</v>
      </c>
      <c r="AE3" s="26">
        <v>0</v>
      </c>
      <c r="AF3" s="26">
        <v>0</v>
      </c>
      <c r="AG3" s="26"/>
      <c r="AH3" s="26"/>
    </row>
    <row r="4" spans="1:34" x14ac:dyDescent="0.25">
      <c r="A4" s="8" t="s">
        <v>334</v>
      </c>
      <c r="B4" s="26">
        <v>0</v>
      </c>
      <c r="C4" s="26">
        <v>0</v>
      </c>
      <c r="D4" s="26">
        <v>0</v>
      </c>
      <c r="E4" s="2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26">
        <v>0</v>
      </c>
      <c r="T4" s="26">
        <v>0</v>
      </c>
      <c r="U4" s="26">
        <v>0</v>
      </c>
      <c r="V4" s="26">
        <v>0</v>
      </c>
      <c r="W4" s="26">
        <v>0</v>
      </c>
      <c r="X4" s="26">
        <v>0</v>
      </c>
      <c r="Y4" s="26">
        <v>0</v>
      </c>
      <c r="Z4" s="26">
        <v>0</v>
      </c>
      <c r="AA4" s="26">
        <v>0</v>
      </c>
      <c r="AB4" s="26">
        <v>0</v>
      </c>
      <c r="AC4" s="26">
        <v>0</v>
      </c>
      <c r="AD4" s="26">
        <v>0</v>
      </c>
      <c r="AE4" s="26">
        <v>0</v>
      </c>
      <c r="AF4" s="26">
        <v>0</v>
      </c>
      <c r="AG4" s="26"/>
      <c r="AH4" s="26"/>
    </row>
    <row r="5" spans="1:34" x14ac:dyDescent="0.25">
      <c r="A5" s="8" t="s">
        <v>335</v>
      </c>
      <c r="B5" s="26">
        <v>0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26">
        <v>0</v>
      </c>
      <c r="AE5" s="26">
        <v>0</v>
      </c>
      <c r="AF5" s="26">
        <v>0</v>
      </c>
      <c r="AG5" s="26"/>
      <c r="AH5" s="26"/>
    </row>
    <row r="6" spans="1:34" x14ac:dyDescent="0.25">
      <c r="A6" s="8" t="s">
        <v>336</v>
      </c>
      <c r="B6" s="26">
        <v>0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  <c r="Z6" s="26">
        <v>0</v>
      </c>
      <c r="AA6" s="26">
        <v>0</v>
      </c>
      <c r="AB6" s="26">
        <v>0</v>
      </c>
      <c r="AC6" s="26">
        <v>0</v>
      </c>
      <c r="AD6" s="26">
        <v>0</v>
      </c>
      <c r="AE6" s="26">
        <v>0</v>
      </c>
      <c r="AF6" s="26">
        <v>0</v>
      </c>
      <c r="AG6" s="26"/>
      <c r="AH6" s="26"/>
    </row>
    <row r="7" spans="1:34" x14ac:dyDescent="0.25">
      <c r="A7" s="8" t="s">
        <v>337</v>
      </c>
      <c r="B7" s="26">
        <f>Calculations!C7</f>
        <v>185631.53999999998</v>
      </c>
      <c r="C7" s="26">
        <f>Calculations!D7</f>
        <v>174840.45299999998</v>
      </c>
      <c r="D7" s="26">
        <f>Calculations!E7</f>
        <v>143643.9264</v>
      </c>
      <c r="E7" s="26">
        <f>Calculations!F7</f>
        <v>135779.66740000001</v>
      </c>
      <c r="F7" s="26">
        <f>Calculations!G7</f>
        <v>128506.64319999999</v>
      </c>
      <c r="G7" s="26">
        <f>Calculations!H7</f>
        <v>103141.67599999998</v>
      </c>
      <c r="H7" s="26">
        <f>Calculations!I7</f>
        <v>44507.094999999994</v>
      </c>
      <c r="I7" s="26">
        <f>Calculations!J7</f>
        <v>42386.745999999992</v>
      </c>
      <c r="J7" s="26">
        <f>Calculations!K7</f>
        <v>40383.110999999997</v>
      </c>
      <c r="K7" s="26">
        <f>Calculations!L7</f>
        <v>38442.991999999991</v>
      </c>
      <c r="L7" s="26">
        <f>Calculations!M7</f>
        <v>36513.056999999993</v>
      </c>
      <c r="M7" s="26">
        <f>Calculations!N7</f>
        <v>35687.214999999997</v>
      </c>
      <c r="N7" s="26">
        <f>Calculations!O7</f>
        <v>34946.797999999995</v>
      </c>
      <c r="O7" s="26">
        <f>Calculations!P7</f>
        <v>34239.277999999998</v>
      </c>
      <c r="P7" s="26">
        <f>Calculations!Q7</f>
        <v>33567.267999999996</v>
      </c>
      <c r="Q7" s="26">
        <f>Calculations!R7</f>
        <v>32927.216999999997</v>
      </c>
      <c r="R7" s="26">
        <f>Calculations!S7</f>
        <v>32345.053999999996</v>
      </c>
      <c r="S7" s="26">
        <f>Calculations!T7</f>
        <v>31907.007999999994</v>
      </c>
      <c r="T7" s="26">
        <f>Calculations!U7</f>
        <v>31497.503999999994</v>
      </c>
      <c r="U7" s="26">
        <f>Calculations!V7</f>
        <v>31119.958999999995</v>
      </c>
      <c r="V7" s="26">
        <f>Calculations!W7</f>
        <v>30776.114999999994</v>
      </c>
      <c r="W7" s="26">
        <f>Calculations!X7</f>
        <v>30466.440999999995</v>
      </c>
      <c r="X7" s="26">
        <f>Calculations!Y7</f>
        <v>30176.665999999994</v>
      </c>
      <c r="Y7" s="26">
        <f>Calculations!Z7</f>
        <v>29908.933999999994</v>
      </c>
      <c r="Z7" s="26">
        <f>Calculations!AA7</f>
        <v>29636.176999999996</v>
      </c>
      <c r="AA7" s="26">
        <f>Calculations!AB7</f>
        <v>29388.008999999995</v>
      </c>
      <c r="AB7" s="26">
        <f>Calculations!AC7</f>
        <v>29159.940999999995</v>
      </c>
      <c r="AC7" s="26">
        <f>Calculations!AD7</f>
        <v>28929.326999999997</v>
      </c>
      <c r="AD7" s="26">
        <f>Calculations!AE7</f>
        <v>28696.568999999996</v>
      </c>
      <c r="AE7" s="26">
        <f>Calculations!AF7</f>
        <v>28464.480999999996</v>
      </c>
      <c r="AF7" s="26">
        <f>Calculations!AG7</f>
        <v>28243.648999999998</v>
      </c>
      <c r="AG7" s="26"/>
      <c r="AH7" s="26"/>
    </row>
    <row r="8" spans="1:34" x14ac:dyDescent="0.25">
      <c r="A8" s="8" t="s">
        <v>338</v>
      </c>
      <c r="B8" s="26">
        <f>Calculations!C21</f>
        <v>1306604.5199999998</v>
      </c>
      <c r="C8" s="26">
        <f>Calculations!D21</f>
        <v>1240009.2</v>
      </c>
      <c r="D8" s="26">
        <f>Calculations!E21</f>
        <v>1018003.8959999999</v>
      </c>
      <c r="E8" s="26">
        <f>Calculations!F21</f>
        <v>980787.80799999996</v>
      </c>
      <c r="F8" s="26">
        <f>Calculations!G21</f>
        <v>944651.76</v>
      </c>
      <c r="G8" s="26">
        <f>Calculations!H21</f>
        <v>771410.52999999991</v>
      </c>
      <c r="H8" s="26">
        <f>Calculations!I21</f>
        <v>338900.73999999993</v>
      </c>
      <c r="I8" s="26">
        <f>Calculations!J21</f>
        <v>328206.86999999994</v>
      </c>
      <c r="J8" s="26">
        <f>Calculations!K21</f>
        <v>318516.65999999997</v>
      </c>
      <c r="K8" s="26">
        <f>Calculations!L21</f>
        <v>309554.73999999993</v>
      </c>
      <c r="L8" s="26">
        <f>Calculations!M21</f>
        <v>301569.00999999995</v>
      </c>
      <c r="M8" s="26">
        <f>Calculations!N21</f>
        <v>294371.19999999995</v>
      </c>
      <c r="N8" s="26">
        <f>Calculations!O21</f>
        <v>287931.82999999996</v>
      </c>
      <c r="O8" s="26">
        <f>Calculations!P21</f>
        <v>282239.50999999995</v>
      </c>
      <c r="P8" s="26">
        <f>Calculations!Q21</f>
        <v>277078.49999999994</v>
      </c>
      <c r="Q8" s="26">
        <f>Calculations!R21</f>
        <v>272656.49999999994</v>
      </c>
      <c r="R8" s="26">
        <f>Calculations!S21</f>
        <v>268685.40999999997</v>
      </c>
      <c r="S8" s="26">
        <f>Calculations!T21</f>
        <v>265225.52999999997</v>
      </c>
      <c r="T8" s="26">
        <f>Calculations!U21</f>
        <v>262286.23999999993</v>
      </c>
      <c r="U8" s="26">
        <f>Calculations!V21</f>
        <v>259722.14999999997</v>
      </c>
      <c r="V8" s="26">
        <f>Calculations!W21</f>
        <v>257505.78999999995</v>
      </c>
      <c r="W8" s="26">
        <f>Calculations!X21</f>
        <v>255554.07999999996</v>
      </c>
      <c r="X8" s="26">
        <f>Calculations!Y21</f>
        <v>253886.44999999995</v>
      </c>
      <c r="Y8" s="26">
        <f>Calculations!Z21</f>
        <v>252480.78999999995</v>
      </c>
      <c r="Z8" s="26">
        <f>Calculations!AA21</f>
        <v>251185.00999999995</v>
      </c>
      <c r="AA8" s="26">
        <f>Calculations!AB21</f>
        <v>249954.21999999997</v>
      </c>
      <c r="AB8" s="26">
        <f>Calculations!AC21</f>
        <v>248877.52999999997</v>
      </c>
      <c r="AC8" s="26">
        <f>Calculations!AD21</f>
        <v>247712.39999999997</v>
      </c>
      <c r="AD8" s="26">
        <f>Calculations!AE21</f>
        <v>246570.04999999996</v>
      </c>
      <c r="AE8" s="26">
        <f>Calculations!AF21</f>
        <v>245362.03999999995</v>
      </c>
      <c r="AF8" s="26">
        <f>Calculations!AG21</f>
        <v>243934.93999999997</v>
      </c>
      <c r="AG8" s="26"/>
      <c r="AH8" s="26"/>
    </row>
    <row r="9" spans="1:34" x14ac:dyDescent="0.25">
      <c r="A9" s="8" t="s">
        <v>339</v>
      </c>
      <c r="B9" s="26">
        <v>0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26">
        <v>0</v>
      </c>
      <c r="AD9" s="26">
        <v>0</v>
      </c>
      <c r="AE9" s="26">
        <v>0</v>
      </c>
      <c r="AF9" s="26">
        <v>0</v>
      </c>
      <c r="AG9" s="26"/>
      <c r="AH9" s="26"/>
    </row>
    <row r="10" spans="1:34" x14ac:dyDescent="0.25">
      <c r="A10" s="8" t="s">
        <v>340</v>
      </c>
      <c r="B10" s="26">
        <f>Calculations!C27</f>
        <v>404174.81999999995</v>
      </c>
      <c r="C10" s="26">
        <f>Calculations!D27</f>
        <v>398018.85999999993</v>
      </c>
      <c r="D10" s="26">
        <f>Calculations!E27</f>
        <v>391888.35999999993</v>
      </c>
      <c r="E10" s="26">
        <f>Calculations!F27</f>
        <v>385782.64999999997</v>
      </c>
      <c r="F10" s="26">
        <f>Calculations!G27</f>
        <v>379701.05999999994</v>
      </c>
      <c r="G10" s="26">
        <f>Calculations!H27</f>
        <v>373644.92999999993</v>
      </c>
      <c r="H10" s="26">
        <f>Calculations!I27</f>
        <v>367612.91999999993</v>
      </c>
      <c r="I10" s="26">
        <f>Calculations!J27</f>
        <v>361606.36999999994</v>
      </c>
      <c r="J10" s="26">
        <f>Calculations!K27</f>
        <v>355623.93999999994</v>
      </c>
      <c r="K10" s="26">
        <f>Calculations!L27</f>
        <v>349666.29999999993</v>
      </c>
      <c r="L10" s="26">
        <f>Calculations!M27</f>
        <v>343734.11999999994</v>
      </c>
      <c r="M10" s="26">
        <f>Calculations!N27</f>
        <v>337759.72999999992</v>
      </c>
      <c r="N10" s="26">
        <f>Calculations!O27</f>
        <v>336070.66</v>
      </c>
      <c r="O10" s="26">
        <f>Calculations!P27</f>
        <v>334390.29999999993</v>
      </c>
      <c r="P10" s="26">
        <f>Calculations!Q27</f>
        <v>332718.64999999997</v>
      </c>
      <c r="Q10" s="26">
        <f>Calculations!R27</f>
        <v>331055.03999999998</v>
      </c>
      <c r="R10" s="26">
        <f>Calculations!S27</f>
        <v>329399.46999999997</v>
      </c>
      <c r="S10" s="26">
        <f>Calculations!T27</f>
        <v>327752.60999999993</v>
      </c>
      <c r="T10" s="26">
        <f>Calculations!U27</f>
        <v>326113.78999999998</v>
      </c>
      <c r="U10" s="26">
        <f>Calculations!V27</f>
        <v>324483.00999999995</v>
      </c>
      <c r="V10" s="26">
        <f>Calculations!W27</f>
        <v>322860.93999999994</v>
      </c>
      <c r="W10" s="26">
        <f>Calculations!X27</f>
        <v>321246.90999999997</v>
      </c>
      <c r="X10" s="26">
        <f>Calculations!Y27</f>
        <v>319640.24999999994</v>
      </c>
      <c r="Y10" s="26">
        <f>Calculations!Z27</f>
        <v>318042.29999999993</v>
      </c>
      <c r="Z10" s="26">
        <f>Calculations!AA27</f>
        <v>316451.71999999997</v>
      </c>
      <c r="AA10" s="26">
        <f>Calculations!AB27</f>
        <v>314869.84999999998</v>
      </c>
      <c r="AB10" s="26">
        <f>Calculations!AC27</f>
        <v>313295.34999999998</v>
      </c>
      <c r="AC10" s="26">
        <f>Calculations!AD27</f>
        <v>311728.88999999996</v>
      </c>
      <c r="AD10" s="26">
        <f>Calculations!AE27</f>
        <v>310170.46999999997</v>
      </c>
      <c r="AE10" s="26">
        <f>Calculations!AF27</f>
        <v>308619.41999999993</v>
      </c>
      <c r="AF10" s="26">
        <f>Calculations!AG27</f>
        <v>307076.40999999997</v>
      </c>
      <c r="AG10" s="26"/>
      <c r="AH10" s="26"/>
    </row>
    <row r="11" spans="1:34" x14ac:dyDescent="0.25">
      <c r="A11" s="8" t="s">
        <v>341</v>
      </c>
      <c r="B11" s="26">
        <v>0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  <c r="AA11" s="26">
        <v>0</v>
      </c>
      <c r="AB11" s="26">
        <v>0</v>
      </c>
      <c r="AC11" s="26">
        <v>0</v>
      </c>
      <c r="AD11" s="26">
        <v>0</v>
      </c>
      <c r="AE11" s="26">
        <v>0</v>
      </c>
      <c r="AF11" s="26">
        <v>0</v>
      </c>
      <c r="AG11" s="26"/>
      <c r="AH11" s="26"/>
    </row>
    <row r="12" spans="1:34" x14ac:dyDescent="0.25">
      <c r="A12" s="8" t="s">
        <v>342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26">
        <v>0</v>
      </c>
      <c r="AB12" s="26">
        <v>0</v>
      </c>
      <c r="AC12" s="26">
        <v>0</v>
      </c>
      <c r="AD12" s="26">
        <v>0</v>
      </c>
      <c r="AE12" s="26">
        <v>0</v>
      </c>
      <c r="AF12" s="26">
        <v>0</v>
      </c>
      <c r="AG12" s="26"/>
      <c r="AH12" s="26"/>
    </row>
    <row r="13" spans="1:34" x14ac:dyDescent="0.25">
      <c r="A13" s="8" t="s">
        <v>343</v>
      </c>
      <c r="B13" s="26">
        <v>0</v>
      </c>
      <c r="C13" s="26">
        <v>0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0</v>
      </c>
      <c r="AC13" s="26">
        <v>0</v>
      </c>
      <c r="AD13" s="26">
        <v>0</v>
      </c>
      <c r="AE13" s="26">
        <v>0</v>
      </c>
      <c r="AF13" s="26">
        <v>0</v>
      </c>
      <c r="AG13" s="26"/>
      <c r="AH13" s="26"/>
    </row>
    <row r="14" spans="1:34" x14ac:dyDescent="0.25">
      <c r="A14" s="8" t="s">
        <v>344</v>
      </c>
      <c r="B14" s="26">
        <f>Calculations!C14</f>
        <v>0</v>
      </c>
      <c r="C14" s="26">
        <f>Calculations!D14</f>
        <v>631937.97</v>
      </c>
      <c r="D14" s="26">
        <f>Calculations!E14</f>
        <v>611709.32999999996</v>
      </c>
      <c r="E14" s="26">
        <f>Calculations!F14</f>
        <v>593203.26</v>
      </c>
      <c r="F14" s="26">
        <f>Calculations!G14</f>
        <v>569159.6399999999</v>
      </c>
      <c r="G14" s="26">
        <f>Calculations!H14</f>
        <v>548454.63</v>
      </c>
      <c r="H14" s="26">
        <f>Calculations!I14</f>
        <v>525930.56999999995</v>
      </c>
      <c r="I14" s="26">
        <f>Calculations!J14</f>
        <v>508138.05</v>
      </c>
      <c r="J14" s="26">
        <f>Calculations!K14</f>
        <v>492769.58999999997</v>
      </c>
      <c r="K14" s="26">
        <f>Calculations!L14*'Monetizing Tax Credit Penalty'!$A$30</f>
        <v>0</v>
      </c>
      <c r="L14" s="26">
        <f>Calculations!M14*'Monetizing Tax Credit Penalty'!$A$30</f>
        <v>0</v>
      </c>
      <c r="M14" s="26">
        <f>Calculations!N14*'Monetizing Tax Credit Penalty'!$A$30</f>
        <v>0</v>
      </c>
      <c r="N14" s="26">
        <f>Calculations!O14*'Monetizing Tax Credit Penalty'!$A$30</f>
        <v>0</v>
      </c>
      <c r="O14" s="26">
        <f>Calculations!P14*'Monetizing Tax Credit Penalty'!$A$30</f>
        <v>0</v>
      </c>
      <c r="P14" s="26">
        <f>Calculations!Q14*'Monetizing Tax Credit Penalty'!$A$30</f>
        <v>0</v>
      </c>
      <c r="Q14" s="26">
        <f>Calculations!R14*'Monetizing Tax Credit Penalty'!$A$30</f>
        <v>0</v>
      </c>
      <c r="R14" s="26">
        <f>Calculations!S14*'Monetizing Tax Credit Penalty'!$A$30</f>
        <v>0</v>
      </c>
      <c r="S14" s="26">
        <f>Calculations!T14*'Monetizing Tax Credit Penalty'!$A$30</f>
        <v>0</v>
      </c>
      <c r="T14" s="26">
        <f>Calculations!U14*'Monetizing Tax Credit Penalty'!$A$30</f>
        <v>0</v>
      </c>
      <c r="U14" s="26">
        <f>Calculations!V14*'Monetizing Tax Credit Penalty'!$A$30</f>
        <v>0</v>
      </c>
      <c r="V14" s="26">
        <f>Calculations!W14*'Monetizing Tax Credit Penalty'!$A$30</f>
        <v>0</v>
      </c>
      <c r="W14" s="26">
        <f>Calculations!X14*'Monetizing Tax Credit Penalty'!$A$30</f>
        <v>0</v>
      </c>
      <c r="X14" s="26">
        <f>Calculations!Y14*'Monetizing Tax Credit Penalty'!$A$30</f>
        <v>0</v>
      </c>
      <c r="Y14" s="26">
        <f>Calculations!Z14*'Monetizing Tax Credit Penalty'!$A$30</f>
        <v>0</v>
      </c>
      <c r="Z14" s="26">
        <f>Calculations!AA14*'Monetizing Tax Credit Penalty'!$A$30</f>
        <v>0</v>
      </c>
      <c r="AA14" s="26">
        <f>Calculations!AB14*'Monetizing Tax Credit Penalty'!$A$30</f>
        <v>0</v>
      </c>
      <c r="AB14" s="26">
        <f>Calculations!AC14*'Monetizing Tax Credit Penalty'!$A$30</f>
        <v>0</v>
      </c>
      <c r="AC14" s="26">
        <f>Calculations!AD14*'Monetizing Tax Credit Penalty'!$A$30</f>
        <v>0</v>
      </c>
      <c r="AD14" s="26">
        <f>Calculations!AE14*'Monetizing Tax Credit Penalty'!$A$30</f>
        <v>0</v>
      </c>
      <c r="AE14" s="26">
        <f>Calculations!AF14*'Monetizing Tax Credit Penalty'!$A$30</f>
        <v>0</v>
      </c>
      <c r="AF14" s="26">
        <f>Calculations!AG14*'Monetizing Tax Credit Penalty'!$A$30</f>
        <v>0</v>
      </c>
      <c r="AG14" s="26"/>
      <c r="AH14" s="26"/>
    </row>
    <row r="15" spans="1:34" x14ac:dyDescent="0.25">
      <c r="A15" t="s">
        <v>540</v>
      </c>
      <c r="B15" s="26">
        <f t="shared" ref="B15" si="0">B11</f>
        <v>0</v>
      </c>
      <c r="C15" s="26">
        <f t="shared" ref="C15:AF15" si="1">C11</f>
        <v>0</v>
      </c>
      <c r="D15" s="26">
        <f t="shared" si="1"/>
        <v>0</v>
      </c>
      <c r="E15" s="26">
        <f t="shared" si="1"/>
        <v>0</v>
      </c>
      <c r="F15" s="26">
        <f t="shared" si="1"/>
        <v>0</v>
      </c>
      <c r="G15" s="26">
        <f t="shared" si="1"/>
        <v>0</v>
      </c>
      <c r="H15" s="26">
        <f t="shared" si="1"/>
        <v>0</v>
      </c>
      <c r="I15" s="26">
        <f t="shared" si="1"/>
        <v>0</v>
      </c>
      <c r="J15" s="26">
        <f t="shared" si="1"/>
        <v>0</v>
      </c>
      <c r="K15" s="26">
        <f t="shared" si="1"/>
        <v>0</v>
      </c>
      <c r="L15" s="26">
        <f t="shared" si="1"/>
        <v>0</v>
      </c>
      <c r="M15" s="26">
        <f t="shared" si="1"/>
        <v>0</v>
      </c>
      <c r="N15" s="26">
        <f t="shared" si="1"/>
        <v>0</v>
      </c>
      <c r="O15" s="26">
        <f t="shared" si="1"/>
        <v>0</v>
      </c>
      <c r="P15" s="26">
        <f t="shared" si="1"/>
        <v>0</v>
      </c>
      <c r="Q15" s="26">
        <f t="shared" si="1"/>
        <v>0</v>
      </c>
      <c r="R15" s="26">
        <f t="shared" si="1"/>
        <v>0</v>
      </c>
      <c r="S15" s="26">
        <f t="shared" si="1"/>
        <v>0</v>
      </c>
      <c r="T15" s="26">
        <f t="shared" si="1"/>
        <v>0</v>
      </c>
      <c r="U15" s="26">
        <f t="shared" si="1"/>
        <v>0</v>
      </c>
      <c r="V15" s="26">
        <f t="shared" si="1"/>
        <v>0</v>
      </c>
      <c r="W15" s="26">
        <f t="shared" si="1"/>
        <v>0</v>
      </c>
      <c r="X15" s="26">
        <f t="shared" si="1"/>
        <v>0</v>
      </c>
      <c r="Y15" s="26">
        <f t="shared" si="1"/>
        <v>0</v>
      </c>
      <c r="Z15" s="26">
        <f t="shared" si="1"/>
        <v>0</v>
      </c>
      <c r="AA15" s="26">
        <f t="shared" si="1"/>
        <v>0</v>
      </c>
      <c r="AB15" s="26">
        <f t="shared" si="1"/>
        <v>0</v>
      </c>
      <c r="AC15" s="26">
        <f t="shared" si="1"/>
        <v>0</v>
      </c>
      <c r="AD15" s="26">
        <f t="shared" si="1"/>
        <v>0</v>
      </c>
      <c r="AE15" s="26">
        <f t="shared" si="1"/>
        <v>0</v>
      </c>
      <c r="AF15" s="26">
        <f t="shared" si="1"/>
        <v>0</v>
      </c>
      <c r="AG15" s="26"/>
      <c r="AH15" s="26"/>
    </row>
    <row r="16" spans="1:34" x14ac:dyDescent="0.25">
      <c r="A16" t="s">
        <v>541</v>
      </c>
      <c r="B16" s="26">
        <f t="shared" ref="B16" si="2">B11</f>
        <v>0</v>
      </c>
      <c r="C16" s="26">
        <f t="shared" ref="C16:AF16" si="3">C11</f>
        <v>0</v>
      </c>
      <c r="D16" s="26">
        <f t="shared" si="3"/>
        <v>0</v>
      </c>
      <c r="E16" s="26">
        <f t="shared" si="3"/>
        <v>0</v>
      </c>
      <c r="F16" s="26">
        <f t="shared" si="3"/>
        <v>0</v>
      </c>
      <c r="G16" s="26">
        <f t="shared" si="3"/>
        <v>0</v>
      </c>
      <c r="H16" s="26">
        <f t="shared" si="3"/>
        <v>0</v>
      </c>
      <c r="I16" s="26">
        <f t="shared" si="3"/>
        <v>0</v>
      </c>
      <c r="J16" s="26">
        <f t="shared" si="3"/>
        <v>0</v>
      </c>
      <c r="K16" s="26">
        <f t="shared" si="3"/>
        <v>0</v>
      </c>
      <c r="L16" s="26">
        <f t="shared" si="3"/>
        <v>0</v>
      </c>
      <c r="M16" s="26">
        <f t="shared" si="3"/>
        <v>0</v>
      </c>
      <c r="N16" s="26">
        <f t="shared" si="3"/>
        <v>0</v>
      </c>
      <c r="O16" s="26">
        <f t="shared" si="3"/>
        <v>0</v>
      </c>
      <c r="P16" s="26">
        <f t="shared" si="3"/>
        <v>0</v>
      </c>
      <c r="Q16" s="26">
        <f t="shared" si="3"/>
        <v>0</v>
      </c>
      <c r="R16" s="26">
        <f t="shared" si="3"/>
        <v>0</v>
      </c>
      <c r="S16" s="26">
        <f t="shared" si="3"/>
        <v>0</v>
      </c>
      <c r="T16" s="26">
        <f t="shared" si="3"/>
        <v>0</v>
      </c>
      <c r="U16" s="26">
        <f t="shared" si="3"/>
        <v>0</v>
      </c>
      <c r="V16" s="26">
        <f t="shared" si="3"/>
        <v>0</v>
      </c>
      <c r="W16" s="26">
        <f t="shared" si="3"/>
        <v>0</v>
      </c>
      <c r="X16" s="26">
        <f t="shared" si="3"/>
        <v>0</v>
      </c>
      <c r="Y16" s="26">
        <f t="shared" si="3"/>
        <v>0</v>
      </c>
      <c r="Z16" s="26">
        <f t="shared" si="3"/>
        <v>0</v>
      </c>
      <c r="AA16" s="26">
        <f t="shared" si="3"/>
        <v>0</v>
      </c>
      <c r="AB16" s="26">
        <f t="shared" si="3"/>
        <v>0</v>
      </c>
      <c r="AC16" s="26">
        <f t="shared" si="3"/>
        <v>0</v>
      </c>
      <c r="AD16" s="26">
        <f t="shared" si="3"/>
        <v>0</v>
      </c>
      <c r="AE16" s="26">
        <f t="shared" si="3"/>
        <v>0</v>
      </c>
      <c r="AF16" s="26">
        <f t="shared" si="3"/>
        <v>0</v>
      </c>
      <c r="AG16" s="26"/>
      <c r="AH16" s="26"/>
    </row>
    <row r="17" spans="1:34" x14ac:dyDescent="0.25">
      <c r="A17" t="s">
        <v>542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6">
        <v>0</v>
      </c>
      <c r="AB17" s="26">
        <v>0</v>
      </c>
      <c r="AC17" s="26">
        <v>0</v>
      </c>
      <c r="AD17" s="26">
        <v>0</v>
      </c>
      <c r="AE17" s="26">
        <v>0</v>
      </c>
      <c r="AF17" s="26">
        <v>0</v>
      </c>
      <c r="AG17" s="26"/>
      <c r="AH17" s="2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31"/>
  <sheetViews>
    <sheetView workbookViewId="0"/>
  </sheetViews>
  <sheetFormatPr defaultColWidth="9.140625" defaultRowHeight="15" x14ac:dyDescent="0.25"/>
  <cols>
    <col min="1" max="1" width="32.42578125" style="6" customWidth="1"/>
    <col min="2" max="2" width="87.7109375" style="6" customWidth="1"/>
    <col min="3" max="12" width="9.140625" style="6"/>
    <col min="13" max="13" width="11.5703125" style="6" customWidth="1"/>
    <col min="14" max="16384" width="9.140625" style="6"/>
  </cols>
  <sheetData>
    <row r="1" spans="1:14" x14ac:dyDescent="0.25">
      <c r="A1" s="6" t="s">
        <v>5</v>
      </c>
    </row>
    <row r="2" spans="1:14" x14ac:dyDescent="0.25">
      <c r="A2" s="29" t="s">
        <v>167</v>
      </c>
    </row>
    <row r="3" spans="1:14" x14ac:dyDescent="0.25">
      <c r="A3" s="6" t="s">
        <v>7</v>
      </c>
    </row>
    <row r="4" spans="1:14" x14ac:dyDescent="0.25">
      <c r="A4" s="6" t="s">
        <v>13</v>
      </c>
    </row>
    <row r="5" spans="1:14" x14ac:dyDescent="0.25">
      <c r="A5" s="6" t="s">
        <v>14</v>
      </c>
    </row>
    <row r="7" spans="1:14" x14ac:dyDescent="0.25">
      <c r="B7" s="29"/>
      <c r="C7" s="29" t="s">
        <v>8</v>
      </c>
      <c r="D7" s="29"/>
      <c r="E7" s="29"/>
      <c r="F7" s="29"/>
      <c r="G7" s="29"/>
      <c r="H7" s="29" t="s">
        <v>9</v>
      </c>
      <c r="I7" s="29"/>
      <c r="J7" s="29"/>
      <c r="K7" s="29"/>
      <c r="L7" s="29"/>
      <c r="M7" s="29" t="s">
        <v>11</v>
      </c>
    </row>
    <row r="8" spans="1:14" x14ac:dyDescent="0.25">
      <c r="A8" s="29" t="s">
        <v>34</v>
      </c>
      <c r="B8" s="29" t="s">
        <v>6</v>
      </c>
      <c r="C8" s="29">
        <v>2014</v>
      </c>
      <c r="D8" s="29">
        <v>2015</v>
      </c>
      <c r="E8" s="29">
        <v>2016</v>
      </c>
      <c r="F8" s="29">
        <v>2017</v>
      </c>
      <c r="G8" s="29">
        <v>2018</v>
      </c>
      <c r="H8" s="29">
        <v>2014</v>
      </c>
      <c r="I8" s="29">
        <v>2015</v>
      </c>
      <c r="J8" s="29">
        <v>2016</v>
      </c>
      <c r="K8" s="29">
        <v>2017</v>
      </c>
      <c r="L8" s="29">
        <v>2018</v>
      </c>
      <c r="M8" s="3" t="s">
        <v>12</v>
      </c>
    </row>
    <row r="9" spans="1:14" x14ac:dyDescent="0.25">
      <c r="A9" s="9" t="s">
        <v>33</v>
      </c>
      <c r="B9" s="9" t="s">
        <v>10</v>
      </c>
      <c r="C9" s="30">
        <f>($M9-$L9-$K9)/8</f>
        <v>3.7500000000000006E-2</v>
      </c>
      <c r="D9" s="30">
        <f t="shared" ref="D9:J9" si="0">($M9-$L9-$K9)/8</f>
        <v>3.7500000000000006E-2</v>
      </c>
      <c r="E9" s="30">
        <f t="shared" si="0"/>
        <v>3.7500000000000006E-2</v>
      </c>
      <c r="F9" s="30">
        <f t="shared" si="0"/>
        <v>3.7500000000000006E-2</v>
      </c>
      <c r="G9" s="30">
        <f t="shared" si="0"/>
        <v>3.7500000000000006E-2</v>
      </c>
      <c r="H9" s="30">
        <f t="shared" si="0"/>
        <v>3.7500000000000006E-2</v>
      </c>
      <c r="I9" s="30">
        <f t="shared" si="0"/>
        <v>3.7500000000000006E-2</v>
      </c>
      <c r="J9" s="30">
        <f t="shared" si="0"/>
        <v>3.7500000000000006E-2</v>
      </c>
      <c r="K9" s="31">
        <v>0.1</v>
      </c>
      <c r="L9" s="31">
        <v>0.1</v>
      </c>
      <c r="M9" s="31">
        <v>0.5</v>
      </c>
    </row>
    <row r="10" spans="1:14" x14ac:dyDescent="0.25">
      <c r="A10" s="10" t="s">
        <v>22</v>
      </c>
      <c r="B10" s="10" t="s">
        <v>15</v>
      </c>
      <c r="C10" s="32">
        <v>0.4</v>
      </c>
      <c r="D10" s="32">
        <v>0.4</v>
      </c>
      <c r="E10" s="32">
        <v>0.4</v>
      </c>
      <c r="F10" s="32">
        <v>0.4</v>
      </c>
      <c r="G10" s="32">
        <v>0.3</v>
      </c>
      <c r="H10" s="32">
        <v>0.1</v>
      </c>
      <c r="I10" s="32">
        <v>0.1</v>
      </c>
      <c r="J10" s="32">
        <v>0.1</v>
      </c>
      <c r="K10" s="32">
        <v>0.1</v>
      </c>
      <c r="L10" s="32">
        <v>0.1</v>
      </c>
      <c r="M10" s="32">
        <v>2.9</v>
      </c>
    </row>
    <row r="11" spans="1:14" x14ac:dyDescent="0.25">
      <c r="A11" s="9" t="s">
        <v>23</v>
      </c>
      <c r="B11" s="9" t="s">
        <v>16</v>
      </c>
      <c r="C11" s="30">
        <f>$M11/10</f>
        <v>2.5000000000000001E-3</v>
      </c>
      <c r="D11" s="30">
        <f t="shared" ref="D11:L11" si="1">$M11/10</f>
        <v>2.5000000000000001E-3</v>
      </c>
      <c r="E11" s="30">
        <f t="shared" si="1"/>
        <v>2.5000000000000001E-3</v>
      </c>
      <c r="F11" s="30">
        <f t="shared" si="1"/>
        <v>2.5000000000000001E-3</v>
      </c>
      <c r="G11" s="30">
        <f t="shared" si="1"/>
        <v>2.5000000000000001E-3</v>
      </c>
      <c r="H11" s="30">
        <f t="shared" si="1"/>
        <v>2.5000000000000001E-3</v>
      </c>
      <c r="I11" s="30">
        <f t="shared" si="1"/>
        <v>2.5000000000000001E-3</v>
      </c>
      <c r="J11" s="30">
        <f t="shared" si="1"/>
        <v>2.5000000000000001E-3</v>
      </c>
      <c r="K11" s="30">
        <f t="shared" si="1"/>
        <v>2.5000000000000001E-3</v>
      </c>
      <c r="L11" s="30">
        <f t="shared" si="1"/>
        <v>2.5000000000000001E-3</v>
      </c>
      <c r="M11" s="31">
        <v>2.5000000000000001E-2</v>
      </c>
    </row>
    <row r="12" spans="1:14" x14ac:dyDescent="0.25">
      <c r="A12" s="10" t="s">
        <v>23</v>
      </c>
      <c r="B12" s="10" t="s">
        <v>17</v>
      </c>
      <c r="C12" s="32">
        <v>1.1000000000000001</v>
      </c>
      <c r="D12" s="32">
        <v>2.2999999999999998</v>
      </c>
      <c r="E12" s="32">
        <v>2.9</v>
      </c>
      <c r="F12" s="32">
        <v>3.3</v>
      </c>
      <c r="G12" s="32">
        <v>3.4</v>
      </c>
      <c r="H12" s="32">
        <v>0.1</v>
      </c>
      <c r="I12" s="32">
        <v>0.1</v>
      </c>
      <c r="J12" s="32">
        <v>0.2</v>
      </c>
      <c r="K12" s="32">
        <v>0.2</v>
      </c>
      <c r="L12" s="32">
        <v>0.2</v>
      </c>
      <c r="M12" s="32">
        <v>13.8</v>
      </c>
    </row>
    <row r="13" spans="1:14" x14ac:dyDescent="0.25">
      <c r="A13" s="10" t="s">
        <v>24</v>
      </c>
      <c r="B13" s="10" t="s">
        <v>18</v>
      </c>
      <c r="C13" s="32">
        <f>$M13/10</f>
        <v>0.01</v>
      </c>
      <c r="D13" s="32">
        <f t="shared" ref="D13:L13" si="2">$M13/10</f>
        <v>0.01</v>
      </c>
      <c r="E13" s="32">
        <f t="shared" si="2"/>
        <v>0.01</v>
      </c>
      <c r="F13" s="32">
        <f t="shared" si="2"/>
        <v>0.01</v>
      </c>
      <c r="G13" s="32">
        <f t="shared" si="2"/>
        <v>0.01</v>
      </c>
      <c r="H13" s="32">
        <f t="shared" si="2"/>
        <v>0.01</v>
      </c>
      <c r="I13" s="32">
        <f t="shared" si="2"/>
        <v>0.01</v>
      </c>
      <c r="J13" s="32">
        <f t="shared" si="2"/>
        <v>0.01</v>
      </c>
      <c r="K13" s="32">
        <f t="shared" si="2"/>
        <v>0.01</v>
      </c>
      <c r="L13" s="32">
        <f t="shared" si="2"/>
        <v>0.01</v>
      </c>
      <c r="M13" s="32">
        <v>0.1</v>
      </c>
    </row>
    <row r="14" spans="1:14" x14ac:dyDescent="0.25">
      <c r="A14" s="10" t="s">
        <v>25</v>
      </c>
      <c r="B14" s="10" t="s">
        <v>19</v>
      </c>
      <c r="C14" s="32">
        <v>0.3</v>
      </c>
      <c r="D14" s="32">
        <v>0.4</v>
      </c>
      <c r="E14" s="32">
        <v>0.4</v>
      </c>
      <c r="F14" s="32">
        <v>0.4</v>
      </c>
      <c r="G14" s="32">
        <v>0.4</v>
      </c>
      <c r="H14" s="33"/>
      <c r="I14" s="33"/>
      <c r="J14" s="33"/>
      <c r="K14" s="33"/>
      <c r="L14" s="33"/>
      <c r="M14" s="32">
        <v>1.9</v>
      </c>
    </row>
    <row r="15" spans="1:14" x14ac:dyDescent="0.25">
      <c r="A15" s="10" t="s">
        <v>26</v>
      </c>
      <c r="B15" s="10" t="s">
        <v>20</v>
      </c>
      <c r="C15" s="32">
        <v>0.2</v>
      </c>
      <c r="D15" s="32">
        <v>0.2</v>
      </c>
      <c r="E15" s="32">
        <v>0.2</v>
      </c>
      <c r="F15" s="32">
        <v>0.2</v>
      </c>
      <c r="G15" s="32">
        <v>0.2</v>
      </c>
      <c r="H15" s="32"/>
      <c r="I15" s="32"/>
      <c r="J15" s="32"/>
      <c r="K15" s="32"/>
      <c r="L15" s="32"/>
      <c r="M15" s="32">
        <v>1</v>
      </c>
    </row>
    <row r="16" spans="1:14" x14ac:dyDescent="0.25">
      <c r="A16" s="9" t="s">
        <v>26</v>
      </c>
      <c r="B16" s="9" t="s">
        <v>27</v>
      </c>
      <c r="C16" s="31">
        <f>$M16/10</f>
        <v>0.01</v>
      </c>
      <c r="D16" s="31">
        <f t="shared" ref="D16:G17" si="3">$M16/10</f>
        <v>0.01</v>
      </c>
      <c r="E16" s="31">
        <f t="shared" si="3"/>
        <v>0.01</v>
      </c>
      <c r="F16" s="31">
        <f t="shared" si="3"/>
        <v>0.01</v>
      </c>
      <c r="G16" s="31">
        <f t="shared" si="3"/>
        <v>0.01</v>
      </c>
      <c r="H16" s="31"/>
      <c r="I16" s="31"/>
      <c r="J16" s="31"/>
      <c r="K16" s="31"/>
      <c r="L16" s="31"/>
      <c r="M16" s="31">
        <v>0.1</v>
      </c>
      <c r="N16" s="6" t="s">
        <v>230</v>
      </c>
    </row>
    <row r="17" spans="1:14" x14ac:dyDescent="0.25">
      <c r="A17" s="9" t="s">
        <v>26</v>
      </c>
      <c r="B17" s="9" t="s">
        <v>28</v>
      </c>
      <c r="C17" s="31">
        <f>$M17/10</f>
        <v>0.01</v>
      </c>
      <c r="D17" s="31">
        <f t="shared" si="3"/>
        <v>0.01</v>
      </c>
      <c r="E17" s="31">
        <f t="shared" si="3"/>
        <v>0.01</v>
      </c>
      <c r="F17" s="31">
        <f t="shared" si="3"/>
        <v>0.01</v>
      </c>
      <c r="G17" s="31">
        <f t="shared" si="3"/>
        <v>0.01</v>
      </c>
      <c r="H17" s="31"/>
      <c r="I17" s="31"/>
      <c r="J17" s="31"/>
      <c r="K17" s="31"/>
      <c r="L17" s="31"/>
      <c r="M17" s="31">
        <v>0.1</v>
      </c>
      <c r="N17" s="6" t="s">
        <v>231</v>
      </c>
    </row>
    <row r="18" spans="1:14" ht="30" x14ac:dyDescent="0.25">
      <c r="A18" s="10" t="s">
        <v>42</v>
      </c>
      <c r="B18" s="10" t="s">
        <v>29</v>
      </c>
      <c r="C18" s="32">
        <v>0.9</v>
      </c>
      <c r="D18" s="32">
        <v>0.9</v>
      </c>
      <c r="E18" s="32">
        <v>0.9</v>
      </c>
      <c r="F18" s="32">
        <v>1</v>
      </c>
      <c r="G18" s="32">
        <v>1</v>
      </c>
      <c r="H18" s="32">
        <v>0.2</v>
      </c>
      <c r="I18" s="32">
        <v>0.2</v>
      </c>
      <c r="J18" s="32">
        <v>0.3</v>
      </c>
      <c r="K18" s="32">
        <v>0.3</v>
      </c>
      <c r="L18" s="32">
        <v>0.3</v>
      </c>
      <c r="M18" s="32">
        <v>6</v>
      </c>
    </row>
    <row r="19" spans="1:14" x14ac:dyDescent="0.25">
      <c r="A19" s="10" t="s">
        <v>26</v>
      </c>
      <c r="B19" s="10" t="s">
        <v>276</v>
      </c>
      <c r="C19" s="32">
        <v>0.1</v>
      </c>
      <c r="D19" s="32">
        <v>0.1</v>
      </c>
      <c r="E19" s="32">
        <v>0.1</v>
      </c>
      <c r="F19" s="32">
        <v>0.1</v>
      </c>
      <c r="G19" s="32">
        <v>0.1</v>
      </c>
      <c r="H19" s="32">
        <v>0</v>
      </c>
      <c r="I19" s="32">
        <v>0</v>
      </c>
      <c r="J19" s="32">
        <v>0</v>
      </c>
      <c r="K19" s="32">
        <v>0</v>
      </c>
      <c r="L19" s="32">
        <v>0</v>
      </c>
      <c r="M19" s="32">
        <v>0.5</v>
      </c>
      <c r="N19" s="6" t="s">
        <v>277</v>
      </c>
    </row>
    <row r="20" spans="1:14" ht="30" x14ac:dyDescent="0.25">
      <c r="A20" s="10" t="s">
        <v>42</v>
      </c>
      <c r="B20" s="10" t="s">
        <v>30</v>
      </c>
      <c r="C20" s="32">
        <v>1</v>
      </c>
      <c r="D20" s="32">
        <v>1.5</v>
      </c>
      <c r="E20" s="32">
        <v>1.6</v>
      </c>
      <c r="F20" s="32">
        <v>1.6</v>
      </c>
      <c r="G20" s="32">
        <v>1.6</v>
      </c>
      <c r="H20" s="33">
        <f>($M20-SUM($C20:$G20))/5</f>
        <v>2.0000000000000285E-2</v>
      </c>
      <c r="I20" s="33">
        <f t="shared" ref="I20:L21" si="4">($M20-SUM($C20:$G20))/5</f>
        <v>2.0000000000000285E-2</v>
      </c>
      <c r="J20" s="33">
        <f t="shared" si="4"/>
        <v>2.0000000000000285E-2</v>
      </c>
      <c r="K20" s="33">
        <f t="shared" si="4"/>
        <v>2.0000000000000285E-2</v>
      </c>
      <c r="L20" s="33">
        <f t="shared" si="4"/>
        <v>2.0000000000000285E-2</v>
      </c>
      <c r="M20" s="32">
        <v>7.4</v>
      </c>
    </row>
    <row r="21" spans="1:14" ht="30" x14ac:dyDescent="0.25">
      <c r="A21" s="10" t="s">
        <v>42</v>
      </c>
      <c r="B21" s="10" t="s">
        <v>31</v>
      </c>
      <c r="C21" s="32">
        <v>0.1</v>
      </c>
      <c r="D21" s="32">
        <v>0.1</v>
      </c>
      <c r="E21" s="32">
        <v>0.1</v>
      </c>
      <c r="F21" s="32">
        <v>0.1</v>
      </c>
      <c r="G21" s="32">
        <v>0.1</v>
      </c>
      <c r="H21" s="33">
        <f>($M21-SUM($C21:$G21))/5</f>
        <v>3.9999999999999994E-2</v>
      </c>
      <c r="I21" s="33">
        <f t="shared" si="4"/>
        <v>3.9999999999999994E-2</v>
      </c>
      <c r="J21" s="33">
        <f t="shared" si="4"/>
        <v>3.9999999999999994E-2</v>
      </c>
      <c r="K21" s="33">
        <f t="shared" si="4"/>
        <v>3.9999999999999994E-2</v>
      </c>
      <c r="L21" s="33">
        <f t="shared" si="4"/>
        <v>3.9999999999999994E-2</v>
      </c>
      <c r="M21" s="32">
        <v>0.7</v>
      </c>
    </row>
    <row r="22" spans="1:14" x14ac:dyDescent="0.25">
      <c r="A22" s="10" t="s">
        <v>26</v>
      </c>
      <c r="B22" s="11" t="s">
        <v>32</v>
      </c>
      <c r="C22" s="32">
        <v>0.4</v>
      </c>
      <c r="D22" s="32">
        <v>0.4</v>
      </c>
      <c r="E22" s="32">
        <v>0.4</v>
      </c>
      <c r="F22" s="32">
        <v>0.3</v>
      </c>
      <c r="G22" s="32">
        <v>0.3</v>
      </c>
      <c r="H22" s="32"/>
      <c r="I22" s="32"/>
      <c r="J22" s="32"/>
      <c r="K22" s="32"/>
      <c r="L22" s="32"/>
      <c r="M22" s="32">
        <v>1.8</v>
      </c>
    </row>
    <row r="23" spans="1:14" x14ac:dyDescent="0.25">
      <c r="A23" s="9" t="s">
        <v>33</v>
      </c>
      <c r="B23" s="9" t="s">
        <v>35</v>
      </c>
      <c r="C23" s="31">
        <v>0.3</v>
      </c>
      <c r="D23" s="31">
        <v>0.3</v>
      </c>
      <c r="E23" s="31">
        <v>0.3</v>
      </c>
      <c r="F23" s="31">
        <v>0.3</v>
      </c>
      <c r="G23" s="31">
        <v>0.2</v>
      </c>
      <c r="H23" s="34"/>
      <c r="I23" s="34"/>
      <c r="J23" s="34"/>
      <c r="K23" s="34"/>
      <c r="L23" s="34"/>
      <c r="M23" s="31">
        <v>1.4</v>
      </c>
      <c r="N23" s="6" t="s">
        <v>251</v>
      </c>
    </row>
    <row r="24" spans="1:14" x14ac:dyDescent="0.25">
      <c r="A24" s="9" t="s">
        <v>37</v>
      </c>
      <c r="B24" s="9" t="s">
        <v>36</v>
      </c>
      <c r="C24" s="31">
        <v>0.2</v>
      </c>
      <c r="D24" s="31">
        <v>0.2</v>
      </c>
      <c r="E24" s="31">
        <v>0.2</v>
      </c>
      <c r="F24" s="31">
        <v>0.1</v>
      </c>
      <c r="G24" s="31">
        <v>0.1</v>
      </c>
      <c r="H24" s="31"/>
      <c r="I24" s="31"/>
      <c r="J24" s="31"/>
      <c r="K24" s="31"/>
      <c r="L24" s="31"/>
      <c r="M24" s="31">
        <v>0.8</v>
      </c>
      <c r="N24" s="6" t="s">
        <v>255</v>
      </c>
    </row>
    <row r="25" spans="1:14" ht="30" x14ac:dyDescent="0.25">
      <c r="A25" s="10" t="s">
        <v>42</v>
      </c>
      <c r="B25" s="10" t="s">
        <v>38</v>
      </c>
      <c r="C25" s="32"/>
      <c r="D25" s="32"/>
      <c r="E25" s="32"/>
      <c r="F25" s="32"/>
      <c r="G25" s="32"/>
      <c r="H25" s="32">
        <v>1.1000000000000001</v>
      </c>
      <c r="I25" s="32">
        <v>1.1000000000000001</v>
      </c>
      <c r="J25" s="32">
        <v>1.2</v>
      </c>
      <c r="K25" s="32">
        <v>1.2</v>
      </c>
      <c r="L25" s="32">
        <v>1.2</v>
      </c>
      <c r="M25" s="32">
        <v>5.8</v>
      </c>
    </row>
    <row r="26" spans="1:14" x14ac:dyDescent="0.25">
      <c r="A26" s="10" t="s">
        <v>40</v>
      </c>
      <c r="B26" s="10" t="s">
        <v>39</v>
      </c>
      <c r="C26" s="32">
        <v>0.2</v>
      </c>
      <c r="D26" s="32">
        <v>0.2</v>
      </c>
      <c r="E26" s="32">
        <v>0.2</v>
      </c>
      <c r="F26" s="32">
        <v>0.3</v>
      </c>
      <c r="G26" s="32">
        <v>0.3</v>
      </c>
      <c r="H26" s="32"/>
      <c r="I26" s="32"/>
      <c r="J26" s="32"/>
      <c r="K26" s="32"/>
      <c r="L26" s="32"/>
      <c r="M26" s="32">
        <v>1.2</v>
      </c>
    </row>
    <row r="27" spans="1:14" ht="30" x14ac:dyDescent="0.25">
      <c r="A27" s="9" t="s">
        <v>42</v>
      </c>
      <c r="B27" s="9" t="s">
        <v>41</v>
      </c>
      <c r="C27" s="31"/>
      <c r="D27" s="31"/>
      <c r="E27" s="31"/>
      <c r="F27" s="31"/>
      <c r="G27" s="31"/>
      <c r="H27" s="31">
        <v>0.1</v>
      </c>
      <c r="I27" s="31">
        <v>0.1</v>
      </c>
      <c r="J27" s="31">
        <v>0.1</v>
      </c>
      <c r="K27" s="31">
        <v>0.1</v>
      </c>
      <c r="L27" s="31">
        <v>0.1</v>
      </c>
      <c r="M27" s="31">
        <v>0.5</v>
      </c>
      <c r="N27" s="6" t="s">
        <v>256</v>
      </c>
    </row>
    <row r="29" spans="1:14" x14ac:dyDescent="0.25">
      <c r="A29" s="35" t="s">
        <v>114</v>
      </c>
    </row>
    <row r="30" spans="1:14" x14ac:dyDescent="0.25">
      <c r="A30" s="6" t="s">
        <v>115</v>
      </c>
    </row>
    <row r="31" spans="1:14" x14ac:dyDescent="0.25">
      <c r="A31" s="6" t="s">
        <v>113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9"/>
  <sheetViews>
    <sheetView workbookViewId="0">
      <selection activeCell="A8" sqref="A8:XFD8"/>
    </sheetView>
  </sheetViews>
  <sheetFormatPr defaultColWidth="9.140625" defaultRowHeight="15" x14ac:dyDescent="0.25"/>
  <cols>
    <col min="1" max="1" width="54" style="8" bestFit="1" customWidth="1"/>
    <col min="2" max="2" width="45.85546875" style="8" customWidth="1"/>
    <col min="3" max="3" width="89.140625" style="8" customWidth="1"/>
    <col min="4" max="4" width="17.42578125" style="8" customWidth="1"/>
    <col min="5" max="5" width="21.5703125" style="8" bestFit="1" customWidth="1"/>
    <col min="6" max="6" width="9.140625" style="8"/>
    <col min="7" max="7" width="10.140625" style="8" bestFit="1" customWidth="1"/>
    <col min="8" max="9" width="10" style="8" bestFit="1" customWidth="1"/>
    <col min="10" max="10" width="10.140625" style="8" bestFit="1" customWidth="1"/>
    <col min="11" max="11" width="10" style="8" bestFit="1" customWidth="1"/>
    <col min="12" max="16384" width="9.140625" style="8"/>
  </cols>
  <sheetData>
    <row r="1" spans="1:24" s="1" customFormat="1" x14ac:dyDescent="0.25">
      <c r="A1" s="1" t="s">
        <v>21</v>
      </c>
      <c r="B1" s="1" t="s">
        <v>243</v>
      </c>
      <c r="C1" s="1" t="s">
        <v>242</v>
      </c>
      <c r="D1" s="1" t="s">
        <v>249</v>
      </c>
      <c r="E1" s="1" t="s">
        <v>117</v>
      </c>
      <c r="F1" s="22">
        <v>2013</v>
      </c>
      <c r="G1" s="22">
        <v>2014</v>
      </c>
      <c r="H1" s="22">
        <v>2015</v>
      </c>
      <c r="I1" s="22">
        <v>2016</v>
      </c>
      <c r="J1" s="22">
        <v>2017</v>
      </c>
      <c r="K1" s="22">
        <v>2018</v>
      </c>
      <c r="L1" s="22">
        <v>2019</v>
      </c>
      <c r="M1" s="22">
        <v>2020</v>
      </c>
      <c r="N1" s="22">
        <v>2021</v>
      </c>
      <c r="O1" s="22">
        <v>2022</v>
      </c>
      <c r="P1" s="22">
        <v>2023</v>
      </c>
      <c r="Q1" s="22">
        <v>2024</v>
      </c>
      <c r="R1" s="22">
        <v>2025</v>
      </c>
      <c r="S1" s="22">
        <v>2026</v>
      </c>
      <c r="T1" s="22">
        <v>2027</v>
      </c>
      <c r="U1" s="22">
        <v>2028</v>
      </c>
      <c r="V1" s="22">
        <v>2029</v>
      </c>
      <c r="W1" s="22">
        <v>2030</v>
      </c>
    </row>
    <row r="2" spans="1:24" x14ac:dyDescent="0.25">
      <c r="A2" s="5" t="s">
        <v>25</v>
      </c>
      <c r="B2" s="5" t="s">
        <v>238</v>
      </c>
      <c r="C2" s="5" t="s">
        <v>237</v>
      </c>
      <c r="D2" s="5" t="s">
        <v>250</v>
      </c>
      <c r="E2" s="5" t="s">
        <v>321</v>
      </c>
      <c r="F2" s="51">
        <v>1.0999999999999999E-2</v>
      </c>
      <c r="G2" s="51">
        <v>1.2E-2</v>
      </c>
      <c r="H2" s="51">
        <v>1.2E-2</v>
      </c>
      <c r="I2" s="51">
        <v>1.2E-2</v>
      </c>
      <c r="J2" s="51">
        <v>0</v>
      </c>
      <c r="K2" s="51">
        <v>0</v>
      </c>
      <c r="L2" s="23">
        <v>0</v>
      </c>
      <c r="M2" s="23">
        <v>0</v>
      </c>
      <c r="N2" s="23">
        <v>0</v>
      </c>
      <c r="O2" s="23">
        <v>0</v>
      </c>
      <c r="P2" s="23">
        <v>0</v>
      </c>
      <c r="Q2" s="23">
        <v>0</v>
      </c>
      <c r="R2" s="23">
        <v>0</v>
      </c>
      <c r="S2" s="23">
        <v>0</v>
      </c>
      <c r="T2" s="23">
        <v>0</v>
      </c>
      <c r="U2" s="23">
        <v>0</v>
      </c>
      <c r="V2" s="23">
        <v>0</v>
      </c>
      <c r="W2" s="23">
        <v>0</v>
      </c>
      <c r="X2" s="8" t="s">
        <v>314</v>
      </c>
    </row>
    <row r="3" spans="1:24" x14ac:dyDescent="0.25">
      <c r="A3" s="5" t="s">
        <v>26</v>
      </c>
      <c r="B3" s="5" t="s">
        <v>235</v>
      </c>
      <c r="C3" s="5" t="s">
        <v>234</v>
      </c>
      <c r="D3" s="5" t="s">
        <v>250</v>
      </c>
      <c r="E3" s="5" t="s">
        <v>233</v>
      </c>
      <c r="F3" s="51">
        <v>0</v>
      </c>
      <c r="G3" s="51">
        <v>0</v>
      </c>
      <c r="H3" s="51">
        <v>0</v>
      </c>
      <c r="I3" s="51">
        <v>0</v>
      </c>
      <c r="J3" s="51">
        <v>0</v>
      </c>
      <c r="K3" s="51">
        <v>0</v>
      </c>
      <c r="L3" s="23">
        <v>0</v>
      </c>
      <c r="M3" s="23">
        <v>0</v>
      </c>
      <c r="N3" s="23">
        <v>0</v>
      </c>
      <c r="O3" s="23">
        <v>0</v>
      </c>
      <c r="P3" s="23">
        <v>0</v>
      </c>
      <c r="Q3" s="23">
        <v>0</v>
      </c>
      <c r="R3" s="23">
        <v>0</v>
      </c>
      <c r="S3" s="23">
        <v>0</v>
      </c>
      <c r="T3" s="23">
        <v>0</v>
      </c>
      <c r="U3" s="23">
        <v>0</v>
      </c>
      <c r="V3" s="23">
        <v>0</v>
      </c>
      <c r="W3" s="23">
        <v>0</v>
      </c>
      <c r="X3" s="8" t="s">
        <v>232</v>
      </c>
    </row>
    <row r="4" spans="1:24" x14ac:dyDescent="0.25">
      <c r="A4" s="19" t="s">
        <v>26</v>
      </c>
      <c r="B4" s="5" t="s">
        <v>32</v>
      </c>
      <c r="C4" s="8" t="s">
        <v>3</v>
      </c>
      <c r="D4" s="5" t="s">
        <v>250</v>
      </c>
      <c r="E4" s="5" t="s">
        <v>285</v>
      </c>
      <c r="F4" s="51" t="s">
        <v>248</v>
      </c>
      <c r="G4" s="52">
        <v>0.4</v>
      </c>
      <c r="H4" s="52">
        <v>0.4</v>
      </c>
      <c r="I4" s="52">
        <v>0.4</v>
      </c>
      <c r="J4" s="52">
        <v>0.3</v>
      </c>
      <c r="K4" s="52">
        <v>0.3</v>
      </c>
      <c r="L4" s="23" t="s">
        <v>248</v>
      </c>
      <c r="M4" s="23" t="s">
        <v>248</v>
      </c>
      <c r="N4" s="23" t="s">
        <v>248</v>
      </c>
      <c r="O4" s="23" t="s">
        <v>248</v>
      </c>
      <c r="P4" s="23" t="s">
        <v>248</v>
      </c>
      <c r="Q4" s="23" t="s">
        <v>248</v>
      </c>
      <c r="R4" s="23" t="s">
        <v>248</v>
      </c>
      <c r="S4" s="23" t="s">
        <v>248</v>
      </c>
      <c r="T4" s="23" t="s">
        <v>248</v>
      </c>
      <c r="U4" s="23" t="s">
        <v>248</v>
      </c>
      <c r="V4" s="23" t="s">
        <v>248</v>
      </c>
      <c r="W4" s="23" t="s">
        <v>248</v>
      </c>
      <c r="X4" s="8" t="s">
        <v>246</v>
      </c>
    </row>
    <row r="5" spans="1:24" x14ac:dyDescent="0.25">
      <c r="A5" s="5" t="s">
        <v>24</v>
      </c>
      <c r="B5" s="5" t="s">
        <v>238</v>
      </c>
      <c r="C5" s="21" t="s">
        <v>237</v>
      </c>
      <c r="D5" s="5" t="s">
        <v>250</v>
      </c>
      <c r="E5" s="5" t="s">
        <v>321</v>
      </c>
      <c r="F5" s="51">
        <v>1.0999999999999999E-2</v>
      </c>
      <c r="G5" s="51">
        <v>1.2E-2</v>
      </c>
      <c r="H5" s="51">
        <v>1.2E-2</v>
      </c>
      <c r="I5" s="51">
        <v>1.2E-2</v>
      </c>
      <c r="J5" s="51">
        <v>0</v>
      </c>
      <c r="K5" s="51">
        <v>0</v>
      </c>
      <c r="L5" s="23">
        <v>0</v>
      </c>
      <c r="M5" s="23">
        <v>0</v>
      </c>
      <c r="N5" s="23">
        <v>0</v>
      </c>
      <c r="O5" s="23">
        <v>0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8" t="s">
        <v>314</v>
      </c>
    </row>
    <row r="6" spans="1:24" x14ac:dyDescent="0.25">
      <c r="A6" s="5" t="s">
        <v>40</v>
      </c>
      <c r="B6" s="5" t="s">
        <v>254</v>
      </c>
      <c r="C6" s="8" t="s">
        <v>3</v>
      </c>
      <c r="D6" s="5" t="s">
        <v>250</v>
      </c>
      <c r="E6" s="5" t="s">
        <v>285</v>
      </c>
      <c r="F6" s="51" t="s">
        <v>248</v>
      </c>
      <c r="G6" s="53">
        <v>0.2</v>
      </c>
      <c r="H6" s="53">
        <v>0.2</v>
      </c>
      <c r="I6" s="53">
        <v>0.2</v>
      </c>
      <c r="J6" s="53">
        <v>0.3</v>
      </c>
      <c r="K6" s="53">
        <v>0.3</v>
      </c>
      <c r="L6" s="23" t="s">
        <v>248</v>
      </c>
      <c r="M6" s="23" t="s">
        <v>248</v>
      </c>
      <c r="N6" s="23" t="s">
        <v>248</v>
      </c>
      <c r="O6" s="23" t="s">
        <v>248</v>
      </c>
      <c r="P6" s="23" t="s">
        <v>248</v>
      </c>
      <c r="Q6" s="23" t="s">
        <v>248</v>
      </c>
      <c r="R6" s="23" t="s">
        <v>248</v>
      </c>
      <c r="S6" s="23" t="s">
        <v>248</v>
      </c>
      <c r="T6" s="23" t="s">
        <v>248</v>
      </c>
      <c r="U6" s="23" t="s">
        <v>248</v>
      </c>
      <c r="V6" s="23" t="s">
        <v>248</v>
      </c>
      <c r="W6" s="23" t="s">
        <v>248</v>
      </c>
      <c r="X6" s="8" t="s">
        <v>246</v>
      </c>
    </row>
    <row r="7" spans="1:24" x14ac:dyDescent="0.25">
      <c r="A7" s="5" t="s">
        <v>284</v>
      </c>
      <c r="B7" s="5" t="s">
        <v>241</v>
      </c>
      <c r="C7" s="21" t="s">
        <v>556</v>
      </c>
      <c r="D7" s="5" t="s">
        <v>250</v>
      </c>
      <c r="E7" s="5" t="s">
        <v>239</v>
      </c>
      <c r="F7" s="51">
        <v>0.3</v>
      </c>
      <c r="G7" s="51">
        <v>0.3</v>
      </c>
      <c r="H7" s="51">
        <v>0.3</v>
      </c>
      <c r="I7" s="51">
        <v>0.3</v>
      </c>
      <c r="J7" s="51">
        <v>0.3</v>
      </c>
      <c r="K7" s="51">
        <v>0.3</v>
      </c>
      <c r="L7" s="23">
        <v>0.3</v>
      </c>
      <c r="M7" s="23">
        <v>0.26</v>
      </c>
      <c r="N7" s="23">
        <v>0.26</v>
      </c>
      <c r="O7" s="23">
        <v>0.26</v>
      </c>
      <c r="P7" s="23">
        <v>0.22</v>
      </c>
      <c r="Q7" s="23">
        <v>0.1</v>
      </c>
      <c r="R7" s="23">
        <v>0.1</v>
      </c>
      <c r="S7" s="23">
        <v>0.1</v>
      </c>
      <c r="T7" s="23">
        <v>0.1</v>
      </c>
      <c r="U7" s="23">
        <v>0.1</v>
      </c>
      <c r="V7" s="23">
        <v>0.1</v>
      </c>
      <c r="W7" s="23">
        <v>0.1</v>
      </c>
      <c r="X7" s="8" t="s">
        <v>315</v>
      </c>
    </row>
    <row r="8" spans="1:24" x14ac:dyDescent="0.25">
      <c r="A8" s="5" t="s">
        <v>548</v>
      </c>
      <c r="B8" s="5" t="s">
        <v>241</v>
      </c>
      <c r="C8" s="21" t="s">
        <v>556</v>
      </c>
      <c r="D8" s="5" t="s">
        <v>250</v>
      </c>
      <c r="E8" s="5" t="s">
        <v>239</v>
      </c>
      <c r="F8" s="51">
        <v>0</v>
      </c>
      <c r="G8" s="51">
        <v>0</v>
      </c>
      <c r="H8" s="51">
        <v>0</v>
      </c>
      <c r="I8" s="51">
        <v>0</v>
      </c>
      <c r="J8" s="51">
        <v>0</v>
      </c>
      <c r="K8" s="51">
        <v>0</v>
      </c>
      <c r="L8" s="23">
        <v>0</v>
      </c>
      <c r="M8" s="23">
        <v>0</v>
      </c>
      <c r="N8" s="23">
        <v>0.3</v>
      </c>
      <c r="O8" s="23">
        <v>0.3</v>
      </c>
      <c r="P8" s="23">
        <v>0.3</v>
      </c>
      <c r="Q8" s="23">
        <v>0.3</v>
      </c>
      <c r="R8" s="23">
        <v>0.3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8" t="s">
        <v>549</v>
      </c>
    </row>
    <row r="9" spans="1:24" x14ac:dyDescent="0.25">
      <c r="A9" s="5" t="s">
        <v>547</v>
      </c>
      <c r="B9" s="5" t="s">
        <v>238</v>
      </c>
      <c r="C9" s="5" t="s">
        <v>557</v>
      </c>
      <c r="D9" s="5" t="s">
        <v>250</v>
      </c>
      <c r="E9" s="5" t="s">
        <v>546</v>
      </c>
      <c r="F9" s="51">
        <v>2.3E-2</v>
      </c>
      <c r="G9" s="51">
        <v>2.3E-2</v>
      </c>
      <c r="H9" s="51">
        <v>2.3E-2</v>
      </c>
      <c r="I9" s="51">
        <v>2.3E-2</v>
      </c>
      <c r="J9" s="51">
        <f>I9*0.8</f>
        <v>1.84E-2</v>
      </c>
      <c r="K9" s="51">
        <f>I9*0.6</f>
        <v>1.38E-2</v>
      </c>
      <c r="L9" s="23">
        <f>0.025*0.4</f>
        <v>1.0000000000000002E-2</v>
      </c>
      <c r="M9" s="23">
        <f>0.025*0.6</f>
        <v>1.4999999999999999E-2</v>
      </c>
      <c r="N9" s="23">
        <f>0.025*0.6</f>
        <v>1.4999999999999999E-2</v>
      </c>
      <c r="O9" s="23">
        <v>0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8" t="s">
        <v>550</v>
      </c>
    </row>
    <row r="10" spans="1:24" x14ac:dyDescent="0.25">
      <c r="A10" s="5" t="s">
        <v>548</v>
      </c>
      <c r="B10" s="5" t="s">
        <v>238</v>
      </c>
      <c r="C10" s="5" t="s">
        <v>557</v>
      </c>
      <c r="D10" s="5" t="s">
        <v>250</v>
      </c>
      <c r="E10" s="5" t="s">
        <v>546</v>
      </c>
      <c r="F10" s="51">
        <f>F9</f>
        <v>2.3E-2</v>
      </c>
      <c r="G10" s="51">
        <f t="shared" ref="G10:M10" si="0">G9</f>
        <v>2.3E-2</v>
      </c>
      <c r="H10" s="51">
        <f t="shared" si="0"/>
        <v>2.3E-2</v>
      </c>
      <c r="I10" s="51">
        <f t="shared" si="0"/>
        <v>2.3E-2</v>
      </c>
      <c r="J10" s="51">
        <f t="shared" si="0"/>
        <v>1.84E-2</v>
      </c>
      <c r="K10" s="51">
        <f t="shared" si="0"/>
        <v>1.38E-2</v>
      </c>
      <c r="L10" s="60">
        <f t="shared" si="0"/>
        <v>1.0000000000000002E-2</v>
      </c>
      <c r="M10" s="60">
        <f t="shared" si="0"/>
        <v>1.4999999999999999E-2</v>
      </c>
      <c r="N10" s="60">
        <v>0</v>
      </c>
      <c r="O10" s="60">
        <v>0</v>
      </c>
      <c r="P10" s="60">
        <v>0</v>
      </c>
      <c r="Q10" s="60">
        <v>0</v>
      </c>
      <c r="R10" s="60">
        <v>0</v>
      </c>
      <c r="S10" s="60">
        <v>0</v>
      </c>
      <c r="T10" s="60">
        <v>0</v>
      </c>
      <c r="U10" s="60">
        <v>0</v>
      </c>
      <c r="V10" s="60">
        <v>0</v>
      </c>
      <c r="W10" s="60">
        <v>0</v>
      </c>
      <c r="X10" s="8" t="s">
        <v>551</v>
      </c>
    </row>
    <row r="11" spans="1:24" s="59" customFormat="1" x14ac:dyDescent="0.25">
      <c r="A11" s="56" t="s">
        <v>313</v>
      </c>
      <c r="B11" s="56" t="s">
        <v>238</v>
      </c>
      <c r="C11" s="56" t="s">
        <v>237</v>
      </c>
      <c r="D11" s="56" t="s">
        <v>250</v>
      </c>
      <c r="E11" s="56" t="s">
        <v>546</v>
      </c>
      <c r="F11" s="57">
        <f>0.023</f>
        <v>2.3E-2</v>
      </c>
      <c r="G11" s="57">
        <f>0.023</f>
        <v>2.3E-2</v>
      </c>
      <c r="H11" s="57">
        <f>0.023</f>
        <v>2.3E-2</v>
      </c>
      <c r="I11" s="57">
        <f>0.023</f>
        <v>2.3E-2</v>
      </c>
      <c r="J11" s="57">
        <v>0</v>
      </c>
      <c r="K11" s="57">
        <v>0</v>
      </c>
      <c r="L11" s="58">
        <v>0</v>
      </c>
      <c r="M11" s="58">
        <v>0</v>
      </c>
      <c r="N11" s="58">
        <v>0</v>
      </c>
      <c r="O11" s="58">
        <v>0</v>
      </c>
      <c r="P11" s="58">
        <v>0</v>
      </c>
      <c r="Q11" s="58">
        <v>0</v>
      </c>
      <c r="R11" s="58">
        <v>0</v>
      </c>
      <c r="S11" s="58">
        <v>0</v>
      </c>
      <c r="T11" s="58">
        <v>0</v>
      </c>
      <c r="U11" s="58">
        <v>0</v>
      </c>
      <c r="V11" s="58">
        <v>0</v>
      </c>
      <c r="W11" s="58">
        <v>0</v>
      </c>
      <c r="X11" s="59" t="s">
        <v>314</v>
      </c>
    </row>
    <row r="12" spans="1:24" x14ac:dyDescent="0.25">
      <c r="A12" s="5" t="s">
        <v>313</v>
      </c>
      <c r="B12" s="5" t="s">
        <v>241</v>
      </c>
      <c r="C12" s="21" t="s">
        <v>240</v>
      </c>
      <c r="D12" s="5" t="s">
        <v>250</v>
      </c>
      <c r="E12" s="5" t="s">
        <v>239</v>
      </c>
      <c r="F12" s="51">
        <v>0.1</v>
      </c>
      <c r="G12" s="51">
        <v>0.1</v>
      </c>
      <c r="H12" s="51">
        <v>0.1</v>
      </c>
      <c r="I12" s="51">
        <v>0.1</v>
      </c>
      <c r="J12" s="51">
        <v>0.1</v>
      </c>
      <c r="K12" s="51">
        <v>0.1</v>
      </c>
      <c r="L12" s="23">
        <v>0.1</v>
      </c>
      <c r="M12" s="23">
        <v>0.1</v>
      </c>
      <c r="N12" s="23">
        <v>0.1</v>
      </c>
      <c r="O12" s="23">
        <v>0.1</v>
      </c>
      <c r="P12" s="23">
        <v>0.1</v>
      </c>
      <c r="Q12" s="23">
        <v>0.1</v>
      </c>
      <c r="R12" s="23">
        <v>0.1</v>
      </c>
      <c r="S12" s="23">
        <v>0.1</v>
      </c>
      <c r="T12" s="23">
        <v>0.1</v>
      </c>
      <c r="U12" s="23">
        <v>0.1</v>
      </c>
      <c r="V12" s="23">
        <v>0.1</v>
      </c>
      <c r="W12" s="23">
        <v>0.1</v>
      </c>
      <c r="X12" s="8" t="s">
        <v>555</v>
      </c>
    </row>
    <row r="13" spans="1:24" x14ac:dyDescent="0.25">
      <c r="A13" s="5" t="s">
        <v>26</v>
      </c>
      <c r="B13" s="5" t="s">
        <v>257</v>
      </c>
      <c r="C13" s="21" t="s">
        <v>245</v>
      </c>
      <c r="D13" s="5" t="s">
        <v>252</v>
      </c>
      <c r="E13" s="5" t="s">
        <v>247</v>
      </c>
      <c r="F13" s="51" t="s">
        <v>248</v>
      </c>
      <c r="G13" s="51" t="s">
        <v>248</v>
      </c>
      <c r="H13" s="54">
        <v>53000000</v>
      </c>
      <c r="I13" s="51" t="s">
        <v>248</v>
      </c>
      <c r="J13" s="51" t="s">
        <v>248</v>
      </c>
      <c r="K13" s="51" t="s">
        <v>248</v>
      </c>
      <c r="L13" s="23" t="s">
        <v>248</v>
      </c>
      <c r="M13" s="23" t="s">
        <v>248</v>
      </c>
      <c r="N13" s="23" t="s">
        <v>248</v>
      </c>
      <c r="O13" s="23" t="s">
        <v>248</v>
      </c>
      <c r="P13" s="23" t="s">
        <v>248</v>
      </c>
      <c r="Q13" s="23" t="s">
        <v>248</v>
      </c>
      <c r="R13" s="23" t="s">
        <v>248</v>
      </c>
      <c r="S13" s="23" t="s">
        <v>248</v>
      </c>
      <c r="T13" s="23" t="s">
        <v>248</v>
      </c>
      <c r="U13" s="23" t="s">
        <v>248</v>
      </c>
      <c r="V13" s="23" t="s">
        <v>248</v>
      </c>
      <c r="W13" s="23" t="s">
        <v>248</v>
      </c>
      <c r="X13" s="8" t="s">
        <v>258</v>
      </c>
    </row>
    <row r="14" spans="1:24" x14ac:dyDescent="0.25">
      <c r="A14" s="5" t="s">
        <v>26</v>
      </c>
      <c r="B14" s="5" t="s">
        <v>244</v>
      </c>
      <c r="C14" s="5" t="s">
        <v>286</v>
      </c>
      <c r="D14" s="5" t="s">
        <v>252</v>
      </c>
      <c r="E14" s="5" t="s">
        <v>285</v>
      </c>
      <c r="F14" s="51" t="s">
        <v>248</v>
      </c>
      <c r="G14" s="51">
        <v>0.1</v>
      </c>
      <c r="H14" s="51">
        <v>0.1</v>
      </c>
      <c r="I14" s="51">
        <v>0.1</v>
      </c>
      <c r="J14" s="51">
        <v>0.1</v>
      </c>
      <c r="K14" s="51">
        <v>0.1</v>
      </c>
      <c r="L14" s="23" t="s">
        <v>248</v>
      </c>
      <c r="M14" s="23" t="s">
        <v>248</v>
      </c>
      <c r="N14" s="23" t="s">
        <v>248</v>
      </c>
      <c r="O14" s="23" t="s">
        <v>248</v>
      </c>
      <c r="P14" s="23" t="s">
        <v>248</v>
      </c>
      <c r="Q14" s="23" t="s">
        <v>248</v>
      </c>
      <c r="R14" s="23" t="s">
        <v>248</v>
      </c>
      <c r="S14" s="23" t="s">
        <v>248</v>
      </c>
      <c r="T14" s="23" t="s">
        <v>248</v>
      </c>
      <c r="U14" s="23" t="s">
        <v>248</v>
      </c>
      <c r="V14" s="23" t="s">
        <v>248</v>
      </c>
      <c r="W14" s="23" t="s">
        <v>248</v>
      </c>
    </row>
    <row r="15" spans="1:24" x14ac:dyDescent="0.25">
      <c r="A15" s="5" t="s">
        <v>259</v>
      </c>
      <c r="B15" s="5" t="s">
        <v>244</v>
      </c>
      <c r="C15" s="5" t="s">
        <v>286</v>
      </c>
      <c r="D15" s="5" t="s">
        <v>252</v>
      </c>
      <c r="E15" s="5" t="s">
        <v>285</v>
      </c>
      <c r="F15" s="51" t="s">
        <v>248</v>
      </c>
      <c r="G15" s="51">
        <v>1.1000000000000001</v>
      </c>
      <c r="H15" s="51">
        <v>1.1000000000000001</v>
      </c>
      <c r="I15" s="51">
        <v>1.2</v>
      </c>
      <c r="J15" s="51">
        <v>1.3</v>
      </c>
      <c r="K15" s="51">
        <v>1.3</v>
      </c>
      <c r="L15" s="23" t="s">
        <v>248</v>
      </c>
      <c r="M15" s="23" t="s">
        <v>248</v>
      </c>
      <c r="N15" s="23" t="s">
        <v>248</v>
      </c>
      <c r="O15" s="23" t="s">
        <v>248</v>
      </c>
      <c r="P15" s="23" t="s">
        <v>248</v>
      </c>
      <c r="Q15" s="23" t="s">
        <v>248</v>
      </c>
      <c r="R15" s="23" t="s">
        <v>248</v>
      </c>
      <c r="S15" s="23" t="s">
        <v>248</v>
      </c>
      <c r="T15" s="23" t="s">
        <v>248</v>
      </c>
      <c r="U15" s="23" t="s">
        <v>248</v>
      </c>
      <c r="V15" s="23" t="s">
        <v>248</v>
      </c>
      <c r="W15" s="23" t="s">
        <v>248</v>
      </c>
      <c r="X15" s="8" t="s">
        <v>246</v>
      </c>
    </row>
    <row r="16" spans="1:24" x14ac:dyDescent="0.25">
      <c r="A16" s="5" t="s">
        <v>42</v>
      </c>
      <c r="B16" s="5" t="s">
        <v>30</v>
      </c>
      <c r="C16" s="5" t="s">
        <v>245</v>
      </c>
      <c r="D16" s="5" t="s">
        <v>252</v>
      </c>
      <c r="E16" s="5" t="s">
        <v>285</v>
      </c>
      <c r="F16" s="51" t="s">
        <v>248</v>
      </c>
      <c r="G16" s="55">
        <v>1.0200000000000002</v>
      </c>
      <c r="H16" s="55">
        <v>1.5200000000000002</v>
      </c>
      <c r="I16" s="55">
        <v>1.6200000000000003</v>
      </c>
      <c r="J16" s="55">
        <v>1.6200000000000003</v>
      </c>
      <c r="K16" s="55">
        <v>1.6200000000000003</v>
      </c>
      <c r="L16" s="23" t="s">
        <v>248</v>
      </c>
      <c r="M16" s="23" t="s">
        <v>248</v>
      </c>
      <c r="N16" s="23" t="s">
        <v>248</v>
      </c>
      <c r="O16" s="23" t="s">
        <v>248</v>
      </c>
      <c r="P16" s="23" t="s">
        <v>248</v>
      </c>
      <c r="Q16" s="23" t="s">
        <v>248</v>
      </c>
      <c r="R16" s="23" t="s">
        <v>248</v>
      </c>
      <c r="S16" s="23" t="s">
        <v>248</v>
      </c>
      <c r="T16" s="23" t="s">
        <v>248</v>
      </c>
      <c r="U16" s="23" t="s">
        <v>248</v>
      </c>
      <c r="V16" s="23" t="s">
        <v>248</v>
      </c>
      <c r="W16" s="23" t="s">
        <v>248</v>
      </c>
      <c r="X16" s="8" t="s">
        <v>246</v>
      </c>
    </row>
    <row r="17" spans="1:24" x14ac:dyDescent="0.25">
      <c r="A17" s="5" t="s">
        <v>42</v>
      </c>
      <c r="B17" s="5" t="s">
        <v>31</v>
      </c>
      <c r="C17" s="5" t="s">
        <v>245</v>
      </c>
      <c r="D17" s="5" t="s">
        <v>252</v>
      </c>
      <c r="E17" s="5" t="s">
        <v>285</v>
      </c>
      <c r="F17" s="51" t="s">
        <v>248</v>
      </c>
      <c r="G17" s="55">
        <v>0.14000000000000001</v>
      </c>
      <c r="H17" s="55">
        <v>0.14000000000000001</v>
      </c>
      <c r="I17" s="55">
        <v>0.14000000000000001</v>
      </c>
      <c r="J17" s="55">
        <v>0.14000000000000001</v>
      </c>
      <c r="K17" s="55">
        <v>0.14000000000000001</v>
      </c>
      <c r="L17" s="23" t="s">
        <v>248</v>
      </c>
      <c r="M17" s="23" t="s">
        <v>248</v>
      </c>
      <c r="N17" s="23" t="s">
        <v>248</v>
      </c>
      <c r="O17" s="23" t="s">
        <v>248</v>
      </c>
      <c r="P17" s="23" t="s">
        <v>248</v>
      </c>
      <c r="Q17" s="23" t="s">
        <v>248</v>
      </c>
      <c r="R17" s="23" t="s">
        <v>248</v>
      </c>
      <c r="S17" s="23" t="s">
        <v>248</v>
      </c>
      <c r="T17" s="23" t="s">
        <v>248</v>
      </c>
      <c r="U17" s="23" t="s">
        <v>248</v>
      </c>
      <c r="V17" s="23" t="s">
        <v>248</v>
      </c>
      <c r="W17" s="23" t="s">
        <v>248</v>
      </c>
      <c r="X17" s="8" t="s">
        <v>246</v>
      </c>
    </row>
    <row r="18" spans="1:24" x14ac:dyDescent="0.25">
      <c r="A18" s="5" t="s">
        <v>42</v>
      </c>
      <c r="B18" s="5" t="s">
        <v>38</v>
      </c>
      <c r="C18" s="5" t="s">
        <v>253</v>
      </c>
      <c r="D18" s="5" t="s">
        <v>252</v>
      </c>
      <c r="E18" s="5" t="s">
        <v>285</v>
      </c>
      <c r="F18" s="51" t="s">
        <v>248</v>
      </c>
      <c r="G18" s="51">
        <v>1.1000000000000001</v>
      </c>
      <c r="H18" s="51">
        <v>1.1000000000000001</v>
      </c>
      <c r="I18" s="51">
        <v>1.2</v>
      </c>
      <c r="J18" s="51">
        <v>1.2</v>
      </c>
      <c r="K18" s="51">
        <v>1.2</v>
      </c>
      <c r="L18" s="23" t="s">
        <v>248</v>
      </c>
      <c r="M18" s="23" t="s">
        <v>248</v>
      </c>
      <c r="N18" s="23" t="s">
        <v>248</v>
      </c>
      <c r="O18" s="23" t="s">
        <v>248</v>
      </c>
      <c r="P18" s="23" t="s">
        <v>248</v>
      </c>
      <c r="Q18" s="23" t="s">
        <v>248</v>
      </c>
      <c r="R18" s="23" t="s">
        <v>248</v>
      </c>
      <c r="S18" s="23" t="s">
        <v>248</v>
      </c>
      <c r="T18" s="23" t="s">
        <v>248</v>
      </c>
      <c r="U18" s="23" t="s">
        <v>248</v>
      </c>
      <c r="V18" s="23" t="s">
        <v>248</v>
      </c>
      <c r="W18" s="23" t="s">
        <v>248</v>
      </c>
      <c r="X18" s="8" t="s">
        <v>246</v>
      </c>
    </row>
    <row r="19" spans="1:24" x14ac:dyDescent="0.25">
      <c r="A19" s="5" t="s">
        <v>259</v>
      </c>
      <c r="B19" s="5" t="s">
        <v>260</v>
      </c>
      <c r="C19" s="5" t="s">
        <v>245</v>
      </c>
      <c r="D19" s="5" t="s">
        <v>252</v>
      </c>
      <c r="E19" s="5" t="s">
        <v>247</v>
      </c>
      <c r="F19" s="51" t="s">
        <v>248</v>
      </c>
      <c r="G19" s="51" t="s">
        <v>248</v>
      </c>
      <c r="H19" s="51">
        <v>10000000</v>
      </c>
      <c r="I19" s="51" t="s">
        <v>248</v>
      </c>
      <c r="J19" s="51" t="s">
        <v>248</v>
      </c>
      <c r="K19" s="51" t="s">
        <v>248</v>
      </c>
      <c r="L19" s="23" t="s">
        <v>248</v>
      </c>
      <c r="M19" s="23" t="s">
        <v>248</v>
      </c>
      <c r="N19" s="23" t="s">
        <v>248</v>
      </c>
      <c r="O19" s="23" t="s">
        <v>248</v>
      </c>
      <c r="P19" s="23" t="s">
        <v>248</v>
      </c>
      <c r="Q19" s="23" t="s">
        <v>248</v>
      </c>
      <c r="R19" s="23" t="s">
        <v>248</v>
      </c>
      <c r="S19" s="23" t="s">
        <v>248</v>
      </c>
      <c r="T19" s="23" t="s">
        <v>248</v>
      </c>
      <c r="U19" s="23" t="s">
        <v>248</v>
      </c>
      <c r="V19" s="23" t="s">
        <v>248</v>
      </c>
      <c r="W19" s="23" t="s">
        <v>248</v>
      </c>
      <c r="X19" s="8" t="s">
        <v>258</v>
      </c>
    </row>
  </sheetData>
  <sortState xmlns:xlrd2="http://schemas.microsoft.com/office/spreadsheetml/2017/richdata2" ref="A2:Y14">
    <sortCondition ref="D2:D14"/>
    <sortCondition ref="A2:A14"/>
  </sortState>
  <hyperlinks>
    <hyperlink ref="C4" r:id="rId1" xr:uid="{00000000-0004-0000-0100-000000000000}"/>
    <hyperlink ref="C6" r:id="rId2" xr:uid="{00000000-0004-0000-0100-000001000000}"/>
    <hyperlink ref="C5" r:id="rId3" xr:uid="{00000000-0004-0000-0100-000002000000}"/>
    <hyperlink ref="C13" r:id="rId4" xr:uid="{00000000-0004-0000-0100-000003000000}"/>
    <hyperlink ref="C12" r:id="rId5" xr:uid="{00000000-0004-0000-0100-000004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841"/>
  <sheetViews>
    <sheetView workbookViewId="0"/>
  </sheetViews>
  <sheetFormatPr defaultColWidth="9.140625" defaultRowHeight="15" x14ac:dyDescent="0.25"/>
  <cols>
    <col min="1" max="2" width="23.7109375" style="8" customWidth="1"/>
    <col min="3" max="33" width="9.140625" style="8"/>
    <col min="34" max="34" width="9.140625" style="8" bestFit="1"/>
    <col min="35" max="16384" width="9.140625" style="8"/>
  </cols>
  <sheetData>
    <row r="1" spans="1:34" ht="15" customHeight="1" thickBot="1" x14ac:dyDescent="0.3">
      <c r="B1" s="61" t="s">
        <v>577</v>
      </c>
      <c r="C1" s="63">
        <v>2020</v>
      </c>
      <c r="D1" s="63">
        <v>2021</v>
      </c>
      <c r="E1" s="63">
        <v>2022</v>
      </c>
      <c r="F1" s="63">
        <v>2023</v>
      </c>
      <c r="G1" s="63">
        <v>2024</v>
      </c>
      <c r="H1" s="63">
        <v>2025</v>
      </c>
      <c r="I1" s="63">
        <v>2026</v>
      </c>
      <c r="J1" s="63">
        <v>2027</v>
      </c>
      <c r="K1" s="63">
        <v>2028</v>
      </c>
      <c r="L1" s="63">
        <v>2029</v>
      </c>
      <c r="M1" s="63">
        <v>2030</v>
      </c>
      <c r="N1" s="63">
        <v>2031</v>
      </c>
      <c r="O1" s="63">
        <v>2032</v>
      </c>
      <c r="P1" s="63">
        <v>2033</v>
      </c>
      <c r="Q1" s="63">
        <v>2034</v>
      </c>
      <c r="R1" s="63">
        <v>2035</v>
      </c>
      <c r="S1" s="63">
        <v>2036</v>
      </c>
      <c r="T1" s="63">
        <v>2037</v>
      </c>
      <c r="U1" s="63">
        <v>2038</v>
      </c>
      <c r="V1" s="63">
        <v>2039</v>
      </c>
      <c r="W1" s="63">
        <v>2040</v>
      </c>
      <c r="X1" s="63">
        <v>2041</v>
      </c>
      <c r="Y1" s="63">
        <v>2042</v>
      </c>
      <c r="Z1" s="63">
        <v>2043</v>
      </c>
      <c r="AA1" s="63">
        <v>2044</v>
      </c>
      <c r="AB1" s="63">
        <v>2045</v>
      </c>
      <c r="AC1" s="63">
        <v>2046</v>
      </c>
      <c r="AD1" s="63">
        <v>2047</v>
      </c>
      <c r="AE1" s="63">
        <v>2048</v>
      </c>
      <c r="AF1" s="63">
        <v>2049</v>
      </c>
      <c r="AG1" s="63">
        <v>2050</v>
      </c>
    </row>
    <row r="2" spans="1:34" ht="15" customHeight="1" thickTop="1" x14ac:dyDescent="0.25"/>
    <row r="3" spans="1:34" ht="15" customHeight="1" x14ac:dyDescent="0.25">
      <c r="C3" s="66" t="s">
        <v>528</v>
      </c>
      <c r="D3" s="66" t="s">
        <v>599</v>
      </c>
      <c r="E3" s="67"/>
      <c r="F3" s="67"/>
      <c r="G3" s="67"/>
      <c r="H3" s="67"/>
    </row>
    <row r="4" spans="1:34" ht="15" customHeight="1" x14ac:dyDescent="0.25">
      <c r="C4" s="66" t="s">
        <v>529</v>
      </c>
      <c r="D4" s="66" t="s">
        <v>600</v>
      </c>
      <c r="E4" s="67"/>
      <c r="F4" s="67"/>
      <c r="G4" s="66" t="s">
        <v>530</v>
      </c>
      <c r="H4" s="67"/>
    </row>
    <row r="5" spans="1:34" ht="15" customHeight="1" x14ac:dyDescent="0.25">
      <c r="C5" s="66" t="s">
        <v>531</v>
      </c>
      <c r="D5" s="66" t="s">
        <v>601</v>
      </c>
      <c r="E5" s="67"/>
      <c r="F5" s="67"/>
      <c r="G5" s="67"/>
      <c r="H5" s="67"/>
    </row>
    <row r="6" spans="1:34" ht="15" customHeight="1" x14ac:dyDescent="0.25">
      <c r="C6" s="66" t="s">
        <v>532</v>
      </c>
      <c r="D6" s="67"/>
      <c r="E6" s="66" t="s">
        <v>602</v>
      </c>
      <c r="F6" s="67"/>
      <c r="G6" s="67"/>
      <c r="H6" s="67"/>
    </row>
    <row r="7" spans="1:34" ht="15" customHeight="1" x14ac:dyDescent="0.25">
      <c r="C7" s="67"/>
      <c r="D7" s="67"/>
      <c r="E7" s="67"/>
      <c r="F7" s="67"/>
      <c r="G7" s="67"/>
      <c r="H7" s="67"/>
    </row>
    <row r="10" spans="1:34" ht="15" customHeight="1" x14ac:dyDescent="0.25">
      <c r="A10" s="40" t="s">
        <v>352</v>
      </c>
      <c r="B10" s="62" t="s">
        <v>43</v>
      </c>
      <c r="AH10" s="68" t="s">
        <v>603</v>
      </c>
    </row>
    <row r="11" spans="1:34" ht="15" customHeight="1" x14ac:dyDescent="0.25">
      <c r="B11" s="61" t="s">
        <v>44</v>
      </c>
      <c r="AH11" s="68" t="s">
        <v>604</v>
      </c>
    </row>
    <row r="12" spans="1:34" ht="15" customHeight="1" x14ac:dyDescent="0.25">
      <c r="B12" s="6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68" t="s">
        <v>605</v>
      </c>
    </row>
    <row r="13" spans="1:34" ht="15" customHeight="1" thickBot="1" x14ac:dyDescent="0.3">
      <c r="B13" s="63" t="s">
        <v>45</v>
      </c>
      <c r="C13" s="63">
        <v>2020</v>
      </c>
      <c r="D13" s="63">
        <v>2021</v>
      </c>
      <c r="E13" s="63">
        <v>2022</v>
      </c>
      <c r="F13" s="63">
        <v>2023</v>
      </c>
      <c r="G13" s="63">
        <v>2024</v>
      </c>
      <c r="H13" s="63">
        <v>2025</v>
      </c>
      <c r="I13" s="63">
        <v>2026</v>
      </c>
      <c r="J13" s="63">
        <v>2027</v>
      </c>
      <c r="K13" s="63">
        <v>2028</v>
      </c>
      <c r="L13" s="63">
        <v>2029</v>
      </c>
      <c r="M13" s="63">
        <v>2030</v>
      </c>
      <c r="N13" s="63">
        <v>2031</v>
      </c>
      <c r="O13" s="63">
        <v>2032</v>
      </c>
      <c r="P13" s="63">
        <v>2033</v>
      </c>
      <c r="Q13" s="63">
        <v>2034</v>
      </c>
      <c r="R13" s="63">
        <v>2035</v>
      </c>
      <c r="S13" s="63">
        <v>2036</v>
      </c>
      <c r="T13" s="63">
        <v>2037</v>
      </c>
      <c r="U13" s="63">
        <v>2038</v>
      </c>
      <c r="V13" s="63">
        <v>2039</v>
      </c>
      <c r="W13" s="63">
        <v>2040</v>
      </c>
      <c r="X13" s="63">
        <v>2041</v>
      </c>
      <c r="Y13" s="63">
        <v>2042</v>
      </c>
      <c r="Z13" s="63">
        <v>2043</v>
      </c>
      <c r="AA13" s="63">
        <v>2044</v>
      </c>
      <c r="AB13" s="63">
        <v>2045</v>
      </c>
      <c r="AC13" s="63">
        <v>2046</v>
      </c>
      <c r="AD13" s="63">
        <v>2047</v>
      </c>
      <c r="AE13" s="63">
        <v>2048</v>
      </c>
      <c r="AF13" s="63">
        <v>2049</v>
      </c>
      <c r="AG13" s="63">
        <v>2050</v>
      </c>
      <c r="AH13" s="69" t="s">
        <v>606</v>
      </c>
    </row>
    <row r="14" spans="1:34" ht="15" customHeight="1" thickTop="1" x14ac:dyDescent="0.25"/>
    <row r="15" spans="1:34" ht="15" customHeight="1" x14ac:dyDescent="0.25">
      <c r="B15" s="64" t="s">
        <v>46</v>
      </c>
    </row>
    <row r="16" spans="1:34" ht="15" customHeight="1" x14ac:dyDescent="0.25">
      <c r="A16" s="40" t="s">
        <v>353</v>
      </c>
      <c r="B16" s="65" t="s">
        <v>47</v>
      </c>
      <c r="C16" s="42">
        <v>23.867666</v>
      </c>
      <c r="D16" s="42">
        <v>23.716004999999999</v>
      </c>
      <c r="E16" s="42">
        <v>24.53903</v>
      </c>
      <c r="F16" s="42">
        <v>27.925459</v>
      </c>
      <c r="G16" s="42">
        <v>30.574987</v>
      </c>
      <c r="H16" s="42">
        <v>32.906692999999997</v>
      </c>
      <c r="I16" s="42">
        <v>34.453662999999999</v>
      </c>
      <c r="J16" s="42">
        <v>35.289585000000002</v>
      </c>
      <c r="K16" s="42">
        <v>35.990912999999999</v>
      </c>
      <c r="L16" s="42">
        <v>36.409004000000003</v>
      </c>
      <c r="M16" s="42">
        <v>36.662436999999997</v>
      </c>
      <c r="N16" s="42">
        <v>36.98563</v>
      </c>
      <c r="O16" s="42">
        <v>37.381976999999999</v>
      </c>
      <c r="P16" s="42">
        <v>37.446896000000002</v>
      </c>
      <c r="Q16" s="42">
        <v>37.742153000000002</v>
      </c>
      <c r="R16" s="42">
        <v>38.091808</v>
      </c>
      <c r="S16" s="42">
        <v>38.293205</v>
      </c>
      <c r="T16" s="42">
        <v>38.401020000000003</v>
      </c>
      <c r="U16" s="42">
        <v>38.231583000000001</v>
      </c>
      <c r="V16" s="42">
        <v>38.447079000000002</v>
      </c>
      <c r="W16" s="42">
        <v>38.671165000000002</v>
      </c>
      <c r="X16" s="42">
        <v>38.790134000000002</v>
      </c>
      <c r="Y16" s="42">
        <v>38.843955999999999</v>
      </c>
      <c r="Z16" s="42">
        <v>38.968848999999999</v>
      </c>
      <c r="AA16" s="42">
        <v>38.842036999999998</v>
      </c>
      <c r="AB16" s="42">
        <v>38.964989000000003</v>
      </c>
      <c r="AC16" s="42">
        <v>38.709029999999998</v>
      </c>
      <c r="AD16" s="42">
        <v>38.560642000000001</v>
      </c>
      <c r="AE16" s="42">
        <v>38.314979999999998</v>
      </c>
      <c r="AF16" s="42">
        <v>37.913806999999998</v>
      </c>
      <c r="AG16" s="42">
        <v>37.41724</v>
      </c>
      <c r="AH16" s="43">
        <v>1.5100000000000001E-2</v>
      </c>
    </row>
    <row r="17" spans="1:34" ht="15" customHeight="1" x14ac:dyDescent="0.25">
      <c r="A17" s="40" t="s">
        <v>354</v>
      </c>
      <c r="B17" s="65" t="s">
        <v>48</v>
      </c>
      <c r="C17" s="42">
        <v>6.5830979999999997</v>
      </c>
      <c r="D17" s="42">
        <v>6.8192440000000003</v>
      </c>
      <c r="E17" s="42">
        <v>7.4171019999999999</v>
      </c>
      <c r="F17" s="42">
        <v>8.3169740000000001</v>
      </c>
      <c r="G17" s="42">
        <v>8.7668909999999993</v>
      </c>
      <c r="H17" s="42">
        <v>8.8852949999999993</v>
      </c>
      <c r="I17" s="42">
        <v>9.0528650000000006</v>
      </c>
      <c r="J17" s="42">
        <v>9.1853820000000006</v>
      </c>
      <c r="K17" s="42">
        <v>9.3018859999999997</v>
      </c>
      <c r="L17" s="42">
        <v>9.3624320000000001</v>
      </c>
      <c r="M17" s="42">
        <v>9.4732450000000004</v>
      </c>
      <c r="N17" s="42">
        <v>9.5774699999999999</v>
      </c>
      <c r="O17" s="42">
        <v>9.6888269999999999</v>
      </c>
      <c r="P17" s="42">
        <v>9.7548390000000005</v>
      </c>
      <c r="Q17" s="42">
        <v>9.8702070000000006</v>
      </c>
      <c r="R17" s="42">
        <v>9.9479399999999991</v>
      </c>
      <c r="S17" s="42">
        <v>9.9735180000000003</v>
      </c>
      <c r="T17" s="42">
        <v>10.047675999999999</v>
      </c>
      <c r="U17" s="42">
        <v>10.051038</v>
      </c>
      <c r="V17" s="42">
        <v>10.057378999999999</v>
      </c>
      <c r="W17" s="42">
        <v>10.066322</v>
      </c>
      <c r="X17" s="42">
        <v>10.088569</v>
      </c>
      <c r="Y17" s="42">
        <v>10.137991</v>
      </c>
      <c r="Z17" s="42">
        <v>10.245187</v>
      </c>
      <c r="AA17" s="42">
        <v>10.325322999999999</v>
      </c>
      <c r="AB17" s="42">
        <v>10.436216999999999</v>
      </c>
      <c r="AC17" s="42">
        <v>10.42855</v>
      </c>
      <c r="AD17" s="42">
        <v>10.437873</v>
      </c>
      <c r="AE17" s="42">
        <v>10.473520000000001</v>
      </c>
      <c r="AF17" s="42">
        <v>10.438701999999999</v>
      </c>
      <c r="AG17" s="42">
        <v>10.392863</v>
      </c>
      <c r="AH17" s="43">
        <v>1.5337E-2</v>
      </c>
    </row>
    <row r="18" spans="1:34" ht="15" customHeight="1" x14ac:dyDescent="0.25">
      <c r="A18" s="40" t="s">
        <v>355</v>
      </c>
      <c r="B18" s="65" t="s">
        <v>49</v>
      </c>
      <c r="C18" s="42">
        <v>35.071499000000003</v>
      </c>
      <c r="D18" s="42">
        <v>33.420853000000001</v>
      </c>
      <c r="E18" s="42">
        <v>34.514403999999999</v>
      </c>
      <c r="F18" s="42">
        <v>36.586661999999997</v>
      </c>
      <c r="G18" s="42">
        <v>38.453529000000003</v>
      </c>
      <c r="H18" s="42">
        <v>40.565562999999997</v>
      </c>
      <c r="I18" s="42">
        <v>41.814342000000003</v>
      </c>
      <c r="J18" s="42">
        <v>42.703667000000003</v>
      </c>
      <c r="K18" s="42">
        <v>43.344872000000002</v>
      </c>
      <c r="L18" s="42">
        <v>44.335121000000001</v>
      </c>
      <c r="M18" s="42">
        <v>44.964447</v>
      </c>
      <c r="N18" s="42">
        <v>45.514583999999999</v>
      </c>
      <c r="O18" s="42">
        <v>46.237316</v>
      </c>
      <c r="P18" s="42">
        <v>46.814990999999999</v>
      </c>
      <c r="Q18" s="42">
        <v>47.414042999999999</v>
      </c>
      <c r="R18" s="42">
        <v>47.874859000000001</v>
      </c>
      <c r="S18" s="42">
        <v>48.433478999999998</v>
      </c>
      <c r="T18" s="42">
        <v>49.118267000000003</v>
      </c>
      <c r="U18" s="42">
        <v>49.758228000000003</v>
      </c>
      <c r="V18" s="42">
        <v>50.396996000000001</v>
      </c>
      <c r="W18" s="42">
        <v>50.988028999999997</v>
      </c>
      <c r="X18" s="42">
        <v>51.433307999999997</v>
      </c>
      <c r="Y18" s="42">
        <v>51.869774</v>
      </c>
      <c r="Z18" s="42">
        <v>52.514465000000001</v>
      </c>
      <c r="AA18" s="42">
        <v>53.262515999999998</v>
      </c>
      <c r="AB18" s="42">
        <v>53.763351</v>
      </c>
      <c r="AC18" s="42">
        <v>54.110774999999997</v>
      </c>
      <c r="AD18" s="42">
        <v>54.475608999999999</v>
      </c>
      <c r="AE18" s="42">
        <v>54.893577999999998</v>
      </c>
      <c r="AF18" s="42">
        <v>55.124946999999999</v>
      </c>
      <c r="AG18" s="42">
        <v>55.505839999999999</v>
      </c>
      <c r="AH18" s="43">
        <v>1.5421000000000001E-2</v>
      </c>
    </row>
    <row r="19" spans="1:34" ht="15" customHeight="1" x14ac:dyDescent="0.25">
      <c r="A19" s="40" t="s">
        <v>356</v>
      </c>
      <c r="B19" s="65" t="s">
        <v>50</v>
      </c>
      <c r="C19" s="42">
        <v>10.784114000000001</v>
      </c>
      <c r="D19" s="42">
        <v>12.618449</v>
      </c>
      <c r="E19" s="42">
        <v>13.002274</v>
      </c>
      <c r="F19" s="42">
        <v>11.427409000000001</v>
      </c>
      <c r="G19" s="42">
        <v>10.139303</v>
      </c>
      <c r="H19" s="42">
        <v>8.5027030000000003</v>
      </c>
      <c r="I19" s="42">
        <v>8.5642490000000002</v>
      </c>
      <c r="J19" s="42">
        <v>8.3766789999999993</v>
      </c>
      <c r="K19" s="42">
        <v>8.4043050000000008</v>
      </c>
      <c r="L19" s="42">
        <v>8.3890689999999992</v>
      </c>
      <c r="M19" s="42">
        <v>8.4299920000000004</v>
      </c>
      <c r="N19" s="42">
        <v>8.3419849999999993</v>
      </c>
      <c r="O19" s="42">
        <v>8.2206489999999999</v>
      </c>
      <c r="P19" s="42">
        <v>8.1894469999999995</v>
      </c>
      <c r="Q19" s="42">
        <v>8.0775089999999992</v>
      </c>
      <c r="R19" s="42">
        <v>7.9647019999999999</v>
      </c>
      <c r="S19" s="42">
        <v>7.8969360000000002</v>
      </c>
      <c r="T19" s="42">
        <v>7.8271040000000003</v>
      </c>
      <c r="U19" s="42">
        <v>7.7181629999999997</v>
      </c>
      <c r="V19" s="42">
        <v>7.7059049999999996</v>
      </c>
      <c r="W19" s="42">
        <v>7.6330090000000004</v>
      </c>
      <c r="X19" s="42">
        <v>7.5858319999999999</v>
      </c>
      <c r="Y19" s="42">
        <v>7.5861340000000004</v>
      </c>
      <c r="Z19" s="42">
        <v>7.6137870000000003</v>
      </c>
      <c r="AA19" s="42">
        <v>7.6301880000000004</v>
      </c>
      <c r="AB19" s="42">
        <v>7.4999320000000003</v>
      </c>
      <c r="AC19" s="42">
        <v>7.4386539999999997</v>
      </c>
      <c r="AD19" s="42">
        <v>7.4039849999999996</v>
      </c>
      <c r="AE19" s="42">
        <v>7.3274780000000002</v>
      </c>
      <c r="AF19" s="42">
        <v>7.2672590000000001</v>
      </c>
      <c r="AG19" s="42">
        <v>7.2873799999999997</v>
      </c>
      <c r="AH19" s="43">
        <v>-1.2978999999999999E-2</v>
      </c>
    </row>
    <row r="20" spans="1:34" ht="15" customHeight="1" x14ac:dyDescent="0.25">
      <c r="A20" s="40" t="s">
        <v>357</v>
      </c>
      <c r="B20" s="65" t="s">
        <v>51</v>
      </c>
      <c r="C20" s="42">
        <v>8.2053379999999994</v>
      </c>
      <c r="D20" s="42">
        <v>7.9521920000000001</v>
      </c>
      <c r="E20" s="42">
        <v>7.7023349999999997</v>
      </c>
      <c r="F20" s="42">
        <v>7.8394529999999998</v>
      </c>
      <c r="G20" s="42">
        <v>7.8721709999999998</v>
      </c>
      <c r="H20" s="42">
        <v>7.7886550000000003</v>
      </c>
      <c r="I20" s="42">
        <v>6.7068110000000001</v>
      </c>
      <c r="J20" s="42">
        <v>6.0273389999999996</v>
      </c>
      <c r="K20" s="42">
        <v>5.823143</v>
      </c>
      <c r="L20" s="42">
        <v>5.2902659999999999</v>
      </c>
      <c r="M20" s="42">
        <v>5.2980970000000003</v>
      </c>
      <c r="N20" s="42">
        <v>5.126398</v>
      </c>
      <c r="O20" s="42">
        <v>5.020213</v>
      </c>
      <c r="P20" s="42">
        <v>4.939495</v>
      </c>
      <c r="Q20" s="42">
        <v>4.7645020000000002</v>
      </c>
      <c r="R20" s="42">
        <v>4.7791920000000001</v>
      </c>
      <c r="S20" s="42">
        <v>4.6919029999999999</v>
      </c>
      <c r="T20" s="42">
        <v>4.5201010000000004</v>
      </c>
      <c r="U20" s="42">
        <v>4.4460940000000004</v>
      </c>
      <c r="V20" s="42">
        <v>4.4460940000000004</v>
      </c>
      <c r="W20" s="42">
        <v>4.4497</v>
      </c>
      <c r="X20" s="42">
        <v>4.4627910000000002</v>
      </c>
      <c r="Y20" s="42">
        <v>4.4722590000000002</v>
      </c>
      <c r="Z20" s="42">
        <v>4.2833519999999998</v>
      </c>
      <c r="AA20" s="42">
        <v>3.8118189999999998</v>
      </c>
      <c r="AB20" s="42">
        <v>3.8203770000000001</v>
      </c>
      <c r="AC20" s="42">
        <v>3.8248310000000001</v>
      </c>
      <c r="AD20" s="42">
        <v>3.7477960000000001</v>
      </c>
      <c r="AE20" s="42">
        <v>3.5928810000000002</v>
      </c>
      <c r="AF20" s="42">
        <v>3.5962329999999998</v>
      </c>
      <c r="AG20" s="42">
        <v>3.6010789999999999</v>
      </c>
      <c r="AH20" s="43">
        <v>-2.7078000000000001E-2</v>
      </c>
    </row>
    <row r="21" spans="1:34" ht="15" customHeight="1" x14ac:dyDescent="0.25">
      <c r="A21" s="40" t="s">
        <v>358</v>
      </c>
      <c r="B21" s="65" t="s">
        <v>200</v>
      </c>
      <c r="C21" s="42">
        <v>2.5344470000000001</v>
      </c>
      <c r="D21" s="42">
        <v>2.4826489999999999</v>
      </c>
      <c r="E21" s="42">
        <v>2.5667870000000002</v>
      </c>
      <c r="F21" s="42">
        <v>2.6176599999999999</v>
      </c>
      <c r="G21" s="42">
        <v>2.538875</v>
      </c>
      <c r="H21" s="42">
        <v>2.4966300000000001</v>
      </c>
      <c r="I21" s="42">
        <v>2.4146179999999999</v>
      </c>
      <c r="J21" s="42">
        <v>2.379502</v>
      </c>
      <c r="K21" s="42">
        <v>2.3408340000000001</v>
      </c>
      <c r="L21" s="42">
        <v>2.3264619999999998</v>
      </c>
      <c r="M21" s="42">
        <v>2.317059</v>
      </c>
      <c r="N21" s="42">
        <v>2.3122950000000002</v>
      </c>
      <c r="O21" s="42">
        <v>2.3030919999999999</v>
      </c>
      <c r="P21" s="42">
        <v>2.2927430000000002</v>
      </c>
      <c r="Q21" s="42">
        <v>2.2856200000000002</v>
      </c>
      <c r="R21" s="42">
        <v>2.2783370000000001</v>
      </c>
      <c r="S21" s="42">
        <v>2.2708390000000001</v>
      </c>
      <c r="T21" s="42">
        <v>2.264202</v>
      </c>
      <c r="U21" s="42">
        <v>2.2553830000000001</v>
      </c>
      <c r="V21" s="42">
        <v>2.2462909999999998</v>
      </c>
      <c r="W21" s="42">
        <v>2.2406139999999999</v>
      </c>
      <c r="X21" s="42">
        <v>2.2345830000000002</v>
      </c>
      <c r="Y21" s="42">
        <v>2.2299020000000001</v>
      </c>
      <c r="Z21" s="42">
        <v>2.2239439999999999</v>
      </c>
      <c r="AA21" s="42">
        <v>2.2179739999999999</v>
      </c>
      <c r="AB21" s="42">
        <v>2.2093859999999999</v>
      </c>
      <c r="AC21" s="42">
        <v>2.1995480000000001</v>
      </c>
      <c r="AD21" s="42">
        <v>2.1941649999999999</v>
      </c>
      <c r="AE21" s="42">
        <v>2.1891940000000001</v>
      </c>
      <c r="AF21" s="42">
        <v>2.1818879999999998</v>
      </c>
      <c r="AG21" s="42">
        <v>2.175548</v>
      </c>
      <c r="AH21" s="43">
        <v>-5.0769999999999999E-3</v>
      </c>
    </row>
    <row r="22" spans="1:34" ht="15" customHeight="1" x14ac:dyDescent="0.25">
      <c r="A22" s="40" t="s">
        <v>359</v>
      </c>
      <c r="B22" s="65" t="s">
        <v>52</v>
      </c>
      <c r="C22" s="42">
        <v>4.4722900000000001</v>
      </c>
      <c r="D22" s="42">
        <v>4.6693230000000003</v>
      </c>
      <c r="E22" s="42">
        <v>4.6908890000000003</v>
      </c>
      <c r="F22" s="42">
        <v>4.7478910000000001</v>
      </c>
      <c r="G22" s="42">
        <v>4.8064929999999997</v>
      </c>
      <c r="H22" s="42">
        <v>4.8397050000000004</v>
      </c>
      <c r="I22" s="42">
        <v>4.8661789999999998</v>
      </c>
      <c r="J22" s="42">
        <v>4.8851170000000002</v>
      </c>
      <c r="K22" s="42">
        <v>4.8942160000000001</v>
      </c>
      <c r="L22" s="42">
        <v>4.9033680000000004</v>
      </c>
      <c r="M22" s="42">
        <v>4.9359799999999998</v>
      </c>
      <c r="N22" s="42">
        <v>4.9466869999999998</v>
      </c>
      <c r="O22" s="42">
        <v>4.9633229999999999</v>
      </c>
      <c r="P22" s="42">
        <v>4.968826</v>
      </c>
      <c r="Q22" s="42">
        <v>4.9724219999999999</v>
      </c>
      <c r="R22" s="42">
        <v>4.9827539999999999</v>
      </c>
      <c r="S22" s="42">
        <v>5.0052560000000001</v>
      </c>
      <c r="T22" s="42">
        <v>5.0212709999999996</v>
      </c>
      <c r="U22" s="42">
        <v>5.0438689999999999</v>
      </c>
      <c r="V22" s="42">
        <v>5.0670840000000004</v>
      </c>
      <c r="W22" s="42">
        <v>5.0908920000000002</v>
      </c>
      <c r="X22" s="42">
        <v>5.1207570000000002</v>
      </c>
      <c r="Y22" s="42">
        <v>5.1624049999999997</v>
      </c>
      <c r="Z22" s="42">
        <v>5.1968829999999997</v>
      </c>
      <c r="AA22" s="42">
        <v>5.247376</v>
      </c>
      <c r="AB22" s="42">
        <v>5.2874309999999998</v>
      </c>
      <c r="AC22" s="42">
        <v>5.3290009999999999</v>
      </c>
      <c r="AD22" s="42">
        <v>5.3944419999999997</v>
      </c>
      <c r="AE22" s="42">
        <v>5.4457389999999997</v>
      </c>
      <c r="AF22" s="42">
        <v>5.5086130000000004</v>
      </c>
      <c r="AG22" s="42">
        <v>5.566624</v>
      </c>
      <c r="AH22" s="43">
        <v>7.3229999999999996E-3</v>
      </c>
    </row>
    <row r="23" spans="1:34" ht="15" customHeight="1" x14ac:dyDescent="0.25">
      <c r="A23" s="40" t="s">
        <v>360</v>
      </c>
      <c r="B23" s="65" t="s">
        <v>53</v>
      </c>
      <c r="C23" s="42">
        <v>4.4248950000000002</v>
      </c>
      <c r="D23" s="42">
        <v>5.1409979999999997</v>
      </c>
      <c r="E23" s="42">
        <v>5.5741690000000004</v>
      </c>
      <c r="F23" s="42">
        <v>6.3247629999999999</v>
      </c>
      <c r="G23" s="42">
        <v>7.1962080000000004</v>
      </c>
      <c r="H23" s="42">
        <v>7.6852549999999997</v>
      </c>
      <c r="I23" s="42">
        <v>7.76722</v>
      </c>
      <c r="J23" s="42">
        <v>7.8418039999999998</v>
      </c>
      <c r="K23" s="42">
        <v>7.8896360000000003</v>
      </c>
      <c r="L23" s="42">
        <v>8.0682720000000003</v>
      </c>
      <c r="M23" s="42">
        <v>8.3058230000000002</v>
      </c>
      <c r="N23" s="42">
        <v>8.427816</v>
      </c>
      <c r="O23" s="42">
        <v>8.5152529999999995</v>
      </c>
      <c r="P23" s="42">
        <v>8.6241760000000003</v>
      </c>
      <c r="Q23" s="42">
        <v>8.8663159999999994</v>
      </c>
      <c r="R23" s="42">
        <v>9.1666799999999995</v>
      </c>
      <c r="S23" s="42">
        <v>9.4246949999999998</v>
      </c>
      <c r="T23" s="42">
        <v>9.5828419999999994</v>
      </c>
      <c r="U23" s="42">
        <v>9.7705289999999998</v>
      </c>
      <c r="V23" s="42">
        <v>9.8951410000000006</v>
      </c>
      <c r="W23" s="42">
        <v>10.034300999999999</v>
      </c>
      <c r="X23" s="42">
        <v>10.147729</v>
      </c>
      <c r="Y23" s="42">
        <v>10.250866</v>
      </c>
      <c r="Z23" s="42">
        <v>10.396744</v>
      </c>
      <c r="AA23" s="42">
        <v>10.581325</v>
      </c>
      <c r="AB23" s="42">
        <v>10.777422</v>
      </c>
      <c r="AC23" s="42">
        <v>11.011445999999999</v>
      </c>
      <c r="AD23" s="42">
        <v>11.308892999999999</v>
      </c>
      <c r="AE23" s="42">
        <v>11.723235000000001</v>
      </c>
      <c r="AF23" s="42">
        <v>12.192237</v>
      </c>
      <c r="AG23" s="42">
        <v>12.449108000000001</v>
      </c>
      <c r="AH23" s="43">
        <v>3.5081000000000001E-2</v>
      </c>
    </row>
    <row r="24" spans="1:34" ht="15" customHeight="1" x14ac:dyDescent="0.25">
      <c r="A24" s="40" t="s">
        <v>361</v>
      </c>
      <c r="B24" s="65" t="s">
        <v>54</v>
      </c>
      <c r="C24" s="42">
        <v>0.68507899999999999</v>
      </c>
      <c r="D24" s="42">
        <v>1.213802</v>
      </c>
      <c r="E24" s="42">
        <v>0.74235499999999999</v>
      </c>
      <c r="F24" s="42">
        <v>0.82416500000000004</v>
      </c>
      <c r="G24" s="42">
        <v>0.860541</v>
      </c>
      <c r="H24" s="42">
        <v>0.79651000000000005</v>
      </c>
      <c r="I24" s="42">
        <v>0.65415599999999996</v>
      </c>
      <c r="J24" s="42">
        <v>0.64135699999999995</v>
      </c>
      <c r="K24" s="42">
        <v>0.64526300000000003</v>
      </c>
      <c r="L24" s="42">
        <v>0.64116899999999999</v>
      </c>
      <c r="M24" s="42">
        <v>0.60385599999999995</v>
      </c>
      <c r="N24" s="42">
        <v>0.59543100000000004</v>
      </c>
      <c r="O24" s="42">
        <v>0.59057499999999996</v>
      </c>
      <c r="P24" s="42">
        <v>0.58815499999999998</v>
      </c>
      <c r="Q24" s="42">
        <v>0.58796499999999996</v>
      </c>
      <c r="R24" s="42">
        <v>0.58573399999999998</v>
      </c>
      <c r="S24" s="42">
        <v>0.58875500000000003</v>
      </c>
      <c r="T24" s="42">
        <v>0.59193399999999996</v>
      </c>
      <c r="U24" s="42">
        <v>0.594302</v>
      </c>
      <c r="V24" s="42">
        <v>0.60012900000000002</v>
      </c>
      <c r="W24" s="42">
        <v>0.59348000000000001</v>
      </c>
      <c r="X24" s="42">
        <v>0.59544799999999998</v>
      </c>
      <c r="Y24" s="42">
        <v>0.59747700000000004</v>
      </c>
      <c r="Z24" s="42">
        <v>0.59772700000000001</v>
      </c>
      <c r="AA24" s="42">
        <v>0.59933800000000004</v>
      </c>
      <c r="AB24" s="42">
        <v>0.600908</v>
      </c>
      <c r="AC24" s="42">
        <v>0.59958999999999996</v>
      </c>
      <c r="AD24" s="42">
        <v>0.60051399999999999</v>
      </c>
      <c r="AE24" s="42">
        <v>0.60054399999999997</v>
      </c>
      <c r="AF24" s="42">
        <v>0.60362199999999999</v>
      </c>
      <c r="AG24" s="42">
        <v>0.61028800000000005</v>
      </c>
      <c r="AH24" s="43">
        <v>-3.846E-3</v>
      </c>
    </row>
    <row r="25" spans="1:34" ht="15" customHeight="1" x14ac:dyDescent="0.25">
      <c r="A25" s="40" t="s">
        <v>362</v>
      </c>
      <c r="B25" s="64" t="s">
        <v>55</v>
      </c>
      <c r="C25" s="44">
        <v>96.628426000000005</v>
      </c>
      <c r="D25" s="44">
        <v>98.033507999999998</v>
      </c>
      <c r="E25" s="44">
        <v>100.749336</v>
      </c>
      <c r="F25" s="44">
        <v>106.610435</v>
      </c>
      <c r="G25" s="44">
        <v>111.209</v>
      </c>
      <c r="H25" s="44">
        <v>114.46701</v>
      </c>
      <c r="I25" s="44">
        <v>116.29409800000001</v>
      </c>
      <c r="J25" s="44">
        <v>117.330429</v>
      </c>
      <c r="K25" s="44">
        <v>118.635071</v>
      </c>
      <c r="L25" s="44">
        <v>119.725151</v>
      </c>
      <c r="M25" s="44">
        <v>120.990936</v>
      </c>
      <c r="N25" s="44">
        <v>121.828293</v>
      </c>
      <c r="O25" s="44">
        <v>122.921227</v>
      </c>
      <c r="P25" s="44">
        <v>123.61956000000001</v>
      </c>
      <c r="Q25" s="44">
        <v>124.58073400000001</v>
      </c>
      <c r="R25" s="44">
        <v>125.672005</v>
      </c>
      <c r="S25" s="44">
        <v>126.57858299999999</v>
      </c>
      <c r="T25" s="44">
        <v>127.37442</v>
      </c>
      <c r="U25" s="44">
        <v>127.869186</v>
      </c>
      <c r="V25" s="44">
        <v>128.86209099999999</v>
      </c>
      <c r="W25" s="44">
        <v>129.767517</v>
      </c>
      <c r="X25" s="44">
        <v>130.45915199999999</v>
      </c>
      <c r="Y25" s="44">
        <v>131.15077199999999</v>
      </c>
      <c r="Z25" s="44">
        <v>132.04093900000001</v>
      </c>
      <c r="AA25" s="44">
        <v>132.51788300000001</v>
      </c>
      <c r="AB25" s="44">
        <v>133.36000100000001</v>
      </c>
      <c r="AC25" s="44">
        <v>133.65141299999999</v>
      </c>
      <c r="AD25" s="44">
        <v>134.12391700000001</v>
      </c>
      <c r="AE25" s="44">
        <v>134.56114199999999</v>
      </c>
      <c r="AF25" s="44">
        <v>134.82730100000001</v>
      </c>
      <c r="AG25" s="44">
        <v>135.00598099999999</v>
      </c>
      <c r="AH25" s="45">
        <v>1.1211E-2</v>
      </c>
    </row>
    <row r="26" spans="1:34" ht="15" customHeight="1" x14ac:dyDescent="0.25"/>
    <row r="27" spans="1:34" ht="15" customHeight="1" x14ac:dyDescent="0.25">
      <c r="B27" s="64" t="s">
        <v>56</v>
      </c>
    </row>
    <row r="28" spans="1:34" ht="15" customHeight="1" x14ac:dyDescent="0.25">
      <c r="A28" s="40" t="s">
        <v>363</v>
      </c>
      <c r="B28" s="65" t="s">
        <v>57</v>
      </c>
      <c r="C28" s="42">
        <v>13.446751000000001</v>
      </c>
      <c r="D28" s="42">
        <v>16.725636000000002</v>
      </c>
      <c r="E28" s="42">
        <v>17.108875000000001</v>
      </c>
      <c r="F28" s="42">
        <v>14.589074999999999</v>
      </c>
      <c r="G28" s="42">
        <v>12.48507</v>
      </c>
      <c r="H28" s="42">
        <v>10.066829</v>
      </c>
      <c r="I28" s="42">
        <v>9.2174759999999996</v>
      </c>
      <c r="J28" s="42">
        <v>8.3339639999999999</v>
      </c>
      <c r="K28" s="42">
        <v>7.6152660000000001</v>
      </c>
      <c r="L28" s="42">
        <v>7.3106770000000001</v>
      </c>
      <c r="M28" s="42">
        <v>7.0656040000000004</v>
      </c>
      <c r="N28" s="42">
        <v>6.45763</v>
      </c>
      <c r="O28" s="42">
        <v>6.0814969999999997</v>
      </c>
      <c r="P28" s="42">
        <v>5.8887530000000003</v>
      </c>
      <c r="Q28" s="42">
        <v>5.6863640000000002</v>
      </c>
      <c r="R28" s="42">
        <v>5.4539600000000004</v>
      </c>
      <c r="S28" s="42">
        <v>5.5161619999999996</v>
      </c>
      <c r="T28" s="42">
        <v>5.6211159999999998</v>
      </c>
      <c r="U28" s="42">
        <v>5.6434449999999998</v>
      </c>
      <c r="V28" s="42">
        <v>5.7703990000000003</v>
      </c>
      <c r="W28" s="42">
        <v>5.2366400000000004</v>
      </c>
      <c r="X28" s="42">
        <v>5.1895939999999996</v>
      </c>
      <c r="Y28" s="42">
        <v>5.2559990000000001</v>
      </c>
      <c r="Z28" s="42">
        <v>5.2171630000000002</v>
      </c>
      <c r="AA28" s="42">
        <v>4.9538609999999998</v>
      </c>
      <c r="AB28" s="42">
        <v>4.6901339999999996</v>
      </c>
      <c r="AC28" s="42">
        <v>4.5632799999999998</v>
      </c>
      <c r="AD28" s="42">
        <v>4.9582300000000004</v>
      </c>
      <c r="AE28" s="42">
        <v>5.1714159999999998</v>
      </c>
      <c r="AF28" s="42">
        <v>5.3678439999999998</v>
      </c>
      <c r="AG28" s="42">
        <v>5.732602</v>
      </c>
      <c r="AH28" s="43">
        <v>-2.8018999999999999E-2</v>
      </c>
    </row>
    <row r="29" spans="1:34" ht="15" customHeight="1" x14ac:dyDescent="0.25">
      <c r="A29" s="40" t="s">
        <v>364</v>
      </c>
      <c r="B29" s="65" t="s">
        <v>58</v>
      </c>
      <c r="C29" s="42">
        <v>4.1678940000000004</v>
      </c>
      <c r="D29" s="42">
        <v>4.3720499999999998</v>
      </c>
      <c r="E29" s="42">
        <v>4.1743980000000001</v>
      </c>
      <c r="F29" s="42">
        <v>4.2356920000000002</v>
      </c>
      <c r="G29" s="42">
        <v>4.0324540000000004</v>
      </c>
      <c r="H29" s="42">
        <v>4.1793060000000004</v>
      </c>
      <c r="I29" s="42">
        <v>4.2174630000000004</v>
      </c>
      <c r="J29" s="42">
        <v>4.1216619999999997</v>
      </c>
      <c r="K29" s="42">
        <v>4.0222069999999999</v>
      </c>
      <c r="L29" s="42">
        <v>3.9053140000000002</v>
      </c>
      <c r="M29" s="42">
        <v>3.850886</v>
      </c>
      <c r="N29" s="42">
        <v>3.875372</v>
      </c>
      <c r="O29" s="42">
        <v>3.7955390000000002</v>
      </c>
      <c r="P29" s="42">
        <v>3.748669</v>
      </c>
      <c r="Q29" s="42">
        <v>3.7110159999999999</v>
      </c>
      <c r="R29" s="42">
        <v>3.7128760000000001</v>
      </c>
      <c r="S29" s="42">
        <v>3.6104609999999999</v>
      </c>
      <c r="T29" s="42">
        <v>3.604724</v>
      </c>
      <c r="U29" s="42">
        <v>3.6299589999999999</v>
      </c>
      <c r="V29" s="42">
        <v>3.581013</v>
      </c>
      <c r="W29" s="42">
        <v>3.6372119999999999</v>
      </c>
      <c r="X29" s="42">
        <v>3.6907169999999998</v>
      </c>
      <c r="Y29" s="42">
        <v>3.6530529999999999</v>
      </c>
      <c r="Z29" s="42">
        <v>3.60162</v>
      </c>
      <c r="AA29" s="42">
        <v>3.5970789999999999</v>
      </c>
      <c r="AB29" s="42">
        <v>3.6563629999999998</v>
      </c>
      <c r="AC29" s="42">
        <v>3.6548470000000002</v>
      </c>
      <c r="AD29" s="42">
        <v>3.5738340000000002</v>
      </c>
      <c r="AE29" s="42">
        <v>3.6315360000000001</v>
      </c>
      <c r="AF29" s="42">
        <v>3.6495510000000002</v>
      </c>
      <c r="AG29" s="42">
        <v>3.6370100000000001</v>
      </c>
      <c r="AH29" s="43">
        <v>-4.5310000000000003E-3</v>
      </c>
    </row>
    <row r="30" spans="1:34" ht="15" customHeight="1" x14ac:dyDescent="0.25">
      <c r="A30" s="40" t="s">
        <v>365</v>
      </c>
      <c r="B30" s="65" t="s">
        <v>63</v>
      </c>
      <c r="C30" s="42">
        <v>2.656641</v>
      </c>
      <c r="D30" s="42">
        <v>2.7253590000000001</v>
      </c>
      <c r="E30" s="42">
        <v>2.6458680000000001</v>
      </c>
      <c r="F30" s="42">
        <v>2.2895829999999999</v>
      </c>
      <c r="G30" s="42">
        <v>2.0731220000000001</v>
      </c>
      <c r="H30" s="42">
        <v>2.2083900000000001</v>
      </c>
      <c r="I30" s="42">
        <v>2.3106040000000001</v>
      </c>
      <c r="J30" s="42">
        <v>2.2269459999999999</v>
      </c>
      <c r="K30" s="42">
        <v>2.1111499999999999</v>
      </c>
      <c r="L30" s="42">
        <v>1.9813590000000001</v>
      </c>
      <c r="M30" s="42">
        <v>1.747795</v>
      </c>
      <c r="N30" s="42">
        <v>1.737757</v>
      </c>
      <c r="O30" s="42">
        <v>1.6280920000000001</v>
      </c>
      <c r="P30" s="42">
        <v>1.4798579999999999</v>
      </c>
      <c r="Q30" s="42">
        <v>1.4436530000000001</v>
      </c>
      <c r="R30" s="42">
        <v>1.4161999999999999</v>
      </c>
      <c r="S30" s="42">
        <v>1.406995</v>
      </c>
      <c r="T30" s="42">
        <v>1.4130100000000001</v>
      </c>
      <c r="U30" s="42">
        <v>1.4072100000000001</v>
      </c>
      <c r="V30" s="42">
        <v>1.387173</v>
      </c>
      <c r="W30" s="42">
        <v>1.3827799999999999</v>
      </c>
      <c r="X30" s="42">
        <v>1.3734059999999999</v>
      </c>
      <c r="Y30" s="42">
        <v>1.342598</v>
      </c>
      <c r="Z30" s="42">
        <v>1.2911539999999999</v>
      </c>
      <c r="AA30" s="42">
        <v>1.2683519999999999</v>
      </c>
      <c r="AB30" s="42">
        <v>1.220329</v>
      </c>
      <c r="AC30" s="42">
        <v>1.1812039999999999</v>
      </c>
      <c r="AD30" s="42">
        <v>1.1568339999999999</v>
      </c>
      <c r="AE30" s="42">
        <v>1.092517</v>
      </c>
      <c r="AF30" s="42">
        <v>1.0586469999999999</v>
      </c>
      <c r="AG30" s="42">
        <v>1.0524389999999999</v>
      </c>
      <c r="AH30" s="43">
        <v>-3.0394000000000001E-2</v>
      </c>
    </row>
    <row r="31" spans="1:34" x14ac:dyDescent="0.25">
      <c r="A31" s="40" t="s">
        <v>366</v>
      </c>
      <c r="B31" s="65" t="s">
        <v>367</v>
      </c>
      <c r="C31" s="42">
        <v>0.244945</v>
      </c>
      <c r="D31" s="42">
        <v>0.24196300000000001</v>
      </c>
      <c r="E31" s="42">
        <v>0.154312</v>
      </c>
      <c r="F31" s="42">
        <v>0.14875099999999999</v>
      </c>
      <c r="G31" s="42">
        <v>0.16319500000000001</v>
      </c>
      <c r="H31" s="42">
        <v>0.153867</v>
      </c>
      <c r="I31" s="42">
        <v>0.156862</v>
      </c>
      <c r="J31" s="42">
        <v>0.17036599999999999</v>
      </c>
      <c r="K31" s="42">
        <v>0.177705</v>
      </c>
      <c r="L31" s="42">
        <v>0.175202</v>
      </c>
      <c r="M31" s="42">
        <v>0.18453</v>
      </c>
      <c r="N31" s="42">
        <v>0.17513999999999999</v>
      </c>
      <c r="O31" s="42">
        <v>0.18421799999999999</v>
      </c>
      <c r="P31" s="42">
        <v>0.18218999999999999</v>
      </c>
      <c r="Q31" s="42">
        <v>0.19004199999999999</v>
      </c>
      <c r="R31" s="42">
        <v>0.18850700000000001</v>
      </c>
      <c r="S31" s="42">
        <v>0.18379899999999999</v>
      </c>
      <c r="T31" s="42">
        <v>0.18257000000000001</v>
      </c>
      <c r="U31" s="42">
        <v>0.18799099999999999</v>
      </c>
      <c r="V31" s="42">
        <v>0.18856899999999999</v>
      </c>
      <c r="W31" s="42">
        <v>0.18638099999999999</v>
      </c>
      <c r="X31" s="42">
        <v>0.18351200000000001</v>
      </c>
      <c r="Y31" s="42">
        <v>0.18162600000000001</v>
      </c>
      <c r="Z31" s="42">
        <v>0.18077099999999999</v>
      </c>
      <c r="AA31" s="42">
        <v>0.17768999999999999</v>
      </c>
      <c r="AB31" s="42">
        <v>0.174457</v>
      </c>
      <c r="AC31" s="42">
        <v>0.18034</v>
      </c>
      <c r="AD31" s="42">
        <v>0.17952199999999999</v>
      </c>
      <c r="AE31" s="42">
        <v>0.17846100000000001</v>
      </c>
      <c r="AF31" s="42">
        <v>0.17752399999999999</v>
      </c>
      <c r="AG31" s="42">
        <v>0.17854700000000001</v>
      </c>
      <c r="AH31" s="43">
        <v>-1.0484E-2</v>
      </c>
    </row>
    <row r="32" spans="1:34" x14ac:dyDescent="0.25">
      <c r="A32" s="40" t="s">
        <v>368</v>
      </c>
      <c r="B32" s="64" t="s">
        <v>55</v>
      </c>
      <c r="C32" s="44">
        <v>20.516231999999999</v>
      </c>
      <c r="D32" s="44">
        <v>24.065006</v>
      </c>
      <c r="E32" s="44">
        <v>24.083454</v>
      </c>
      <c r="F32" s="44">
        <v>21.263100000000001</v>
      </c>
      <c r="G32" s="44">
        <v>18.753841000000001</v>
      </c>
      <c r="H32" s="44">
        <v>16.608391000000001</v>
      </c>
      <c r="I32" s="44">
        <v>15.902405</v>
      </c>
      <c r="J32" s="44">
        <v>14.852938999999999</v>
      </c>
      <c r="K32" s="44">
        <v>13.926328</v>
      </c>
      <c r="L32" s="44">
        <v>13.372553</v>
      </c>
      <c r="M32" s="44">
        <v>12.848815999999999</v>
      </c>
      <c r="N32" s="44">
        <v>12.245899</v>
      </c>
      <c r="O32" s="44">
        <v>11.689346</v>
      </c>
      <c r="P32" s="44">
        <v>11.299471</v>
      </c>
      <c r="Q32" s="44">
        <v>11.031076000000001</v>
      </c>
      <c r="R32" s="44">
        <v>10.771544</v>
      </c>
      <c r="S32" s="44">
        <v>10.717416999999999</v>
      </c>
      <c r="T32" s="44">
        <v>10.821421000000001</v>
      </c>
      <c r="U32" s="44">
        <v>10.868606</v>
      </c>
      <c r="V32" s="44">
        <v>10.927154</v>
      </c>
      <c r="W32" s="44">
        <v>10.443012</v>
      </c>
      <c r="X32" s="44">
        <v>10.437229</v>
      </c>
      <c r="Y32" s="44">
        <v>10.433275</v>
      </c>
      <c r="Z32" s="44">
        <v>10.290708</v>
      </c>
      <c r="AA32" s="44">
        <v>9.9969830000000002</v>
      </c>
      <c r="AB32" s="44">
        <v>9.741282</v>
      </c>
      <c r="AC32" s="44">
        <v>9.5796709999999994</v>
      </c>
      <c r="AD32" s="44">
        <v>9.8684209999999997</v>
      </c>
      <c r="AE32" s="44">
        <v>10.073930000000001</v>
      </c>
      <c r="AF32" s="44">
        <v>10.253565999999999</v>
      </c>
      <c r="AG32" s="44">
        <v>10.600597</v>
      </c>
      <c r="AH32" s="45">
        <v>-2.1770000000000001E-2</v>
      </c>
    </row>
    <row r="34" spans="1:34" x14ac:dyDescent="0.25">
      <c r="B34" s="64" t="s">
        <v>59</v>
      </c>
    </row>
    <row r="35" spans="1:34" ht="30" x14ac:dyDescent="0.25">
      <c r="A35" s="40" t="s">
        <v>369</v>
      </c>
      <c r="B35" s="65" t="s">
        <v>370</v>
      </c>
      <c r="C35" s="42">
        <v>16.432929999999999</v>
      </c>
      <c r="D35" s="42">
        <v>17.069351000000001</v>
      </c>
      <c r="E35" s="42">
        <v>19.119852000000002</v>
      </c>
      <c r="F35" s="42">
        <v>20.703115</v>
      </c>
      <c r="G35" s="42">
        <v>21.318118999999999</v>
      </c>
      <c r="H35" s="42">
        <v>21.259848000000002</v>
      </c>
      <c r="I35" s="42">
        <v>22.001007000000001</v>
      </c>
      <c r="J35" s="42">
        <v>22.069029</v>
      </c>
      <c r="K35" s="42">
        <v>22.091069999999998</v>
      </c>
      <c r="L35" s="42">
        <v>22.225082</v>
      </c>
      <c r="M35" s="42">
        <v>22.293037000000002</v>
      </c>
      <c r="N35" s="42">
        <v>22.135791999999999</v>
      </c>
      <c r="O35" s="42">
        <v>22.193408999999999</v>
      </c>
      <c r="P35" s="42">
        <v>22.084761</v>
      </c>
      <c r="Q35" s="42">
        <v>22.166194999999998</v>
      </c>
      <c r="R35" s="42">
        <v>22.194704000000002</v>
      </c>
      <c r="S35" s="42">
        <v>22.258935999999999</v>
      </c>
      <c r="T35" s="42">
        <v>22.408957999999998</v>
      </c>
      <c r="U35" s="42">
        <v>22.167480000000001</v>
      </c>
      <c r="V35" s="42">
        <v>22.312743999999999</v>
      </c>
      <c r="W35" s="42">
        <v>21.955103000000001</v>
      </c>
      <c r="X35" s="42">
        <v>21.923394999999999</v>
      </c>
      <c r="Y35" s="42">
        <v>21.901713999999998</v>
      </c>
      <c r="Z35" s="42">
        <v>21.807455000000001</v>
      </c>
      <c r="AA35" s="42">
        <v>21.313839000000002</v>
      </c>
      <c r="AB35" s="42">
        <v>21.096722</v>
      </c>
      <c r="AC35" s="42">
        <v>20.538778000000001</v>
      </c>
      <c r="AD35" s="42">
        <v>20.583134000000001</v>
      </c>
      <c r="AE35" s="42">
        <v>20.485882</v>
      </c>
      <c r="AF35" s="42">
        <v>20.072990000000001</v>
      </c>
      <c r="AG35" s="42">
        <v>19.659314999999999</v>
      </c>
      <c r="AH35" s="43">
        <v>5.9930000000000001E-3</v>
      </c>
    </row>
    <row r="36" spans="1:34" x14ac:dyDescent="0.25">
      <c r="A36" s="40" t="s">
        <v>371</v>
      </c>
      <c r="B36" s="65" t="s">
        <v>63</v>
      </c>
      <c r="C36" s="42">
        <v>5.3078979999999998</v>
      </c>
      <c r="D36" s="42">
        <v>6.3533220000000004</v>
      </c>
      <c r="E36" s="42">
        <v>6.5797980000000003</v>
      </c>
      <c r="F36" s="42">
        <v>6.8233280000000001</v>
      </c>
      <c r="G36" s="42">
        <v>7.3228369999999998</v>
      </c>
      <c r="H36" s="42">
        <v>7.9348660000000004</v>
      </c>
      <c r="I36" s="42">
        <v>8.4043530000000004</v>
      </c>
      <c r="J36" s="42">
        <v>8.6654730000000004</v>
      </c>
      <c r="K36" s="42">
        <v>9.0082400000000007</v>
      </c>
      <c r="L36" s="42">
        <v>9.4453669999999992</v>
      </c>
      <c r="M36" s="42">
        <v>9.9222809999999999</v>
      </c>
      <c r="N36" s="42">
        <v>10.171681</v>
      </c>
      <c r="O36" s="42">
        <v>10.437968</v>
      </c>
      <c r="P36" s="42">
        <v>10.658507</v>
      </c>
      <c r="Q36" s="42">
        <v>10.886744</v>
      </c>
      <c r="R36" s="42">
        <v>11.109826</v>
      </c>
      <c r="S36" s="42">
        <v>11.354298</v>
      </c>
      <c r="T36" s="42">
        <v>11.562015000000001</v>
      </c>
      <c r="U36" s="42">
        <v>11.793006</v>
      </c>
      <c r="V36" s="42">
        <v>12.016216</v>
      </c>
      <c r="W36" s="42">
        <v>12.267633</v>
      </c>
      <c r="X36" s="42">
        <v>12.366937</v>
      </c>
      <c r="Y36" s="42">
        <v>12.393855</v>
      </c>
      <c r="Z36" s="42">
        <v>12.421802</v>
      </c>
      <c r="AA36" s="42">
        <v>12.468527999999999</v>
      </c>
      <c r="AB36" s="42">
        <v>12.469087999999999</v>
      </c>
      <c r="AC36" s="42">
        <v>12.495118</v>
      </c>
      <c r="AD36" s="42">
        <v>12.520844</v>
      </c>
      <c r="AE36" s="42">
        <v>12.577201000000001</v>
      </c>
      <c r="AF36" s="42">
        <v>12.579568</v>
      </c>
      <c r="AG36" s="42">
        <v>12.589437999999999</v>
      </c>
      <c r="AH36" s="43">
        <v>2.9207E-2</v>
      </c>
    </row>
    <row r="37" spans="1:34" x14ac:dyDescent="0.25">
      <c r="A37" s="40" t="s">
        <v>372</v>
      </c>
      <c r="B37" s="65" t="s">
        <v>60</v>
      </c>
      <c r="C37" s="42">
        <v>1.727733</v>
      </c>
      <c r="D37" s="42">
        <v>1.915322</v>
      </c>
      <c r="E37" s="42">
        <v>2.2622960000000001</v>
      </c>
      <c r="F37" s="42">
        <v>2.4960339999999999</v>
      </c>
      <c r="G37" s="42">
        <v>2.5178579999999999</v>
      </c>
      <c r="H37" s="42">
        <v>2.5232350000000001</v>
      </c>
      <c r="I37" s="42">
        <v>2.5343529999999999</v>
      </c>
      <c r="J37" s="42">
        <v>2.533531</v>
      </c>
      <c r="K37" s="42">
        <v>2.533604</v>
      </c>
      <c r="L37" s="42">
        <v>2.532931</v>
      </c>
      <c r="M37" s="42">
        <v>2.5323099999999998</v>
      </c>
      <c r="N37" s="42">
        <v>2.531739</v>
      </c>
      <c r="O37" s="42">
        <v>2.5312139999999999</v>
      </c>
      <c r="P37" s="42">
        <v>2.5307330000000001</v>
      </c>
      <c r="Q37" s="42">
        <v>2.530297</v>
      </c>
      <c r="R37" s="42">
        <v>2.5298989999999999</v>
      </c>
      <c r="S37" s="42">
        <v>2.5249090000000001</v>
      </c>
      <c r="T37" s="42">
        <v>2.5213320000000001</v>
      </c>
      <c r="U37" s="42">
        <v>2.5209679999999999</v>
      </c>
      <c r="V37" s="42">
        <v>2.5206360000000001</v>
      </c>
      <c r="W37" s="42">
        <v>2.4881280000000001</v>
      </c>
      <c r="X37" s="42">
        <v>2.454771</v>
      </c>
      <c r="Y37" s="42">
        <v>2.4623249999999999</v>
      </c>
      <c r="Z37" s="42">
        <v>2.4621119999999999</v>
      </c>
      <c r="AA37" s="42">
        <v>2.4619239999999998</v>
      </c>
      <c r="AB37" s="42">
        <v>2.4617619999999998</v>
      </c>
      <c r="AC37" s="42">
        <v>2.461624</v>
      </c>
      <c r="AD37" s="42">
        <v>2.4615089999999999</v>
      </c>
      <c r="AE37" s="42">
        <v>2.4614159999999998</v>
      </c>
      <c r="AF37" s="42">
        <v>2.4613429999999998</v>
      </c>
      <c r="AG37" s="42">
        <v>2.4612919999999998</v>
      </c>
      <c r="AH37" s="43">
        <v>1.1866E-2</v>
      </c>
    </row>
    <row r="38" spans="1:34" x14ac:dyDescent="0.25">
      <c r="A38" s="40" t="s">
        <v>373</v>
      </c>
      <c r="B38" s="64" t="s">
        <v>55</v>
      </c>
      <c r="C38" s="44">
        <v>23.468561000000001</v>
      </c>
      <c r="D38" s="44">
        <v>25.337993999999998</v>
      </c>
      <c r="E38" s="44">
        <v>27.961946000000001</v>
      </c>
      <c r="F38" s="44">
        <v>30.022478</v>
      </c>
      <c r="G38" s="44">
        <v>31.158815000000001</v>
      </c>
      <c r="H38" s="44">
        <v>31.717949000000001</v>
      </c>
      <c r="I38" s="44">
        <v>32.939712999999998</v>
      </c>
      <c r="J38" s="44">
        <v>33.268031999999998</v>
      </c>
      <c r="K38" s="44">
        <v>33.632914999999997</v>
      </c>
      <c r="L38" s="44">
        <v>34.203381</v>
      </c>
      <c r="M38" s="44">
        <v>34.747627000000001</v>
      </c>
      <c r="N38" s="44">
        <v>34.839210999999999</v>
      </c>
      <c r="O38" s="44">
        <v>35.162593999999999</v>
      </c>
      <c r="P38" s="44">
        <v>35.274002000000003</v>
      </c>
      <c r="Q38" s="44">
        <v>35.583236999999997</v>
      </c>
      <c r="R38" s="44">
        <v>35.834431000000002</v>
      </c>
      <c r="S38" s="44">
        <v>36.138145000000002</v>
      </c>
      <c r="T38" s="44">
        <v>36.492305999999999</v>
      </c>
      <c r="U38" s="44">
        <v>36.481456999999999</v>
      </c>
      <c r="V38" s="44">
        <v>36.849598</v>
      </c>
      <c r="W38" s="44">
        <v>36.710864999999998</v>
      </c>
      <c r="X38" s="44">
        <v>36.745102000000003</v>
      </c>
      <c r="Y38" s="44">
        <v>36.757896000000002</v>
      </c>
      <c r="Z38" s="44">
        <v>36.691367999999997</v>
      </c>
      <c r="AA38" s="44">
        <v>36.244292999999999</v>
      </c>
      <c r="AB38" s="44">
        <v>36.027572999999997</v>
      </c>
      <c r="AC38" s="44">
        <v>35.495522000000001</v>
      </c>
      <c r="AD38" s="44">
        <v>35.565486999999997</v>
      </c>
      <c r="AE38" s="44">
        <v>35.524498000000001</v>
      </c>
      <c r="AF38" s="44">
        <v>35.113899000000004</v>
      </c>
      <c r="AG38" s="44">
        <v>34.710045000000001</v>
      </c>
      <c r="AH38" s="45">
        <v>1.3131E-2</v>
      </c>
    </row>
    <row r="40" spans="1:34" x14ac:dyDescent="0.25">
      <c r="A40" s="40" t="s">
        <v>374</v>
      </c>
      <c r="B40" s="64" t="s">
        <v>375</v>
      </c>
      <c r="C40" s="44">
        <v>0.73974799999999996</v>
      </c>
      <c r="D40" s="44">
        <v>1.4830779999999999</v>
      </c>
      <c r="E40" s="44">
        <v>-6.9058999999999995E-2</v>
      </c>
      <c r="F40" s="44">
        <v>-7.4180000000000001E-3</v>
      </c>
      <c r="G40" s="44">
        <v>8.9106000000000005E-2</v>
      </c>
      <c r="H40" s="44">
        <v>0.15690599999999999</v>
      </c>
      <c r="I40" s="44">
        <v>0.21443200000000001</v>
      </c>
      <c r="J40" s="44">
        <v>0.18901799999999999</v>
      </c>
      <c r="K40" s="44">
        <v>0.192741</v>
      </c>
      <c r="L40" s="44">
        <v>0.15429300000000001</v>
      </c>
      <c r="M40" s="44">
        <v>0.17321800000000001</v>
      </c>
      <c r="N40" s="44">
        <v>0.18319299999999999</v>
      </c>
      <c r="O40" s="44">
        <v>0.190472</v>
      </c>
      <c r="P40" s="44">
        <v>0.173653</v>
      </c>
      <c r="Q40" s="44">
        <v>0.15237400000000001</v>
      </c>
      <c r="R40" s="44">
        <v>0.147816</v>
      </c>
      <c r="S40" s="44">
        <v>0.13813</v>
      </c>
      <c r="T40" s="44">
        <v>0.14450499999999999</v>
      </c>
      <c r="U40" s="44">
        <v>0.135738</v>
      </c>
      <c r="V40" s="44">
        <v>0.14546600000000001</v>
      </c>
      <c r="W40" s="44">
        <v>0.12590799999999999</v>
      </c>
      <c r="X40" s="44">
        <v>0.117123</v>
      </c>
      <c r="Y40" s="44">
        <v>0.101372</v>
      </c>
      <c r="Z40" s="44">
        <v>9.8904000000000006E-2</v>
      </c>
      <c r="AA40" s="44">
        <v>9.4837000000000005E-2</v>
      </c>
      <c r="AB40" s="44">
        <v>6.2510999999999997E-2</v>
      </c>
      <c r="AC40" s="44">
        <v>6.2710000000000002E-2</v>
      </c>
      <c r="AD40" s="44">
        <v>9.5444000000000001E-2</v>
      </c>
      <c r="AE40" s="44">
        <v>8.7997000000000006E-2</v>
      </c>
      <c r="AF40" s="44">
        <v>9.2189999999999994E-2</v>
      </c>
      <c r="AG40" s="44">
        <v>0.10674699999999999</v>
      </c>
      <c r="AH40" s="45" t="s">
        <v>61</v>
      </c>
    </row>
    <row r="42" spans="1:34" x14ac:dyDescent="0.25">
      <c r="B42" s="64" t="s">
        <v>62</v>
      </c>
    </row>
    <row r="43" spans="1:34" ht="30" x14ac:dyDescent="0.25">
      <c r="A43" s="40" t="s">
        <v>376</v>
      </c>
      <c r="B43" s="65" t="s">
        <v>377</v>
      </c>
      <c r="C43" s="42">
        <v>33.548706000000003</v>
      </c>
      <c r="D43" s="42">
        <v>35.665267999999998</v>
      </c>
      <c r="E43" s="42">
        <v>36.453724000000001</v>
      </c>
      <c r="F43" s="42">
        <v>36.880851999999997</v>
      </c>
      <c r="G43" s="42">
        <v>37.153896000000003</v>
      </c>
      <c r="H43" s="42">
        <v>37.433815000000003</v>
      </c>
      <c r="I43" s="42">
        <v>37.501643999999999</v>
      </c>
      <c r="J43" s="42">
        <v>37.453513999999998</v>
      </c>
      <c r="K43" s="42">
        <v>37.455742000000001</v>
      </c>
      <c r="L43" s="42">
        <v>37.400948</v>
      </c>
      <c r="M43" s="42">
        <v>37.393723000000001</v>
      </c>
      <c r="N43" s="42">
        <v>37.390846000000003</v>
      </c>
      <c r="O43" s="42">
        <v>37.386448000000001</v>
      </c>
      <c r="P43" s="42">
        <v>37.400860000000002</v>
      </c>
      <c r="Q43" s="42">
        <v>37.499073000000003</v>
      </c>
      <c r="R43" s="42">
        <v>37.669701000000003</v>
      </c>
      <c r="S43" s="42">
        <v>37.802016999999999</v>
      </c>
      <c r="T43" s="42">
        <v>37.937964999999998</v>
      </c>
      <c r="U43" s="42">
        <v>38.078415</v>
      </c>
      <c r="V43" s="42">
        <v>38.231686000000003</v>
      </c>
      <c r="W43" s="42">
        <v>38.359917000000003</v>
      </c>
      <c r="X43" s="42">
        <v>38.549492000000001</v>
      </c>
      <c r="Y43" s="42">
        <v>38.722403999999997</v>
      </c>
      <c r="Z43" s="42">
        <v>38.966793000000003</v>
      </c>
      <c r="AA43" s="42">
        <v>39.173243999999997</v>
      </c>
      <c r="AB43" s="42">
        <v>39.430546</v>
      </c>
      <c r="AC43" s="42">
        <v>39.615856000000001</v>
      </c>
      <c r="AD43" s="42">
        <v>39.788231000000003</v>
      </c>
      <c r="AE43" s="42">
        <v>39.970599999999997</v>
      </c>
      <c r="AF43" s="42">
        <v>40.203442000000003</v>
      </c>
      <c r="AG43" s="42">
        <v>40.457802000000001</v>
      </c>
      <c r="AH43" s="43">
        <v>6.2620000000000002E-3</v>
      </c>
    </row>
    <row r="44" spans="1:34" x14ac:dyDescent="0.25">
      <c r="A44" s="40" t="s">
        <v>378</v>
      </c>
      <c r="B44" s="65" t="s">
        <v>63</v>
      </c>
      <c r="C44" s="42">
        <v>31.823383</v>
      </c>
      <c r="D44" s="42">
        <v>29.972187000000002</v>
      </c>
      <c r="E44" s="42">
        <v>30.636832999999999</v>
      </c>
      <c r="F44" s="42">
        <v>31.976445999999999</v>
      </c>
      <c r="G44" s="42">
        <v>33.002457</v>
      </c>
      <c r="H44" s="42">
        <v>34.476394999999997</v>
      </c>
      <c r="I44" s="42">
        <v>35.263751999999997</v>
      </c>
      <c r="J44" s="42">
        <v>35.801063999999997</v>
      </c>
      <c r="K44" s="42">
        <v>35.970570000000002</v>
      </c>
      <c r="L44" s="42">
        <v>36.412945000000001</v>
      </c>
      <c r="M44" s="42">
        <v>36.300837999999999</v>
      </c>
      <c r="N44" s="42">
        <v>36.577168</v>
      </c>
      <c r="O44" s="42">
        <v>36.914749</v>
      </c>
      <c r="P44" s="42">
        <v>37.130791000000002</v>
      </c>
      <c r="Q44" s="42">
        <v>37.482384000000003</v>
      </c>
      <c r="R44" s="42">
        <v>37.692909</v>
      </c>
      <c r="S44" s="42">
        <v>38.006934999999999</v>
      </c>
      <c r="T44" s="42">
        <v>38.488930000000003</v>
      </c>
      <c r="U44" s="42">
        <v>38.890625</v>
      </c>
      <c r="V44" s="42">
        <v>39.287151000000001</v>
      </c>
      <c r="W44" s="42">
        <v>39.623187999999999</v>
      </c>
      <c r="X44" s="42">
        <v>39.965815999999997</v>
      </c>
      <c r="Y44" s="42">
        <v>40.360118999999997</v>
      </c>
      <c r="Z44" s="42">
        <v>40.923492000000003</v>
      </c>
      <c r="AA44" s="42">
        <v>41.602317999999997</v>
      </c>
      <c r="AB44" s="42">
        <v>42.078125</v>
      </c>
      <c r="AC44" s="42">
        <v>42.350169999999999</v>
      </c>
      <c r="AD44" s="42">
        <v>42.628264999999999</v>
      </c>
      <c r="AE44" s="42">
        <v>42.928390999999998</v>
      </c>
      <c r="AF44" s="42">
        <v>43.110393999999999</v>
      </c>
      <c r="AG44" s="42">
        <v>43.460903000000002</v>
      </c>
      <c r="AH44" s="43">
        <v>1.0442999999999999E-2</v>
      </c>
    </row>
    <row r="45" spans="1:34" x14ac:dyDescent="0.25">
      <c r="A45" s="40" t="s">
        <v>379</v>
      </c>
      <c r="B45" s="65" t="s">
        <v>380</v>
      </c>
      <c r="C45" s="42">
        <v>9.0730570000000004</v>
      </c>
      <c r="D45" s="42">
        <v>10.727073000000001</v>
      </c>
      <c r="E45" s="42">
        <v>10.699154999999999</v>
      </c>
      <c r="F45" s="42">
        <v>8.8939699999999995</v>
      </c>
      <c r="G45" s="42">
        <v>7.5806820000000004</v>
      </c>
      <c r="H45" s="42">
        <v>5.9362519999999996</v>
      </c>
      <c r="I45" s="42">
        <v>5.9853839999999998</v>
      </c>
      <c r="J45" s="42">
        <v>5.798381</v>
      </c>
      <c r="K45" s="42">
        <v>5.8250270000000004</v>
      </c>
      <c r="L45" s="42">
        <v>5.8139700000000003</v>
      </c>
      <c r="M45" s="42">
        <v>5.8531700000000004</v>
      </c>
      <c r="N45" s="42">
        <v>5.7694349999999996</v>
      </c>
      <c r="O45" s="42">
        <v>5.6481250000000003</v>
      </c>
      <c r="P45" s="42">
        <v>5.6139840000000003</v>
      </c>
      <c r="Q45" s="42">
        <v>5.5017240000000003</v>
      </c>
      <c r="R45" s="42">
        <v>5.3903030000000003</v>
      </c>
      <c r="S45" s="42">
        <v>5.3285910000000003</v>
      </c>
      <c r="T45" s="42">
        <v>5.2601909999999998</v>
      </c>
      <c r="U45" s="42">
        <v>5.1582790000000003</v>
      </c>
      <c r="V45" s="42">
        <v>5.1479309999999998</v>
      </c>
      <c r="W45" s="42">
        <v>5.1088940000000003</v>
      </c>
      <c r="X45" s="42">
        <v>5.0946470000000001</v>
      </c>
      <c r="Y45" s="42">
        <v>5.0881299999999996</v>
      </c>
      <c r="Z45" s="42">
        <v>5.1185840000000002</v>
      </c>
      <c r="AA45" s="42">
        <v>5.1300020000000002</v>
      </c>
      <c r="AB45" s="42">
        <v>5.0054210000000001</v>
      </c>
      <c r="AC45" s="42">
        <v>4.9503779999999997</v>
      </c>
      <c r="AD45" s="42">
        <v>4.9131289999999996</v>
      </c>
      <c r="AE45" s="42">
        <v>4.8387520000000004</v>
      </c>
      <c r="AF45" s="42">
        <v>4.780068</v>
      </c>
      <c r="AG45" s="42">
        <v>4.7995919999999996</v>
      </c>
      <c r="AH45" s="43">
        <v>-2.1002E-2</v>
      </c>
    </row>
    <row r="46" spans="1:34" x14ac:dyDescent="0.25">
      <c r="A46" s="40" t="s">
        <v>381</v>
      </c>
      <c r="B46" s="65" t="s">
        <v>51</v>
      </c>
      <c r="C46" s="42">
        <v>8.2053379999999994</v>
      </c>
      <c r="D46" s="42">
        <v>7.9521920000000001</v>
      </c>
      <c r="E46" s="42">
        <v>7.7023349999999997</v>
      </c>
      <c r="F46" s="42">
        <v>7.8394529999999998</v>
      </c>
      <c r="G46" s="42">
        <v>7.8721709999999998</v>
      </c>
      <c r="H46" s="42">
        <v>7.7886550000000003</v>
      </c>
      <c r="I46" s="42">
        <v>6.7068110000000001</v>
      </c>
      <c r="J46" s="42">
        <v>6.0273389999999996</v>
      </c>
      <c r="K46" s="42">
        <v>5.823143</v>
      </c>
      <c r="L46" s="42">
        <v>5.2902659999999999</v>
      </c>
      <c r="M46" s="42">
        <v>5.2980970000000003</v>
      </c>
      <c r="N46" s="42">
        <v>5.126398</v>
      </c>
      <c r="O46" s="42">
        <v>5.020213</v>
      </c>
      <c r="P46" s="42">
        <v>4.939495</v>
      </c>
      <c r="Q46" s="42">
        <v>4.7645020000000002</v>
      </c>
      <c r="R46" s="42">
        <v>4.7791920000000001</v>
      </c>
      <c r="S46" s="42">
        <v>4.6919029999999999</v>
      </c>
      <c r="T46" s="42">
        <v>4.5201010000000004</v>
      </c>
      <c r="U46" s="42">
        <v>4.4460940000000004</v>
      </c>
      <c r="V46" s="42">
        <v>4.4460940000000004</v>
      </c>
      <c r="W46" s="42">
        <v>4.4497</v>
      </c>
      <c r="X46" s="42">
        <v>4.4627910000000002</v>
      </c>
      <c r="Y46" s="42">
        <v>4.4722590000000002</v>
      </c>
      <c r="Z46" s="42">
        <v>4.2833519999999998</v>
      </c>
      <c r="AA46" s="42">
        <v>3.8118189999999998</v>
      </c>
      <c r="AB46" s="42">
        <v>3.8203770000000001</v>
      </c>
      <c r="AC46" s="42">
        <v>3.8248310000000001</v>
      </c>
      <c r="AD46" s="42">
        <v>3.7477960000000001</v>
      </c>
      <c r="AE46" s="42">
        <v>3.5928810000000002</v>
      </c>
      <c r="AF46" s="42">
        <v>3.5962329999999998</v>
      </c>
      <c r="AG46" s="42">
        <v>3.6010789999999999</v>
      </c>
      <c r="AH46" s="43">
        <v>-2.7078000000000001E-2</v>
      </c>
    </row>
    <row r="47" spans="1:34" ht="30" x14ac:dyDescent="0.25">
      <c r="A47" s="40" t="s">
        <v>382</v>
      </c>
      <c r="B47" s="65" t="s">
        <v>200</v>
      </c>
      <c r="C47" s="42">
        <v>2.5344470000000001</v>
      </c>
      <c r="D47" s="42">
        <v>2.4826489999999999</v>
      </c>
      <c r="E47" s="42">
        <v>2.5667870000000002</v>
      </c>
      <c r="F47" s="42">
        <v>2.6176599999999999</v>
      </c>
      <c r="G47" s="42">
        <v>2.538875</v>
      </c>
      <c r="H47" s="42">
        <v>2.4966300000000001</v>
      </c>
      <c r="I47" s="42">
        <v>2.4146179999999999</v>
      </c>
      <c r="J47" s="42">
        <v>2.379502</v>
      </c>
      <c r="K47" s="42">
        <v>2.3408340000000001</v>
      </c>
      <c r="L47" s="42">
        <v>2.3264619999999998</v>
      </c>
      <c r="M47" s="42">
        <v>2.317059</v>
      </c>
      <c r="N47" s="42">
        <v>2.3122950000000002</v>
      </c>
      <c r="O47" s="42">
        <v>2.3030919999999999</v>
      </c>
      <c r="P47" s="42">
        <v>2.2927430000000002</v>
      </c>
      <c r="Q47" s="42">
        <v>2.2856200000000002</v>
      </c>
      <c r="R47" s="42">
        <v>2.2783370000000001</v>
      </c>
      <c r="S47" s="42">
        <v>2.2708390000000001</v>
      </c>
      <c r="T47" s="42">
        <v>2.264202</v>
      </c>
      <c r="U47" s="42">
        <v>2.2553830000000001</v>
      </c>
      <c r="V47" s="42">
        <v>2.2462909999999998</v>
      </c>
      <c r="W47" s="42">
        <v>2.2406139999999999</v>
      </c>
      <c r="X47" s="42">
        <v>2.2345830000000002</v>
      </c>
      <c r="Y47" s="42">
        <v>2.2299020000000001</v>
      </c>
      <c r="Z47" s="42">
        <v>2.2239439999999999</v>
      </c>
      <c r="AA47" s="42">
        <v>2.2179739999999999</v>
      </c>
      <c r="AB47" s="42">
        <v>2.2093859999999999</v>
      </c>
      <c r="AC47" s="42">
        <v>2.1995480000000001</v>
      </c>
      <c r="AD47" s="42">
        <v>2.1941649999999999</v>
      </c>
      <c r="AE47" s="42">
        <v>2.1891940000000001</v>
      </c>
      <c r="AF47" s="42">
        <v>2.1818879999999998</v>
      </c>
      <c r="AG47" s="42">
        <v>2.175548</v>
      </c>
      <c r="AH47" s="43">
        <v>-5.0769999999999999E-3</v>
      </c>
    </row>
    <row r="48" spans="1:34" x14ac:dyDescent="0.25">
      <c r="A48" s="40" t="s">
        <v>383</v>
      </c>
      <c r="B48" s="65" t="s">
        <v>384</v>
      </c>
      <c r="C48" s="42">
        <v>3.0521750000000001</v>
      </c>
      <c r="D48" s="42">
        <v>3.0554790000000001</v>
      </c>
      <c r="E48" s="42">
        <v>3.0372599999999998</v>
      </c>
      <c r="F48" s="42">
        <v>3.0605129999999998</v>
      </c>
      <c r="G48" s="42">
        <v>3.0982400000000001</v>
      </c>
      <c r="H48" s="42">
        <v>3.1211660000000001</v>
      </c>
      <c r="I48" s="42">
        <v>3.1370480000000001</v>
      </c>
      <c r="J48" s="42">
        <v>3.1451980000000002</v>
      </c>
      <c r="K48" s="42">
        <v>3.1437279999999999</v>
      </c>
      <c r="L48" s="42">
        <v>3.1424249999999998</v>
      </c>
      <c r="M48" s="42">
        <v>3.1560570000000001</v>
      </c>
      <c r="N48" s="42">
        <v>3.163014</v>
      </c>
      <c r="O48" s="42">
        <v>3.175659</v>
      </c>
      <c r="P48" s="42">
        <v>3.1770670000000001</v>
      </c>
      <c r="Q48" s="42">
        <v>3.176307</v>
      </c>
      <c r="R48" s="42">
        <v>3.1856529999999998</v>
      </c>
      <c r="S48" s="42">
        <v>3.2007029999999999</v>
      </c>
      <c r="T48" s="42">
        <v>3.2119559999999998</v>
      </c>
      <c r="U48" s="42">
        <v>3.2297530000000001</v>
      </c>
      <c r="V48" s="42">
        <v>3.2479140000000002</v>
      </c>
      <c r="W48" s="42">
        <v>3.2670300000000001</v>
      </c>
      <c r="X48" s="42">
        <v>3.2919299999999998</v>
      </c>
      <c r="Y48" s="42">
        <v>3.3160539999999998</v>
      </c>
      <c r="Z48" s="42">
        <v>3.3447719999999999</v>
      </c>
      <c r="AA48" s="42">
        <v>3.3782190000000001</v>
      </c>
      <c r="AB48" s="42">
        <v>3.4126340000000002</v>
      </c>
      <c r="AC48" s="42">
        <v>3.4441700000000002</v>
      </c>
      <c r="AD48" s="42">
        <v>3.4751500000000002</v>
      </c>
      <c r="AE48" s="42">
        <v>3.5050159999999999</v>
      </c>
      <c r="AF48" s="42">
        <v>3.536978</v>
      </c>
      <c r="AG48" s="42">
        <v>3.5717989999999999</v>
      </c>
      <c r="AH48" s="43">
        <v>5.254E-3</v>
      </c>
    </row>
    <row r="49" spans="1:34" ht="30" x14ac:dyDescent="0.25">
      <c r="A49" s="40" t="s">
        <v>385</v>
      </c>
      <c r="B49" s="65" t="s">
        <v>53</v>
      </c>
      <c r="C49" s="42">
        <v>4.4248950000000002</v>
      </c>
      <c r="D49" s="42">
        <v>5.1409979999999997</v>
      </c>
      <c r="E49" s="42">
        <v>5.5741690000000004</v>
      </c>
      <c r="F49" s="42">
        <v>6.3247629999999999</v>
      </c>
      <c r="G49" s="42">
        <v>7.1962080000000004</v>
      </c>
      <c r="H49" s="42">
        <v>7.6852549999999997</v>
      </c>
      <c r="I49" s="42">
        <v>7.76722</v>
      </c>
      <c r="J49" s="42">
        <v>7.8418039999999998</v>
      </c>
      <c r="K49" s="42">
        <v>7.8896360000000003</v>
      </c>
      <c r="L49" s="42">
        <v>8.0682720000000003</v>
      </c>
      <c r="M49" s="42">
        <v>8.3058230000000002</v>
      </c>
      <c r="N49" s="42">
        <v>8.427816</v>
      </c>
      <c r="O49" s="42">
        <v>8.5152529999999995</v>
      </c>
      <c r="P49" s="42">
        <v>8.6241760000000003</v>
      </c>
      <c r="Q49" s="42">
        <v>8.8663159999999994</v>
      </c>
      <c r="R49" s="42">
        <v>9.1666799999999995</v>
      </c>
      <c r="S49" s="42">
        <v>9.4246949999999998</v>
      </c>
      <c r="T49" s="42">
        <v>9.5828419999999994</v>
      </c>
      <c r="U49" s="42">
        <v>9.7705289999999998</v>
      </c>
      <c r="V49" s="42">
        <v>9.8951410000000006</v>
      </c>
      <c r="W49" s="42">
        <v>10.034300999999999</v>
      </c>
      <c r="X49" s="42">
        <v>10.147729</v>
      </c>
      <c r="Y49" s="42">
        <v>10.250866</v>
      </c>
      <c r="Z49" s="42">
        <v>10.396744</v>
      </c>
      <c r="AA49" s="42">
        <v>10.581325</v>
      </c>
      <c r="AB49" s="42">
        <v>10.777422</v>
      </c>
      <c r="AC49" s="42">
        <v>11.011445999999999</v>
      </c>
      <c r="AD49" s="42">
        <v>11.308892999999999</v>
      </c>
      <c r="AE49" s="42">
        <v>11.723235000000001</v>
      </c>
      <c r="AF49" s="42">
        <v>12.192237</v>
      </c>
      <c r="AG49" s="42">
        <v>12.449108000000001</v>
      </c>
      <c r="AH49" s="43">
        <v>3.5081000000000001E-2</v>
      </c>
    </row>
    <row r="50" spans="1:34" ht="15" customHeight="1" x14ac:dyDescent="0.25">
      <c r="A50" s="40" t="s">
        <v>386</v>
      </c>
      <c r="B50" s="65" t="s">
        <v>387</v>
      </c>
      <c r="C50" s="42">
        <v>0.274343</v>
      </c>
      <c r="D50" s="42">
        <v>0.28159499999999998</v>
      </c>
      <c r="E50" s="42">
        <v>0.26963599999999999</v>
      </c>
      <c r="F50" s="42">
        <v>0.26481700000000002</v>
      </c>
      <c r="G50" s="42">
        <v>0.272393</v>
      </c>
      <c r="H50" s="42">
        <v>0.26238</v>
      </c>
      <c r="I50" s="42">
        <v>0.26588400000000001</v>
      </c>
      <c r="J50" s="42">
        <v>0.27952700000000003</v>
      </c>
      <c r="K50" s="42">
        <v>0.28705399999999998</v>
      </c>
      <c r="L50" s="42">
        <v>0.28473700000000002</v>
      </c>
      <c r="M50" s="42">
        <v>0.29413099999999998</v>
      </c>
      <c r="N50" s="42">
        <v>0.28481200000000001</v>
      </c>
      <c r="O50" s="42">
        <v>0.29397600000000002</v>
      </c>
      <c r="P50" s="42">
        <v>0.29226999999999997</v>
      </c>
      <c r="Q50" s="42">
        <v>0.30026399999999998</v>
      </c>
      <c r="R50" s="42">
        <v>0.29853000000000002</v>
      </c>
      <c r="S50" s="42">
        <v>0.29403600000000002</v>
      </c>
      <c r="T50" s="42">
        <v>0.29284900000000003</v>
      </c>
      <c r="U50" s="42">
        <v>0.291518</v>
      </c>
      <c r="V50" s="42">
        <v>0.29196800000000001</v>
      </c>
      <c r="W50" s="42">
        <v>0.29010999999999998</v>
      </c>
      <c r="X50" s="42">
        <v>0.28717100000000001</v>
      </c>
      <c r="Y50" s="42">
        <v>0.285051</v>
      </c>
      <c r="Z50" s="42">
        <v>0.283694</v>
      </c>
      <c r="AA50" s="42">
        <v>0.280835</v>
      </c>
      <c r="AB50" s="42">
        <v>0.27730199999999999</v>
      </c>
      <c r="AC50" s="42">
        <v>0.27645900000000001</v>
      </c>
      <c r="AD50" s="42">
        <v>0.27577099999999999</v>
      </c>
      <c r="AE50" s="42">
        <v>0.27451599999999998</v>
      </c>
      <c r="AF50" s="42">
        <v>0.27353499999999997</v>
      </c>
      <c r="AG50" s="42">
        <v>0.27396599999999999</v>
      </c>
      <c r="AH50" s="43">
        <v>-4.6E-5</v>
      </c>
    </row>
    <row r="51" spans="1:34" ht="15" customHeight="1" x14ac:dyDescent="0.25">
      <c r="A51" s="40" t="s">
        <v>388</v>
      </c>
      <c r="B51" s="64" t="s">
        <v>64</v>
      </c>
      <c r="C51" s="44">
        <v>92.936347999999995</v>
      </c>
      <c r="D51" s="44">
        <v>95.277443000000005</v>
      </c>
      <c r="E51" s="44">
        <v>96.939903000000001</v>
      </c>
      <c r="F51" s="44">
        <v>97.858474999999999</v>
      </c>
      <c r="G51" s="44">
        <v>98.714920000000006</v>
      </c>
      <c r="H51" s="44">
        <v>99.200546000000003</v>
      </c>
      <c r="I51" s="44">
        <v>99.042357999999993</v>
      </c>
      <c r="J51" s="44">
        <v>98.726318000000006</v>
      </c>
      <c r="K51" s="44">
        <v>98.735741000000004</v>
      </c>
      <c r="L51" s="44">
        <v>98.740027999999995</v>
      </c>
      <c r="M51" s="44">
        <v>98.918907000000004</v>
      </c>
      <c r="N51" s="44">
        <v>99.051788000000002</v>
      </c>
      <c r="O51" s="44">
        <v>99.257507000000004</v>
      </c>
      <c r="P51" s="44">
        <v>99.471374999999995</v>
      </c>
      <c r="Q51" s="44">
        <v>99.876198000000002</v>
      </c>
      <c r="R51" s="44">
        <v>100.461304</v>
      </c>
      <c r="S51" s="44">
        <v>101.019722</v>
      </c>
      <c r="T51" s="44">
        <v>101.559029</v>
      </c>
      <c r="U51" s="44">
        <v>102.120598</v>
      </c>
      <c r="V51" s="44">
        <v>102.79418200000001</v>
      </c>
      <c r="W51" s="44">
        <v>103.373756</v>
      </c>
      <c r="X51" s="44">
        <v>104.03415699999999</v>
      </c>
      <c r="Y51" s="44">
        <v>104.724777</v>
      </c>
      <c r="Z51" s="44">
        <v>105.541374</v>
      </c>
      <c r="AA51" s="44">
        <v>106.175735</v>
      </c>
      <c r="AB51" s="44">
        <v>107.0112</v>
      </c>
      <c r="AC51" s="44">
        <v>107.67285200000001</v>
      </c>
      <c r="AD51" s="44">
        <v>108.331406</v>
      </c>
      <c r="AE51" s="44">
        <v>109.022575</v>
      </c>
      <c r="AF51" s="44">
        <v>109.874779</v>
      </c>
      <c r="AG51" s="44">
        <v>110.789787</v>
      </c>
      <c r="AH51" s="45">
        <v>5.875E-3</v>
      </c>
    </row>
    <row r="52" spans="1:34" ht="15" customHeight="1" x14ac:dyDescent="0.25"/>
    <row r="53" spans="1:34" ht="15" customHeight="1" x14ac:dyDescent="0.25">
      <c r="B53" s="64" t="s">
        <v>578</v>
      </c>
    </row>
    <row r="54" spans="1:34" ht="15" customHeight="1" x14ac:dyDescent="0.25">
      <c r="A54" s="40" t="s">
        <v>389</v>
      </c>
      <c r="B54" s="65" t="s">
        <v>65</v>
      </c>
      <c r="C54" s="46">
        <v>41.186000999999997</v>
      </c>
      <c r="D54" s="46">
        <v>46.575623</v>
      </c>
      <c r="E54" s="46">
        <v>49.269191999999997</v>
      </c>
      <c r="F54" s="46">
        <v>52.535243999999999</v>
      </c>
      <c r="G54" s="46">
        <v>54.098930000000003</v>
      </c>
      <c r="H54" s="46">
        <v>55.323734000000002</v>
      </c>
      <c r="I54" s="46">
        <v>54.183449000000003</v>
      </c>
      <c r="J54" s="46">
        <v>54.530051999999998</v>
      </c>
      <c r="K54" s="46">
        <v>57.224983000000002</v>
      </c>
      <c r="L54" s="46">
        <v>59.387599999999999</v>
      </c>
      <c r="M54" s="46">
        <v>62.759143999999999</v>
      </c>
      <c r="N54" s="46">
        <v>63.998417000000003</v>
      </c>
      <c r="O54" s="46">
        <v>65.256209999999996</v>
      </c>
      <c r="P54" s="46">
        <v>66.764770999999996</v>
      </c>
      <c r="Q54" s="46">
        <v>68.853874000000005</v>
      </c>
      <c r="R54" s="46">
        <v>68.486534000000006</v>
      </c>
      <c r="S54" s="46">
        <v>69.603431999999998</v>
      </c>
      <c r="T54" s="46">
        <v>72.493842999999998</v>
      </c>
      <c r="U54" s="46">
        <v>73.606468000000007</v>
      </c>
      <c r="V54" s="46">
        <v>74.126571999999996</v>
      </c>
      <c r="W54" s="46">
        <v>75.227172999999993</v>
      </c>
      <c r="X54" s="46">
        <v>76.040276000000006</v>
      </c>
      <c r="Y54" s="46">
        <v>76.830214999999995</v>
      </c>
      <c r="Z54" s="46">
        <v>76.901252999999997</v>
      </c>
      <c r="AA54" s="46">
        <v>78.602431999999993</v>
      </c>
      <c r="AB54" s="46">
        <v>79.634665999999996</v>
      </c>
      <c r="AC54" s="46">
        <v>80.915276000000006</v>
      </c>
      <c r="AD54" s="46">
        <v>81.587456000000003</v>
      </c>
      <c r="AE54" s="46">
        <v>82.213699000000005</v>
      </c>
      <c r="AF54" s="46">
        <v>83.215950000000007</v>
      </c>
      <c r="AG54" s="46">
        <v>84.052788000000007</v>
      </c>
      <c r="AH54" s="43">
        <v>2.4063000000000001E-2</v>
      </c>
    </row>
    <row r="55" spans="1:34" ht="15" customHeight="1" x14ac:dyDescent="0.25">
      <c r="A55" s="40" t="s">
        <v>390</v>
      </c>
      <c r="B55" s="65" t="s">
        <v>66</v>
      </c>
      <c r="C55" s="46">
        <v>38.757998999999998</v>
      </c>
      <c r="D55" s="46">
        <v>44.253124</v>
      </c>
      <c r="E55" s="46">
        <v>47.299048999999997</v>
      </c>
      <c r="F55" s="46">
        <v>50.189655000000002</v>
      </c>
      <c r="G55" s="46">
        <v>51.288822000000003</v>
      </c>
      <c r="H55" s="46">
        <v>52.477992999999998</v>
      </c>
      <c r="I55" s="46">
        <v>51.279781</v>
      </c>
      <c r="J55" s="46">
        <v>51.927993999999998</v>
      </c>
      <c r="K55" s="46">
        <v>53.036017999999999</v>
      </c>
      <c r="L55" s="46">
        <v>55.005431999999999</v>
      </c>
      <c r="M55" s="46">
        <v>55.987929999999999</v>
      </c>
      <c r="N55" s="46">
        <v>57.632835</v>
      </c>
      <c r="O55" s="46">
        <v>58.317532</v>
      </c>
      <c r="P55" s="46">
        <v>59.885100999999999</v>
      </c>
      <c r="Q55" s="46">
        <v>61.066459999999999</v>
      </c>
      <c r="R55" s="46">
        <v>61.661265999999998</v>
      </c>
      <c r="S55" s="46">
        <v>62.784061000000001</v>
      </c>
      <c r="T55" s="46">
        <v>63.808605</v>
      </c>
      <c r="U55" s="46">
        <v>65.531029000000004</v>
      </c>
      <c r="V55" s="46">
        <v>64.944396999999995</v>
      </c>
      <c r="W55" s="46">
        <v>67.366692</v>
      </c>
      <c r="X55" s="46">
        <v>68.492760000000004</v>
      </c>
      <c r="Y55" s="46">
        <v>69.271484000000001</v>
      </c>
      <c r="Z55" s="46">
        <v>70.028914999999998</v>
      </c>
      <c r="AA55" s="46">
        <v>71.602401999999998</v>
      </c>
      <c r="AB55" s="46">
        <v>72.876045000000005</v>
      </c>
      <c r="AC55" s="46">
        <v>74.413567</v>
      </c>
      <c r="AD55" s="46">
        <v>75.309218999999999</v>
      </c>
      <c r="AE55" s="46">
        <v>75.101830000000007</v>
      </c>
      <c r="AF55" s="46">
        <v>76.052986000000004</v>
      </c>
      <c r="AG55" s="46">
        <v>76.952552999999995</v>
      </c>
      <c r="AH55" s="43">
        <v>2.3125E-2</v>
      </c>
    </row>
    <row r="56" spans="1:34" ht="15" customHeight="1" x14ac:dyDescent="0.25">
      <c r="A56" s="40" t="s">
        <v>391</v>
      </c>
      <c r="B56" s="65" t="s">
        <v>392</v>
      </c>
      <c r="C56" s="42">
        <v>2.0650300000000001</v>
      </c>
      <c r="D56" s="42">
        <v>3.1264259999999999</v>
      </c>
      <c r="E56" s="42">
        <v>3.0403660000000001</v>
      </c>
      <c r="F56" s="42">
        <v>2.6109140000000002</v>
      </c>
      <c r="G56" s="42">
        <v>2.2893729999999999</v>
      </c>
      <c r="H56" s="42">
        <v>2.2484600000000001</v>
      </c>
      <c r="I56" s="42">
        <v>2.2874910000000002</v>
      </c>
      <c r="J56" s="42">
        <v>2.4035519999999999</v>
      </c>
      <c r="K56" s="42">
        <v>2.4772059999999998</v>
      </c>
      <c r="L56" s="42">
        <v>2.5862120000000002</v>
      </c>
      <c r="M56" s="42">
        <v>2.6809889999999998</v>
      </c>
      <c r="N56" s="42">
        <v>2.7141609999999998</v>
      </c>
      <c r="O56" s="42">
        <v>2.7442359999999999</v>
      </c>
      <c r="P56" s="42">
        <v>2.7915640000000002</v>
      </c>
      <c r="Q56" s="42">
        <v>2.791499</v>
      </c>
      <c r="R56" s="42">
        <v>2.7727010000000001</v>
      </c>
      <c r="S56" s="42">
        <v>2.7664710000000001</v>
      </c>
      <c r="T56" s="42">
        <v>2.7578580000000001</v>
      </c>
      <c r="U56" s="42">
        <v>2.7467869999999999</v>
      </c>
      <c r="V56" s="42">
        <v>2.7289500000000002</v>
      </c>
      <c r="W56" s="42">
        <v>2.7108989999999999</v>
      </c>
      <c r="X56" s="42">
        <v>2.7103600000000001</v>
      </c>
      <c r="Y56" s="42">
        <v>2.7076769999999999</v>
      </c>
      <c r="Z56" s="42">
        <v>2.6984270000000001</v>
      </c>
      <c r="AA56" s="42">
        <v>2.7187489999999999</v>
      </c>
      <c r="AB56" s="42">
        <v>2.697114</v>
      </c>
      <c r="AC56" s="42">
        <v>2.6887660000000002</v>
      </c>
      <c r="AD56" s="42">
        <v>2.7135359999999999</v>
      </c>
      <c r="AE56" s="42">
        <v>2.6783440000000001</v>
      </c>
      <c r="AF56" s="42">
        <v>2.6506560000000001</v>
      </c>
      <c r="AG56" s="42">
        <v>2.664256</v>
      </c>
      <c r="AH56" s="43">
        <v>8.5290000000000001E-3</v>
      </c>
    </row>
    <row r="57" spans="1:34" ht="15" customHeight="1" x14ac:dyDescent="0.25">
      <c r="A57" s="40" t="s">
        <v>393</v>
      </c>
      <c r="B57" s="65" t="s">
        <v>394</v>
      </c>
      <c r="C57" s="47">
        <v>33.390239999999999</v>
      </c>
      <c r="D57" s="47">
        <v>31.629283999999998</v>
      </c>
      <c r="E57" s="47">
        <v>32.403694000000002</v>
      </c>
      <c r="F57" s="47">
        <v>32.253028999999998</v>
      </c>
      <c r="G57" s="47">
        <v>31.904416999999999</v>
      </c>
      <c r="H57" s="47">
        <v>31.892703999999998</v>
      </c>
      <c r="I57" s="47">
        <v>31.570696000000002</v>
      </c>
      <c r="J57" s="47">
        <v>31.573806999999999</v>
      </c>
      <c r="K57" s="47">
        <v>30.673853000000001</v>
      </c>
      <c r="L57" s="47">
        <v>30.230723999999999</v>
      </c>
      <c r="M57" s="47">
        <v>29.872313999999999</v>
      </c>
      <c r="N57" s="47">
        <v>30.185509</v>
      </c>
      <c r="O57" s="47">
        <v>30.218931000000001</v>
      </c>
      <c r="P57" s="47">
        <v>30.123532999999998</v>
      </c>
      <c r="Q57" s="47">
        <v>30.407668999999999</v>
      </c>
      <c r="R57" s="47">
        <v>30.583693</v>
      </c>
      <c r="S57" s="47">
        <v>30.738030999999999</v>
      </c>
      <c r="T57" s="47">
        <v>31.075828999999999</v>
      </c>
      <c r="U57" s="47">
        <v>31.899467000000001</v>
      </c>
      <c r="V57" s="47">
        <v>32.036166999999999</v>
      </c>
      <c r="W57" s="47">
        <v>32.32</v>
      </c>
      <c r="X57" s="47">
        <v>32.509365000000003</v>
      </c>
      <c r="Y57" s="47">
        <v>32.800732000000004</v>
      </c>
      <c r="Z57" s="47">
        <v>33.245483</v>
      </c>
      <c r="AA57" s="47">
        <v>34.564467999999998</v>
      </c>
      <c r="AB57" s="47">
        <v>35.096169000000003</v>
      </c>
      <c r="AC57" s="47">
        <v>35.460056000000002</v>
      </c>
      <c r="AD57" s="47">
        <v>35.714396999999998</v>
      </c>
      <c r="AE57" s="47">
        <v>35.992851000000002</v>
      </c>
      <c r="AF57" s="47">
        <v>36.272835000000001</v>
      </c>
      <c r="AG57" s="47">
        <v>36.517955999999998</v>
      </c>
      <c r="AH57" s="43">
        <v>2.9889999999999999E-3</v>
      </c>
    </row>
    <row r="58" spans="1:34" ht="15" customHeight="1" x14ac:dyDescent="0.25">
      <c r="A58" s="40" t="s">
        <v>395</v>
      </c>
      <c r="B58" s="65" t="s">
        <v>396</v>
      </c>
      <c r="C58" s="42">
        <v>1.6312279999999999</v>
      </c>
      <c r="D58" s="42">
        <v>1.551085</v>
      </c>
      <c r="E58" s="42">
        <v>1.5750710000000001</v>
      </c>
      <c r="F58" s="42">
        <v>1.5480849999999999</v>
      </c>
      <c r="G58" s="42">
        <v>1.5270319999999999</v>
      </c>
      <c r="H58" s="42">
        <v>1.5224470000000001</v>
      </c>
      <c r="I58" s="42">
        <v>1.5101340000000001</v>
      </c>
      <c r="J58" s="42">
        <v>1.5126470000000001</v>
      </c>
      <c r="K58" s="42">
        <v>1.478507</v>
      </c>
      <c r="L58" s="42">
        <v>1.4626809999999999</v>
      </c>
      <c r="M58" s="42">
        <v>1.4519770000000001</v>
      </c>
      <c r="N58" s="42">
        <v>1.4664630000000001</v>
      </c>
      <c r="O58" s="42">
        <v>1.4665889999999999</v>
      </c>
      <c r="P58" s="42">
        <v>1.4599979999999999</v>
      </c>
      <c r="Q58" s="42">
        <v>1.472458</v>
      </c>
      <c r="R58" s="42">
        <v>1.48071</v>
      </c>
      <c r="S58" s="42">
        <v>1.4872890000000001</v>
      </c>
      <c r="T58" s="42">
        <v>1.5007900000000001</v>
      </c>
      <c r="U58" s="42">
        <v>1.5318769999999999</v>
      </c>
      <c r="V58" s="42">
        <v>1.5385660000000001</v>
      </c>
      <c r="W58" s="42">
        <v>1.5497559999999999</v>
      </c>
      <c r="X58" s="42">
        <v>1.5577270000000001</v>
      </c>
      <c r="Y58" s="42">
        <v>1.5683039999999999</v>
      </c>
      <c r="Z58" s="42">
        <v>1.584886</v>
      </c>
      <c r="AA58" s="42">
        <v>1.6275470000000001</v>
      </c>
      <c r="AB58" s="42">
        <v>1.646836</v>
      </c>
      <c r="AC58" s="42">
        <v>1.6617919999999999</v>
      </c>
      <c r="AD58" s="42">
        <v>1.6732020000000001</v>
      </c>
      <c r="AE58" s="42">
        <v>1.6855910000000001</v>
      </c>
      <c r="AF58" s="42">
        <v>1.6986429999999999</v>
      </c>
      <c r="AG58" s="42">
        <v>1.7101930000000001</v>
      </c>
      <c r="AH58" s="43">
        <v>1.5770000000000001E-3</v>
      </c>
    </row>
    <row r="59" spans="1:34" ht="15" customHeight="1" x14ac:dyDescent="0.25">
      <c r="A59" s="40" t="s">
        <v>397</v>
      </c>
      <c r="B59" s="65" t="s">
        <v>398</v>
      </c>
      <c r="C59" s="42">
        <v>2.0793460000000001</v>
      </c>
      <c r="D59" s="42">
        <v>2.0949010000000001</v>
      </c>
      <c r="E59" s="42">
        <v>2.0943130000000001</v>
      </c>
      <c r="F59" s="42">
        <v>2.054265</v>
      </c>
      <c r="G59" s="42">
        <v>2.0423939999999998</v>
      </c>
      <c r="H59" s="42">
        <v>2.007307</v>
      </c>
      <c r="I59" s="42">
        <v>1.9822230000000001</v>
      </c>
      <c r="J59" s="42">
        <v>1.968161</v>
      </c>
      <c r="K59" s="42">
        <v>1.9284319999999999</v>
      </c>
      <c r="L59" s="42">
        <v>1.918696</v>
      </c>
      <c r="M59" s="42">
        <v>1.9150290000000001</v>
      </c>
      <c r="N59" s="42">
        <v>1.9228240000000001</v>
      </c>
      <c r="O59" s="42">
        <v>1.9071070000000001</v>
      </c>
      <c r="P59" s="42">
        <v>1.894776</v>
      </c>
      <c r="Q59" s="42">
        <v>1.8966829999999999</v>
      </c>
      <c r="R59" s="42">
        <v>1.894134</v>
      </c>
      <c r="S59" s="42">
        <v>1.8918010000000001</v>
      </c>
      <c r="T59" s="42">
        <v>1.8977059999999999</v>
      </c>
      <c r="U59" s="42">
        <v>1.9186510000000001</v>
      </c>
      <c r="V59" s="42">
        <v>1.922242</v>
      </c>
      <c r="W59" s="42">
        <v>1.9263669999999999</v>
      </c>
      <c r="X59" s="42">
        <v>1.931122</v>
      </c>
      <c r="Y59" s="42">
        <v>1.935594</v>
      </c>
      <c r="Z59" s="42">
        <v>1.9436500000000001</v>
      </c>
      <c r="AA59" s="42">
        <v>1.947989</v>
      </c>
      <c r="AB59" s="42">
        <v>1.959063</v>
      </c>
      <c r="AC59" s="42">
        <v>1.9653229999999999</v>
      </c>
      <c r="AD59" s="42">
        <v>1.9698370000000001</v>
      </c>
      <c r="AE59" s="42">
        <v>1.9734670000000001</v>
      </c>
      <c r="AF59" s="42">
        <v>1.98272</v>
      </c>
      <c r="AG59" s="42">
        <v>1.991446</v>
      </c>
      <c r="AH59" s="43">
        <v>-1.439E-3</v>
      </c>
    </row>
    <row r="60" spans="1:34" ht="15" customHeight="1" x14ac:dyDescent="0.25">
      <c r="A60" s="40" t="s">
        <v>399</v>
      </c>
      <c r="B60" s="65" t="s">
        <v>67</v>
      </c>
      <c r="C60" s="47">
        <v>10.414752</v>
      </c>
      <c r="D60" s="47">
        <v>10.602365000000001</v>
      </c>
      <c r="E60" s="47">
        <v>10.455869</v>
      </c>
      <c r="F60" s="47">
        <v>10.257922000000001</v>
      </c>
      <c r="G60" s="47">
        <v>10.108067999999999</v>
      </c>
      <c r="H60" s="47">
        <v>10.015625999999999</v>
      </c>
      <c r="I60" s="47">
        <v>9.9545320000000004</v>
      </c>
      <c r="J60" s="47">
        <v>9.9231929999999995</v>
      </c>
      <c r="K60" s="47">
        <v>9.8882549999999991</v>
      </c>
      <c r="L60" s="47">
        <v>9.8614610000000003</v>
      </c>
      <c r="M60" s="47">
        <v>9.8408809999999995</v>
      </c>
      <c r="N60" s="47">
        <v>9.8671849999999992</v>
      </c>
      <c r="O60" s="47">
        <v>9.8490280000000006</v>
      </c>
      <c r="P60" s="47">
        <v>9.8350930000000005</v>
      </c>
      <c r="Q60" s="47">
        <v>9.7988680000000006</v>
      </c>
      <c r="R60" s="47">
        <v>9.7475970000000007</v>
      </c>
      <c r="S60" s="47">
        <v>9.6970019999999995</v>
      </c>
      <c r="T60" s="47">
        <v>9.6518739999999994</v>
      </c>
      <c r="U60" s="47">
        <v>9.6181190000000001</v>
      </c>
      <c r="V60" s="47">
        <v>9.5818849999999998</v>
      </c>
      <c r="W60" s="47">
        <v>9.5463489999999993</v>
      </c>
      <c r="X60" s="47">
        <v>9.5157159999999994</v>
      </c>
      <c r="Y60" s="47">
        <v>9.4790580000000002</v>
      </c>
      <c r="Z60" s="47">
        <v>9.4369940000000003</v>
      </c>
      <c r="AA60" s="47">
        <v>9.4001929999999998</v>
      </c>
      <c r="AB60" s="47">
        <v>9.3700290000000006</v>
      </c>
      <c r="AC60" s="47">
        <v>9.3263639999999999</v>
      </c>
      <c r="AD60" s="47">
        <v>9.2805619999999998</v>
      </c>
      <c r="AE60" s="47">
        <v>9.2207550000000005</v>
      </c>
      <c r="AF60" s="47">
        <v>9.1432640000000003</v>
      </c>
      <c r="AG60" s="47">
        <v>9.0791649999999997</v>
      </c>
      <c r="AH60" s="43">
        <v>-4.5640000000000003E-3</v>
      </c>
    </row>
    <row r="61" spans="1:34" ht="15" customHeight="1" x14ac:dyDescent="0.25"/>
    <row r="62" spans="1:34" ht="15" customHeight="1" x14ac:dyDescent="0.25"/>
    <row r="63" spans="1:34" ht="15" customHeight="1" x14ac:dyDescent="0.25">
      <c r="B63" s="64" t="s">
        <v>68</v>
      </c>
    </row>
    <row r="64" spans="1:34" ht="15" customHeight="1" x14ac:dyDescent="0.25">
      <c r="A64" s="40" t="s">
        <v>400</v>
      </c>
      <c r="B64" s="65" t="s">
        <v>65</v>
      </c>
      <c r="C64" s="46">
        <v>41.186000999999997</v>
      </c>
      <c r="D64" s="46">
        <v>47.067000999999998</v>
      </c>
      <c r="E64" s="46">
        <v>50.364151</v>
      </c>
      <c r="F64" s="46">
        <v>54.412823000000003</v>
      </c>
      <c r="G64" s="46">
        <v>56.986545999999997</v>
      </c>
      <c r="H64" s="46">
        <v>59.538330000000002</v>
      </c>
      <c r="I64" s="46">
        <v>59.797539</v>
      </c>
      <c r="J64" s="46">
        <v>61.904857999999997</v>
      </c>
      <c r="K64" s="46">
        <v>66.905272999999994</v>
      </c>
      <c r="L64" s="46">
        <v>71.574653999999995</v>
      </c>
      <c r="M64" s="46">
        <v>77.957924000000006</v>
      </c>
      <c r="N64" s="46">
        <v>81.892487000000003</v>
      </c>
      <c r="O64" s="46">
        <v>85.91198</v>
      </c>
      <c r="P64" s="46">
        <v>90.345389999999995</v>
      </c>
      <c r="Q64" s="46">
        <v>95.627167</v>
      </c>
      <c r="R64" s="46">
        <v>97.511596999999995</v>
      </c>
      <c r="S64" s="46">
        <v>101.511421</v>
      </c>
      <c r="T64" s="46">
        <v>108.210007</v>
      </c>
      <c r="U64" s="46">
        <v>112.413521</v>
      </c>
      <c r="V64" s="46">
        <v>115.73339799999999</v>
      </c>
      <c r="W64" s="46">
        <v>120.129982</v>
      </c>
      <c r="X64" s="46">
        <v>124.210182</v>
      </c>
      <c r="Y64" s="46">
        <v>128.42146299999999</v>
      </c>
      <c r="Z64" s="46">
        <v>131.61726400000001</v>
      </c>
      <c r="AA64" s="46">
        <v>137.86990399999999</v>
      </c>
      <c r="AB64" s="46">
        <v>143.18104600000001</v>
      </c>
      <c r="AC64" s="46">
        <v>149.32028199999999</v>
      </c>
      <c r="AD64" s="46">
        <v>154.58282500000001</v>
      </c>
      <c r="AE64" s="46">
        <v>159.966644</v>
      </c>
      <c r="AF64" s="46">
        <v>166.39326500000001</v>
      </c>
      <c r="AG64" s="46">
        <v>172.808685</v>
      </c>
      <c r="AH64" s="43">
        <v>4.8964000000000001E-2</v>
      </c>
    </row>
    <row r="65" spans="1:34" ht="15" customHeight="1" x14ac:dyDescent="0.25">
      <c r="A65" s="40" t="s">
        <v>401</v>
      </c>
      <c r="B65" s="65" t="s">
        <v>66</v>
      </c>
      <c r="C65" s="46">
        <v>38.757998999999998</v>
      </c>
      <c r="D65" s="46">
        <v>44.720001000000003</v>
      </c>
      <c r="E65" s="46">
        <v>48.350223999999997</v>
      </c>
      <c r="F65" s="46">
        <v>51.983401999999998</v>
      </c>
      <c r="G65" s="46">
        <v>54.026440000000001</v>
      </c>
      <c r="H65" s="46">
        <v>56.4758</v>
      </c>
      <c r="I65" s="46">
        <v>56.593013999999997</v>
      </c>
      <c r="J65" s="46">
        <v>58.950890000000001</v>
      </c>
      <c r="K65" s="46">
        <v>62.007697999999998</v>
      </c>
      <c r="L65" s="46">
        <v>66.293212999999994</v>
      </c>
      <c r="M65" s="46">
        <v>69.546875</v>
      </c>
      <c r="N65" s="46">
        <v>73.747078000000002</v>
      </c>
      <c r="O65" s="46">
        <v>76.776984999999996</v>
      </c>
      <c r="P65" s="46">
        <v>81.035895999999994</v>
      </c>
      <c r="Q65" s="46">
        <v>84.811684</v>
      </c>
      <c r="R65" s="46">
        <v>87.793739000000002</v>
      </c>
      <c r="S65" s="46">
        <v>91.565871999999999</v>
      </c>
      <c r="T65" s="46">
        <v>95.245728</v>
      </c>
      <c r="U65" s="46">
        <v>100.080513</v>
      </c>
      <c r="V65" s="46">
        <v>101.39733099999999</v>
      </c>
      <c r="W65" s="46">
        <v>107.577614</v>
      </c>
      <c r="X65" s="46">
        <v>111.88146999999999</v>
      </c>
      <c r="Y65" s="46">
        <v>115.787064</v>
      </c>
      <c r="Z65" s="46">
        <v>119.855186</v>
      </c>
      <c r="AA65" s="46">
        <v>125.591736</v>
      </c>
      <c r="AB65" s="46">
        <v>131.02922100000001</v>
      </c>
      <c r="AC65" s="46">
        <v>137.32209800000001</v>
      </c>
      <c r="AD65" s="46">
        <v>142.68751499999999</v>
      </c>
      <c r="AE65" s="46">
        <v>146.128784</v>
      </c>
      <c r="AF65" s="46">
        <v>152.070663</v>
      </c>
      <c r="AG65" s="46">
        <v>158.210938</v>
      </c>
      <c r="AH65" s="43">
        <v>4.8002999999999997E-2</v>
      </c>
    </row>
    <row r="66" spans="1:34" ht="30" x14ac:dyDescent="0.25">
      <c r="A66" s="40" t="s">
        <v>402</v>
      </c>
      <c r="B66" s="65" t="s">
        <v>392</v>
      </c>
      <c r="C66" s="42">
        <v>2.0650300000000001</v>
      </c>
      <c r="D66" s="42">
        <v>3.1594099999999998</v>
      </c>
      <c r="E66" s="42">
        <v>3.1079349999999999</v>
      </c>
      <c r="F66" s="42">
        <v>2.7042259999999998</v>
      </c>
      <c r="G66" s="42">
        <v>2.411572</v>
      </c>
      <c r="H66" s="42">
        <v>2.4197489999999999</v>
      </c>
      <c r="I66" s="42">
        <v>2.5245039999999999</v>
      </c>
      <c r="J66" s="42">
        <v>2.7286160000000002</v>
      </c>
      <c r="K66" s="42">
        <v>2.896255</v>
      </c>
      <c r="L66" s="42">
        <v>3.1169340000000001</v>
      </c>
      <c r="M66" s="42">
        <v>3.3302610000000001</v>
      </c>
      <c r="N66" s="42">
        <v>3.4730449999999999</v>
      </c>
      <c r="O66" s="42">
        <v>3.612879</v>
      </c>
      <c r="P66" s="42">
        <v>3.777514</v>
      </c>
      <c r="Q66" s="42">
        <v>3.876951</v>
      </c>
      <c r="R66" s="42">
        <v>3.9477910000000001</v>
      </c>
      <c r="S66" s="42">
        <v>4.0346909999999996</v>
      </c>
      <c r="T66" s="42">
        <v>4.1165960000000004</v>
      </c>
      <c r="U66" s="42">
        <v>4.1949579999999997</v>
      </c>
      <c r="V66" s="42">
        <v>4.2606950000000001</v>
      </c>
      <c r="W66" s="42">
        <v>4.3290240000000004</v>
      </c>
      <c r="X66" s="42">
        <v>4.4273160000000003</v>
      </c>
      <c r="Y66" s="42">
        <v>4.525874</v>
      </c>
      <c r="Z66" s="42">
        <v>4.6183839999999998</v>
      </c>
      <c r="AA66" s="42">
        <v>4.7687280000000003</v>
      </c>
      <c r="AB66" s="42">
        <v>4.8493399999999998</v>
      </c>
      <c r="AC66" s="42">
        <v>4.9618229999999999</v>
      </c>
      <c r="AD66" s="42">
        <v>5.141305</v>
      </c>
      <c r="AE66" s="42">
        <v>5.2113649999999998</v>
      </c>
      <c r="AF66" s="42">
        <v>5.3000809999999996</v>
      </c>
      <c r="AG66" s="42">
        <v>5.477589</v>
      </c>
      <c r="AH66" s="43">
        <v>3.3051999999999998E-2</v>
      </c>
    </row>
    <row r="67" spans="1:34" ht="15" customHeight="1" x14ac:dyDescent="0.25">
      <c r="A67" s="40" t="s">
        <v>403</v>
      </c>
      <c r="B67" s="65" t="s">
        <v>394</v>
      </c>
      <c r="C67" s="47">
        <v>33.390239999999999</v>
      </c>
      <c r="D67" s="47">
        <v>31.962978</v>
      </c>
      <c r="E67" s="47">
        <v>33.123832999999998</v>
      </c>
      <c r="F67" s="47">
        <v>33.405731000000003</v>
      </c>
      <c r="G67" s="47">
        <v>33.607360999999997</v>
      </c>
      <c r="H67" s="47">
        <v>34.322310999999999</v>
      </c>
      <c r="I67" s="47">
        <v>34.841816000000001</v>
      </c>
      <c r="J67" s="47">
        <v>35.843941000000001</v>
      </c>
      <c r="K67" s="47">
        <v>35.862704999999998</v>
      </c>
      <c r="L67" s="47">
        <v>36.434432999999999</v>
      </c>
      <c r="M67" s="47">
        <v>37.106681999999999</v>
      </c>
      <c r="N67" s="47">
        <v>38.625430999999999</v>
      </c>
      <c r="O67" s="47">
        <v>39.784233</v>
      </c>
      <c r="P67" s="47">
        <v>40.762852000000002</v>
      </c>
      <c r="Q67" s="47">
        <v>42.231456999999999</v>
      </c>
      <c r="R67" s="47">
        <v>43.545273000000002</v>
      </c>
      <c r="S67" s="47">
        <v>44.829127999999997</v>
      </c>
      <c r="T67" s="47">
        <v>46.386223000000001</v>
      </c>
      <c r="U67" s="47">
        <v>48.717609000000003</v>
      </c>
      <c r="V67" s="47">
        <v>50.017887000000002</v>
      </c>
      <c r="W67" s="47">
        <v>51.611679000000002</v>
      </c>
      <c r="X67" s="47">
        <v>53.103355000000001</v>
      </c>
      <c r="Y67" s="47">
        <v>54.826321</v>
      </c>
      <c r="Z67" s="47">
        <v>56.899974999999998</v>
      </c>
      <c r="AA67" s="47">
        <v>60.626621</v>
      </c>
      <c r="AB67" s="47">
        <v>63.101990000000001</v>
      </c>
      <c r="AC67" s="47">
        <v>65.437659999999994</v>
      </c>
      <c r="AD67" s="47">
        <v>67.667664000000002</v>
      </c>
      <c r="AE67" s="47">
        <v>70.032805999999994</v>
      </c>
      <c r="AF67" s="47">
        <v>72.528830999999997</v>
      </c>
      <c r="AG67" s="47">
        <v>75.079246999999995</v>
      </c>
      <c r="AH67" s="43">
        <v>2.7376999999999999E-2</v>
      </c>
    </row>
    <row r="68" spans="1:34" ht="15" customHeight="1" x14ac:dyDescent="0.25">
      <c r="A68" s="40" t="s">
        <v>404</v>
      </c>
      <c r="B68" s="65" t="s">
        <v>396</v>
      </c>
      <c r="C68" s="42">
        <v>1.6312279999999999</v>
      </c>
      <c r="D68" s="42">
        <v>1.5674490000000001</v>
      </c>
      <c r="E68" s="42">
        <v>1.6100749999999999</v>
      </c>
      <c r="F68" s="42">
        <v>1.603413</v>
      </c>
      <c r="G68" s="42">
        <v>1.6085389999999999</v>
      </c>
      <c r="H68" s="42">
        <v>1.6384270000000001</v>
      </c>
      <c r="I68" s="42">
        <v>1.6666030000000001</v>
      </c>
      <c r="J68" s="42">
        <v>1.717222</v>
      </c>
      <c r="K68" s="42">
        <v>1.7286140000000001</v>
      </c>
      <c r="L68" s="42">
        <v>1.7628410000000001</v>
      </c>
      <c r="M68" s="42">
        <v>1.803612</v>
      </c>
      <c r="N68" s="42">
        <v>1.8764879999999999</v>
      </c>
      <c r="O68" s="42">
        <v>1.9308129999999999</v>
      </c>
      <c r="P68" s="42">
        <v>1.975654</v>
      </c>
      <c r="Q68" s="42">
        <v>2.0450119999999998</v>
      </c>
      <c r="R68" s="42">
        <v>2.1082450000000001</v>
      </c>
      <c r="S68" s="42">
        <v>2.1690999999999998</v>
      </c>
      <c r="T68" s="42">
        <v>2.2401970000000002</v>
      </c>
      <c r="U68" s="42">
        <v>2.339518</v>
      </c>
      <c r="V68" s="42">
        <v>2.4021539999999999</v>
      </c>
      <c r="W68" s="42">
        <v>2.474799</v>
      </c>
      <c r="X68" s="42">
        <v>2.5445139999999999</v>
      </c>
      <c r="Y68" s="42">
        <v>2.6214149999999998</v>
      </c>
      <c r="Z68" s="42">
        <v>2.7125490000000001</v>
      </c>
      <c r="AA68" s="42">
        <v>2.854743</v>
      </c>
      <c r="AB68" s="42">
        <v>2.9609679999999998</v>
      </c>
      <c r="AC68" s="42">
        <v>3.0666549999999999</v>
      </c>
      <c r="AD68" s="42">
        <v>3.1701969999999999</v>
      </c>
      <c r="AE68" s="42">
        <v>3.2797260000000001</v>
      </c>
      <c r="AF68" s="42">
        <v>3.3964970000000001</v>
      </c>
      <c r="AG68" s="42">
        <v>3.5160779999999998</v>
      </c>
      <c r="AH68" s="43">
        <v>2.5930999999999999E-2</v>
      </c>
    </row>
    <row r="69" spans="1:34" ht="15" customHeight="1" x14ac:dyDescent="0.25">
      <c r="A69" s="40" t="s">
        <v>405</v>
      </c>
      <c r="B69" s="65" t="s">
        <v>398</v>
      </c>
      <c r="C69" s="42">
        <v>2.0793460000000001</v>
      </c>
      <c r="D69" s="42">
        <v>2.117003</v>
      </c>
      <c r="E69" s="42">
        <v>2.140857</v>
      </c>
      <c r="F69" s="42">
        <v>2.1276830000000002</v>
      </c>
      <c r="G69" s="42">
        <v>2.1514099999999998</v>
      </c>
      <c r="H69" s="42">
        <v>2.1602250000000001</v>
      </c>
      <c r="I69" s="42">
        <v>2.1876060000000002</v>
      </c>
      <c r="J69" s="42">
        <v>2.23434</v>
      </c>
      <c r="K69" s="42">
        <v>2.2546499999999998</v>
      </c>
      <c r="L69" s="42">
        <v>2.3124359999999999</v>
      </c>
      <c r="M69" s="42">
        <v>2.378803</v>
      </c>
      <c r="N69" s="42">
        <v>2.460448</v>
      </c>
      <c r="O69" s="42">
        <v>2.5107710000000001</v>
      </c>
      <c r="P69" s="42">
        <v>2.56399</v>
      </c>
      <c r="Q69" s="42">
        <v>2.6341929999999998</v>
      </c>
      <c r="R69" s="42">
        <v>2.6968809999999999</v>
      </c>
      <c r="S69" s="42">
        <v>2.7590499999999998</v>
      </c>
      <c r="T69" s="42">
        <v>2.832665</v>
      </c>
      <c r="U69" s="42">
        <v>2.9302090000000001</v>
      </c>
      <c r="V69" s="42">
        <v>3.001185</v>
      </c>
      <c r="W69" s="42">
        <v>3.076209</v>
      </c>
      <c r="X69" s="42">
        <v>3.1544460000000001</v>
      </c>
      <c r="Y69" s="42">
        <v>3.2353390000000002</v>
      </c>
      <c r="Z69" s="42">
        <v>3.3265769999999999</v>
      </c>
      <c r="AA69" s="42">
        <v>3.4168029999999998</v>
      </c>
      <c r="AB69" s="42">
        <v>3.5223439999999999</v>
      </c>
      <c r="AC69" s="42">
        <v>3.6267879999999999</v>
      </c>
      <c r="AD69" s="42">
        <v>3.732227</v>
      </c>
      <c r="AE69" s="42">
        <v>3.8398569999999999</v>
      </c>
      <c r="AF69" s="42">
        <v>3.9645199999999998</v>
      </c>
      <c r="AG69" s="42">
        <v>4.0943209999999999</v>
      </c>
      <c r="AH69" s="43">
        <v>2.2842000000000001E-2</v>
      </c>
    </row>
    <row r="70" spans="1:34" ht="15" customHeight="1" x14ac:dyDescent="0.25">
      <c r="A70" s="40" t="s">
        <v>406</v>
      </c>
      <c r="B70" s="65" t="s">
        <v>67</v>
      </c>
      <c r="C70" s="47">
        <v>10.414752</v>
      </c>
      <c r="D70" s="47">
        <v>10.714221999999999</v>
      </c>
      <c r="E70" s="47">
        <v>10.68824</v>
      </c>
      <c r="F70" s="47">
        <v>10.624535</v>
      </c>
      <c r="G70" s="47">
        <v>10.647601999999999</v>
      </c>
      <c r="H70" s="47">
        <v>10.778623</v>
      </c>
      <c r="I70" s="47">
        <v>10.985946</v>
      </c>
      <c r="J70" s="47">
        <v>11.265234</v>
      </c>
      <c r="K70" s="47">
        <v>11.560972</v>
      </c>
      <c r="L70" s="47">
        <v>11.885151</v>
      </c>
      <c r="M70" s="47">
        <v>12.22411</v>
      </c>
      <c r="N70" s="47">
        <v>12.626067000000001</v>
      </c>
      <c r="O70" s="47">
        <v>12.966575000000001</v>
      </c>
      <c r="P70" s="47">
        <v>13.308745</v>
      </c>
      <c r="Q70" s="47">
        <v>13.609082000000001</v>
      </c>
      <c r="R70" s="47">
        <v>13.878695</v>
      </c>
      <c r="S70" s="47">
        <v>14.142355</v>
      </c>
      <c r="T70" s="47">
        <v>14.407144000000001</v>
      </c>
      <c r="U70" s="47">
        <v>14.689014999999999</v>
      </c>
      <c r="V70" s="47">
        <v>14.960144</v>
      </c>
      <c r="W70" s="47">
        <v>15.244526</v>
      </c>
      <c r="X70" s="47">
        <v>15.543718999999999</v>
      </c>
      <c r="Y70" s="47">
        <v>15.844213999999999</v>
      </c>
      <c r="Z70" s="47">
        <v>16.151508</v>
      </c>
      <c r="AA70" s="47">
        <v>16.488087</v>
      </c>
      <c r="AB70" s="47">
        <v>16.847066999999999</v>
      </c>
      <c r="AC70" s="47">
        <v>17.210785000000001</v>
      </c>
      <c r="AD70" s="47">
        <v>17.583776</v>
      </c>
      <c r="AE70" s="47">
        <v>17.941210000000002</v>
      </c>
      <c r="AF70" s="47">
        <v>18.282284000000001</v>
      </c>
      <c r="AG70" s="47">
        <v>18.666349</v>
      </c>
      <c r="AH70" s="43">
        <v>1.9640000000000001E-2</v>
      </c>
    </row>
    <row r="71" spans="1:34" ht="15" customHeight="1" thickBot="1" x14ac:dyDescent="0.3"/>
    <row r="72" spans="1:34" ht="15" customHeight="1" x14ac:dyDescent="0.25">
      <c r="B72" s="79" t="s">
        <v>607</v>
      </c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70"/>
    </row>
    <row r="73" spans="1:34" x14ac:dyDescent="0.25">
      <c r="B73" s="41" t="s">
        <v>579</v>
      </c>
    </row>
    <row r="74" spans="1:34" ht="15" customHeight="1" x14ac:dyDescent="0.25">
      <c r="B74" s="41" t="s">
        <v>69</v>
      </c>
    </row>
    <row r="75" spans="1:34" ht="15" customHeight="1" x14ac:dyDescent="0.25">
      <c r="B75" s="41" t="s">
        <v>580</v>
      </c>
    </row>
    <row r="76" spans="1:34" ht="15" customHeight="1" x14ac:dyDescent="0.25">
      <c r="B76" s="41" t="s">
        <v>70</v>
      </c>
    </row>
    <row r="77" spans="1:34" ht="15" customHeight="1" x14ac:dyDescent="0.25">
      <c r="B77" s="41" t="s">
        <v>581</v>
      </c>
    </row>
    <row r="78" spans="1:34" ht="15" customHeight="1" x14ac:dyDescent="0.25">
      <c r="B78" s="41" t="s">
        <v>71</v>
      </c>
    </row>
    <row r="79" spans="1:34" x14ac:dyDescent="0.25">
      <c r="B79" s="41" t="s">
        <v>72</v>
      </c>
    </row>
    <row r="80" spans="1:34" ht="15" customHeight="1" x14ac:dyDescent="0.25">
      <c r="B80" s="41" t="s">
        <v>582</v>
      </c>
    </row>
    <row r="81" spans="2:2" x14ac:dyDescent="0.25">
      <c r="B81" s="41" t="s">
        <v>583</v>
      </c>
    </row>
    <row r="82" spans="2:2" ht="15" customHeight="1" x14ac:dyDescent="0.25">
      <c r="B82" s="41" t="s">
        <v>584</v>
      </c>
    </row>
    <row r="83" spans="2:2" ht="15" customHeight="1" x14ac:dyDescent="0.25">
      <c r="B83" s="41" t="s">
        <v>585</v>
      </c>
    </row>
    <row r="84" spans="2:2" ht="15" customHeight="1" x14ac:dyDescent="0.25">
      <c r="B84" s="41" t="s">
        <v>586</v>
      </c>
    </row>
    <row r="85" spans="2:2" ht="15" customHeight="1" x14ac:dyDescent="0.25">
      <c r="B85" s="41" t="s">
        <v>587</v>
      </c>
    </row>
    <row r="86" spans="2:2" ht="15" customHeight="1" x14ac:dyDescent="0.25">
      <c r="B86" s="41" t="s">
        <v>201</v>
      </c>
    </row>
    <row r="87" spans="2:2" ht="15" customHeight="1" x14ac:dyDescent="0.25">
      <c r="B87" s="41" t="s">
        <v>73</v>
      </c>
    </row>
    <row r="88" spans="2:2" ht="15" customHeight="1" x14ac:dyDescent="0.25">
      <c r="B88" s="41" t="s">
        <v>588</v>
      </c>
    </row>
    <row r="89" spans="2:2" ht="15" customHeight="1" x14ac:dyDescent="0.25">
      <c r="B89" s="41" t="s">
        <v>589</v>
      </c>
    </row>
    <row r="90" spans="2:2" ht="15" customHeight="1" x14ac:dyDescent="0.25">
      <c r="B90" s="41" t="s">
        <v>74</v>
      </c>
    </row>
    <row r="91" spans="2:2" ht="15" customHeight="1" x14ac:dyDescent="0.25">
      <c r="B91" s="41" t="s">
        <v>590</v>
      </c>
    </row>
    <row r="92" spans="2:2" x14ac:dyDescent="0.25">
      <c r="B92" s="41" t="s">
        <v>591</v>
      </c>
    </row>
    <row r="93" spans="2:2" ht="15" customHeight="1" x14ac:dyDescent="0.25">
      <c r="B93" s="41" t="s">
        <v>75</v>
      </c>
    </row>
    <row r="94" spans="2:2" ht="15" customHeight="1" x14ac:dyDescent="0.25">
      <c r="B94" s="41" t="s">
        <v>592</v>
      </c>
    </row>
    <row r="95" spans="2:2" ht="15" customHeight="1" x14ac:dyDescent="0.25">
      <c r="B95" s="41" t="s">
        <v>593</v>
      </c>
    </row>
    <row r="96" spans="2:2" ht="15" customHeight="1" x14ac:dyDescent="0.25">
      <c r="B96" s="41" t="s">
        <v>594</v>
      </c>
    </row>
    <row r="97" spans="2:34" ht="15" customHeight="1" x14ac:dyDescent="0.25">
      <c r="B97" s="41" t="s">
        <v>595</v>
      </c>
    </row>
    <row r="98" spans="2:34" ht="15" customHeight="1" x14ac:dyDescent="0.25">
      <c r="B98" s="41" t="s">
        <v>596</v>
      </c>
    </row>
    <row r="99" spans="2:34" ht="15" customHeight="1" x14ac:dyDescent="0.25">
      <c r="B99" s="41" t="s">
        <v>597</v>
      </c>
    </row>
    <row r="100" spans="2:34" ht="15" customHeight="1" x14ac:dyDescent="0.25">
      <c r="B100" s="41" t="s">
        <v>598</v>
      </c>
    </row>
    <row r="103" spans="2:34" ht="15" customHeight="1" x14ac:dyDescent="0.25"/>
    <row r="104" spans="2:34" ht="15" customHeight="1" x14ac:dyDescent="0.25"/>
    <row r="105" spans="2:34" ht="15" customHeight="1" x14ac:dyDescent="0.25"/>
    <row r="106" spans="2:34" ht="15" customHeight="1" x14ac:dyDescent="0.25"/>
    <row r="107" spans="2:34" ht="15" customHeight="1" x14ac:dyDescent="0.25"/>
    <row r="108" spans="2:34" ht="15" customHeight="1" x14ac:dyDescent="0.25"/>
    <row r="109" spans="2:34" ht="15" customHeight="1" x14ac:dyDescent="0.25"/>
    <row r="110" spans="2:34" ht="15" customHeight="1" x14ac:dyDescent="0.25"/>
    <row r="111" spans="2:34" ht="15" customHeight="1" x14ac:dyDescent="0.25"/>
    <row r="112" spans="2:34" ht="15" customHeight="1" x14ac:dyDescent="0.25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  <c r="R112" s="81"/>
      <c r="S112" s="81"/>
      <c r="T112" s="81"/>
      <c r="U112" s="81"/>
      <c r="V112" s="81"/>
      <c r="W112" s="81"/>
      <c r="X112" s="81"/>
      <c r="Y112" s="81"/>
      <c r="Z112" s="81"/>
      <c r="AA112" s="81"/>
      <c r="AB112" s="81"/>
      <c r="AC112" s="81"/>
      <c r="AD112" s="81"/>
      <c r="AE112" s="81"/>
      <c r="AF112" s="81"/>
      <c r="AG112" s="81"/>
      <c r="AH112" s="81"/>
    </row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4" ht="15" customHeight="1" x14ac:dyDescent="0.25"/>
    <row r="225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spans="2:34" ht="15" customHeight="1" x14ac:dyDescent="0.25"/>
    <row r="306" spans="2:34" ht="15" customHeight="1" x14ac:dyDescent="0.25"/>
    <row r="307" spans="2:34" ht="15" customHeight="1" x14ac:dyDescent="0.25"/>
    <row r="308" spans="2:34" ht="15" customHeight="1" x14ac:dyDescent="0.25">
      <c r="B308" s="81"/>
      <c r="C308" s="81"/>
      <c r="D308" s="81"/>
      <c r="E308" s="81"/>
      <c r="F308" s="81"/>
      <c r="G308" s="81"/>
      <c r="H308" s="81"/>
      <c r="I308" s="81"/>
      <c r="J308" s="81"/>
      <c r="K308" s="81"/>
      <c r="L308" s="81"/>
      <c r="M308" s="81"/>
      <c r="N308" s="81"/>
      <c r="O308" s="81"/>
      <c r="P308" s="81"/>
      <c r="Q308" s="81"/>
      <c r="R308" s="81"/>
      <c r="S308" s="81"/>
      <c r="T308" s="81"/>
      <c r="U308" s="81"/>
      <c r="V308" s="81"/>
      <c r="W308" s="81"/>
      <c r="X308" s="81"/>
      <c r="Y308" s="81"/>
      <c r="Z308" s="81"/>
      <c r="AA308" s="81"/>
      <c r="AB308" s="81"/>
      <c r="AC308" s="81"/>
      <c r="AD308" s="81"/>
      <c r="AE308" s="81"/>
      <c r="AF308" s="81"/>
      <c r="AG308" s="81"/>
      <c r="AH308" s="81"/>
    </row>
    <row r="309" spans="2:34" ht="15" customHeight="1" x14ac:dyDescent="0.25"/>
    <row r="310" spans="2:34" ht="15" customHeight="1" x14ac:dyDescent="0.25"/>
    <row r="311" spans="2:34" ht="15" customHeight="1" x14ac:dyDescent="0.25"/>
    <row r="312" spans="2:34" ht="15" customHeight="1" x14ac:dyDescent="0.25"/>
    <row r="313" spans="2:34" ht="15" customHeight="1" x14ac:dyDescent="0.25"/>
    <row r="314" spans="2:34" ht="15" customHeight="1" x14ac:dyDescent="0.25"/>
    <row r="315" spans="2:34" ht="15" customHeight="1" x14ac:dyDescent="0.25"/>
    <row r="316" spans="2:34" ht="15" customHeight="1" x14ac:dyDescent="0.25"/>
    <row r="317" spans="2:34" ht="15" customHeight="1" x14ac:dyDescent="0.25"/>
    <row r="318" spans="2:34" ht="15" customHeight="1" x14ac:dyDescent="0.25"/>
    <row r="319" spans="2:34" ht="15" customHeight="1" x14ac:dyDescent="0.25"/>
    <row r="320" spans="2:34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spans="2:34" ht="15" customHeight="1" x14ac:dyDescent="0.25"/>
    <row r="498" spans="2:34" ht="15" customHeight="1" x14ac:dyDescent="0.25"/>
    <row r="500" spans="2:34" ht="15" customHeight="1" x14ac:dyDescent="0.25"/>
    <row r="501" spans="2:34" ht="15" customHeight="1" x14ac:dyDescent="0.25"/>
    <row r="502" spans="2:34" ht="15" customHeight="1" x14ac:dyDescent="0.25"/>
    <row r="503" spans="2:34" ht="15" customHeight="1" x14ac:dyDescent="0.25"/>
    <row r="504" spans="2:34" ht="15" customHeight="1" x14ac:dyDescent="0.25"/>
    <row r="505" spans="2:34" ht="15" customHeight="1" x14ac:dyDescent="0.25"/>
    <row r="506" spans="2:34" ht="15" customHeight="1" x14ac:dyDescent="0.25"/>
    <row r="507" spans="2:34" ht="15" customHeight="1" x14ac:dyDescent="0.25"/>
    <row r="508" spans="2:34" ht="15" customHeight="1" x14ac:dyDescent="0.25"/>
    <row r="510" spans="2:34" ht="15" customHeight="1" x14ac:dyDescent="0.25"/>
    <row r="511" spans="2:34" ht="15" customHeight="1" x14ac:dyDescent="0.25">
      <c r="B511" s="81"/>
      <c r="C511" s="81"/>
      <c r="D511" s="81"/>
      <c r="E511" s="81"/>
      <c r="F511" s="81"/>
      <c r="G511" s="81"/>
      <c r="H511" s="81"/>
      <c r="I511" s="81"/>
      <c r="J511" s="81"/>
      <c r="K511" s="81"/>
      <c r="L511" s="81"/>
      <c r="M511" s="81"/>
      <c r="N511" s="81"/>
      <c r="O511" s="81"/>
      <c r="P511" s="81"/>
      <c r="Q511" s="81"/>
      <c r="R511" s="81"/>
      <c r="S511" s="81"/>
      <c r="T511" s="81"/>
      <c r="U511" s="81"/>
      <c r="V511" s="81"/>
      <c r="W511" s="81"/>
      <c r="X511" s="81"/>
      <c r="Y511" s="81"/>
      <c r="Z511" s="81"/>
      <c r="AA511" s="81"/>
      <c r="AB511" s="81"/>
      <c r="AC511" s="81"/>
      <c r="AD511" s="81"/>
      <c r="AE511" s="81"/>
      <c r="AF511" s="81"/>
      <c r="AG511" s="81"/>
      <c r="AH511" s="81"/>
    </row>
    <row r="512" spans="2:34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7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9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60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spans="2:34" ht="15" customHeight="1" x14ac:dyDescent="0.25"/>
    <row r="706" spans="2:34" ht="15" customHeight="1" x14ac:dyDescent="0.25"/>
    <row r="707" spans="2:34" ht="15" customHeight="1" x14ac:dyDescent="0.25"/>
    <row r="708" spans="2:34" ht="15" customHeight="1" x14ac:dyDescent="0.25"/>
    <row r="709" spans="2:34" ht="15" customHeight="1" x14ac:dyDescent="0.25"/>
    <row r="710" spans="2:34" ht="15" customHeight="1" x14ac:dyDescent="0.25"/>
    <row r="711" spans="2:34" ht="15" customHeight="1" x14ac:dyDescent="0.25"/>
    <row r="712" spans="2:34" ht="15" customHeight="1" x14ac:dyDescent="0.25">
      <c r="B712" s="81"/>
      <c r="C712" s="81"/>
      <c r="D712" s="81"/>
      <c r="E712" s="81"/>
      <c r="F712" s="81"/>
      <c r="G712" s="81"/>
      <c r="H712" s="81"/>
      <c r="I712" s="81"/>
      <c r="J712" s="81"/>
      <c r="K712" s="81"/>
      <c r="L712" s="81"/>
      <c r="M712" s="81"/>
      <c r="N712" s="81"/>
      <c r="O712" s="81"/>
      <c r="P712" s="81"/>
      <c r="Q712" s="81"/>
      <c r="R712" s="81"/>
      <c r="S712" s="81"/>
      <c r="T712" s="81"/>
      <c r="U712" s="81"/>
      <c r="V712" s="81"/>
      <c r="W712" s="81"/>
      <c r="X712" s="81"/>
      <c r="Y712" s="81"/>
      <c r="Z712" s="81"/>
      <c r="AA712" s="81"/>
      <c r="AB712" s="81"/>
      <c r="AC712" s="81"/>
      <c r="AD712" s="81"/>
      <c r="AE712" s="81"/>
      <c r="AF712" s="81"/>
      <c r="AG712" s="81"/>
      <c r="AH712" s="81"/>
    </row>
    <row r="713" spans="2:34" ht="15" customHeight="1" x14ac:dyDescent="0.25"/>
    <row r="714" spans="2:34" ht="15" customHeight="1" x14ac:dyDescent="0.25"/>
    <row r="715" spans="2:34" ht="15" customHeight="1" x14ac:dyDescent="0.25"/>
    <row r="716" spans="2:34" ht="15" customHeight="1" x14ac:dyDescent="0.25"/>
    <row r="717" spans="2:34" ht="15" customHeight="1" x14ac:dyDescent="0.25"/>
    <row r="718" spans="2:34" ht="15" customHeight="1" x14ac:dyDescent="0.25"/>
    <row r="719" spans="2:34" ht="15" customHeight="1" x14ac:dyDescent="0.25"/>
    <row r="720" spans="2:34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2" ht="15" customHeight="1" x14ac:dyDescent="0.25"/>
    <row r="823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40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spans="2:34" ht="15" customHeight="1" x14ac:dyDescent="0.25"/>
    <row r="882" spans="2:34" ht="15" customHeight="1" x14ac:dyDescent="0.25"/>
    <row r="883" spans="2:34" ht="15" customHeight="1" x14ac:dyDescent="0.25"/>
    <row r="884" spans="2:34" ht="15" customHeight="1" x14ac:dyDescent="0.25"/>
    <row r="885" spans="2:34" ht="15" customHeight="1" x14ac:dyDescent="0.25"/>
    <row r="886" spans="2:34" ht="15" customHeight="1" x14ac:dyDescent="0.25"/>
    <row r="887" spans="2:34" ht="15" customHeight="1" x14ac:dyDescent="0.25">
      <c r="B887" s="81"/>
      <c r="C887" s="81"/>
      <c r="D887" s="81"/>
      <c r="E887" s="81"/>
      <c r="F887" s="81"/>
      <c r="G887" s="81"/>
      <c r="H887" s="81"/>
      <c r="I887" s="81"/>
      <c r="J887" s="81"/>
      <c r="K887" s="81"/>
      <c r="L887" s="81"/>
      <c r="M887" s="81"/>
      <c r="N887" s="81"/>
      <c r="O887" s="81"/>
      <c r="P887" s="81"/>
      <c r="Q887" s="81"/>
      <c r="R887" s="81"/>
      <c r="S887" s="81"/>
      <c r="T887" s="81"/>
      <c r="U887" s="81"/>
      <c r="V887" s="81"/>
      <c r="W887" s="81"/>
      <c r="X887" s="81"/>
      <c r="Y887" s="81"/>
      <c r="Z887" s="81"/>
      <c r="AA887" s="81"/>
      <c r="AB887" s="81"/>
      <c r="AC887" s="81"/>
      <c r="AD887" s="81"/>
      <c r="AE887" s="81"/>
      <c r="AF887" s="81"/>
      <c r="AG887" s="81"/>
      <c r="AH887" s="81"/>
    </row>
    <row r="888" spans="2:34" ht="15" customHeight="1" x14ac:dyDescent="0.25"/>
    <row r="889" spans="2:34" ht="15" customHeight="1" x14ac:dyDescent="0.25"/>
    <row r="890" spans="2:34" ht="15" customHeight="1" x14ac:dyDescent="0.25"/>
    <row r="891" spans="2:34" ht="15" customHeight="1" x14ac:dyDescent="0.25"/>
    <row r="892" spans="2:34" ht="15" customHeight="1" x14ac:dyDescent="0.25"/>
    <row r="893" spans="2:34" ht="15" customHeight="1" x14ac:dyDescent="0.25"/>
    <row r="894" spans="2:34" ht="15" customHeight="1" x14ac:dyDescent="0.25"/>
    <row r="895" spans="2:34" ht="15" customHeight="1" x14ac:dyDescent="0.25"/>
    <row r="896" spans="2:34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spans="2:34" ht="15" customHeight="1" x14ac:dyDescent="0.25"/>
    <row r="1090" spans="2:34" ht="15" customHeight="1" x14ac:dyDescent="0.25"/>
    <row r="1091" spans="2:34" ht="15" customHeight="1" x14ac:dyDescent="0.25"/>
    <row r="1092" spans="2:34" ht="15" customHeight="1" x14ac:dyDescent="0.25"/>
    <row r="1093" spans="2:34" ht="15" customHeight="1" x14ac:dyDescent="0.25"/>
    <row r="1094" spans="2:34" ht="15" customHeight="1" x14ac:dyDescent="0.25"/>
    <row r="1096" spans="2:34" ht="15" customHeight="1" x14ac:dyDescent="0.25"/>
    <row r="1097" spans="2:34" ht="15" customHeight="1" x14ac:dyDescent="0.25"/>
    <row r="1098" spans="2:34" ht="15" customHeight="1" x14ac:dyDescent="0.25"/>
    <row r="1099" spans="2:34" ht="15" customHeight="1" x14ac:dyDescent="0.25"/>
    <row r="1100" spans="2:34" ht="15" customHeight="1" x14ac:dyDescent="0.25">
      <c r="B1100" s="81"/>
      <c r="C1100" s="81"/>
      <c r="D1100" s="81"/>
      <c r="E1100" s="81"/>
      <c r="F1100" s="81"/>
      <c r="G1100" s="81"/>
      <c r="H1100" s="81"/>
      <c r="I1100" s="81"/>
      <c r="J1100" s="81"/>
      <c r="K1100" s="81"/>
      <c r="L1100" s="81"/>
      <c r="M1100" s="81"/>
      <c r="N1100" s="81"/>
      <c r="O1100" s="81"/>
      <c r="P1100" s="81"/>
      <c r="Q1100" s="81"/>
      <c r="R1100" s="81"/>
      <c r="S1100" s="81"/>
      <c r="T1100" s="81"/>
      <c r="U1100" s="81"/>
      <c r="V1100" s="81"/>
      <c r="W1100" s="81"/>
      <c r="X1100" s="81"/>
      <c r="Y1100" s="81"/>
      <c r="Z1100" s="81"/>
      <c r="AA1100" s="81"/>
      <c r="AB1100" s="81"/>
      <c r="AC1100" s="81"/>
      <c r="AD1100" s="81"/>
      <c r="AE1100" s="81"/>
      <c r="AF1100" s="81"/>
      <c r="AG1100" s="81"/>
      <c r="AH1100" s="81"/>
    </row>
    <row r="1101" spans="2:34" ht="15" customHeight="1" x14ac:dyDescent="0.25"/>
    <row r="1102" spans="2:34" ht="15" customHeight="1" x14ac:dyDescent="0.25"/>
    <row r="1103" spans="2:34" ht="15" customHeight="1" x14ac:dyDescent="0.25"/>
    <row r="1104" spans="2:3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spans="2:34" ht="15" customHeight="1" x14ac:dyDescent="0.25"/>
    <row r="1218" spans="2:34" ht="15" customHeight="1" x14ac:dyDescent="0.25"/>
    <row r="1219" spans="2:34" ht="15" customHeight="1" x14ac:dyDescent="0.25"/>
    <row r="1220" spans="2:34" ht="15" customHeight="1" x14ac:dyDescent="0.25"/>
    <row r="1221" spans="2:34" ht="15" customHeight="1" x14ac:dyDescent="0.25"/>
    <row r="1222" spans="2:34" ht="15" customHeight="1" x14ac:dyDescent="0.25"/>
    <row r="1223" spans="2:34" ht="15" customHeight="1" x14ac:dyDescent="0.25"/>
    <row r="1224" spans="2:34" ht="15" customHeight="1" x14ac:dyDescent="0.25"/>
    <row r="1225" spans="2:34" ht="15" customHeight="1" x14ac:dyDescent="0.25"/>
    <row r="1226" spans="2:34" ht="15" customHeight="1" x14ac:dyDescent="0.25"/>
    <row r="1227" spans="2:34" ht="15" customHeight="1" x14ac:dyDescent="0.25">
      <c r="B1227" s="81"/>
      <c r="C1227" s="81"/>
      <c r="D1227" s="81"/>
      <c r="E1227" s="81"/>
      <c r="F1227" s="81"/>
      <c r="G1227" s="81"/>
      <c r="H1227" s="81"/>
      <c r="I1227" s="81"/>
      <c r="J1227" s="81"/>
      <c r="K1227" s="81"/>
      <c r="L1227" s="81"/>
      <c r="M1227" s="81"/>
      <c r="N1227" s="81"/>
      <c r="O1227" s="81"/>
      <c r="P1227" s="81"/>
      <c r="Q1227" s="81"/>
      <c r="R1227" s="81"/>
      <c r="S1227" s="81"/>
      <c r="T1227" s="81"/>
      <c r="U1227" s="81"/>
      <c r="V1227" s="81"/>
      <c r="W1227" s="81"/>
      <c r="X1227" s="81"/>
      <c r="Y1227" s="81"/>
      <c r="Z1227" s="81"/>
      <c r="AA1227" s="81"/>
      <c r="AB1227" s="81"/>
      <c r="AC1227" s="81"/>
      <c r="AD1227" s="81"/>
      <c r="AE1227" s="81"/>
      <c r="AF1227" s="81"/>
      <c r="AG1227" s="81"/>
      <c r="AH1227" s="81"/>
    </row>
    <row r="1228" spans="2:34" ht="15" customHeight="1" x14ac:dyDescent="0.25"/>
    <row r="1229" spans="2:34" ht="15" customHeight="1" x14ac:dyDescent="0.25"/>
    <row r="1230" spans="2:34" ht="15" customHeight="1" x14ac:dyDescent="0.25"/>
    <row r="1231" spans="2:34" ht="15" customHeight="1" x14ac:dyDescent="0.25"/>
    <row r="1232" spans="2:34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7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50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5" ht="15" customHeight="1" x14ac:dyDescent="0.25"/>
    <row r="1376" ht="15" customHeight="1" x14ac:dyDescent="0.25"/>
    <row r="1377" spans="2:34" ht="15" customHeight="1" x14ac:dyDescent="0.25"/>
    <row r="1378" spans="2:34" ht="15" customHeight="1" x14ac:dyDescent="0.25"/>
    <row r="1379" spans="2:34" ht="15" customHeight="1" x14ac:dyDescent="0.25"/>
    <row r="1380" spans="2:34" ht="15" customHeight="1" x14ac:dyDescent="0.25"/>
    <row r="1381" spans="2:34" ht="15" customHeight="1" x14ac:dyDescent="0.25"/>
    <row r="1382" spans="2:34" ht="15" customHeight="1" x14ac:dyDescent="0.25"/>
    <row r="1383" spans="2:34" ht="15" customHeight="1" x14ac:dyDescent="0.25"/>
    <row r="1385" spans="2:34" ht="15" customHeight="1" x14ac:dyDescent="0.25"/>
    <row r="1386" spans="2:34" ht="15" customHeight="1" x14ac:dyDescent="0.25"/>
    <row r="1387" spans="2:34" ht="15" customHeight="1" x14ac:dyDescent="0.25"/>
    <row r="1388" spans="2:34" ht="15" customHeight="1" x14ac:dyDescent="0.25"/>
    <row r="1389" spans="2:34" ht="15" customHeight="1" x14ac:dyDescent="0.25"/>
    <row r="1390" spans="2:34" ht="15" customHeight="1" x14ac:dyDescent="0.25">
      <c r="B1390" s="81"/>
      <c r="C1390" s="81"/>
      <c r="D1390" s="81"/>
      <c r="E1390" s="81"/>
      <c r="F1390" s="81"/>
      <c r="G1390" s="81"/>
      <c r="H1390" s="81"/>
      <c r="I1390" s="81"/>
      <c r="J1390" s="81"/>
      <c r="K1390" s="81"/>
      <c r="L1390" s="81"/>
      <c r="M1390" s="81"/>
      <c r="N1390" s="81"/>
      <c r="O1390" s="81"/>
      <c r="P1390" s="81"/>
      <c r="Q1390" s="81"/>
      <c r="R1390" s="81"/>
      <c r="S1390" s="81"/>
      <c r="T1390" s="81"/>
      <c r="U1390" s="81"/>
      <c r="V1390" s="81"/>
      <c r="W1390" s="81"/>
      <c r="X1390" s="81"/>
      <c r="Y1390" s="81"/>
      <c r="Z1390" s="81"/>
      <c r="AA1390" s="81"/>
      <c r="AB1390" s="81"/>
      <c r="AC1390" s="81"/>
      <c r="AD1390" s="81"/>
      <c r="AE1390" s="81"/>
      <c r="AF1390" s="81"/>
      <c r="AG1390" s="81"/>
      <c r="AH1390" s="81"/>
    </row>
    <row r="1391" spans="2:34" ht="15" customHeight="1" x14ac:dyDescent="0.25"/>
    <row r="1392" spans="2:34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9" spans="2:34" ht="15" customHeight="1" x14ac:dyDescent="0.25"/>
    <row r="1491" spans="2:34" ht="15" customHeight="1" x14ac:dyDescent="0.25"/>
    <row r="1492" spans="2:34" ht="15" customHeight="1" x14ac:dyDescent="0.25"/>
    <row r="1493" spans="2:34" ht="15" customHeight="1" x14ac:dyDescent="0.25"/>
    <row r="1494" spans="2:34" ht="15" customHeight="1" x14ac:dyDescent="0.25"/>
    <row r="1495" spans="2:34" ht="15" customHeight="1" x14ac:dyDescent="0.25"/>
    <row r="1496" spans="2:34" ht="15" customHeight="1" x14ac:dyDescent="0.25"/>
    <row r="1497" spans="2:34" ht="15" customHeight="1" x14ac:dyDescent="0.25"/>
    <row r="1498" spans="2:34" ht="15" customHeight="1" x14ac:dyDescent="0.25"/>
    <row r="1500" spans="2:34" ht="15" customHeight="1" x14ac:dyDescent="0.25"/>
    <row r="1501" spans="2:34" ht="15" customHeight="1" x14ac:dyDescent="0.25"/>
    <row r="1502" spans="2:34" ht="15" customHeight="1" x14ac:dyDescent="0.25">
      <c r="B1502" s="81"/>
      <c r="C1502" s="81"/>
      <c r="D1502" s="81"/>
      <c r="E1502" s="81"/>
      <c r="F1502" s="81"/>
      <c r="G1502" s="81"/>
      <c r="H1502" s="81"/>
      <c r="I1502" s="81"/>
      <c r="J1502" s="81"/>
      <c r="K1502" s="81"/>
      <c r="L1502" s="81"/>
      <c r="M1502" s="81"/>
      <c r="N1502" s="81"/>
      <c r="O1502" s="81"/>
      <c r="P1502" s="81"/>
      <c r="Q1502" s="81"/>
      <c r="R1502" s="81"/>
      <c r="S1502" s="81"/>
      <c r="T1502" s="81"/>
      <c r="U1502" s="81"/>
      <c r="V1502" s="81"/>
      <c r="W1502" s="81"/>
      <c r="X1502" s="81"/>
      <c r="Y1502" s="81"/>
      <c r="Z1502" s="81"/>
      <c r="AA1502" s="81"/>
      <c r="AB1502" s="81"/>
      <c r="AC1502" s="81"/>
      <c r="AD1502" s="81"/>
      <c r="AE1502" s="81"/>
      <c r="AF1502" s="81"/>
      <c r="AG1502" s="81"/>
      <c r="AH1502" s="81"/>
    </row>
    <row r="1503" spans="2:34" ht="15" customHeight="1" x14ac:dyDescent="0.25"/>
    <row r="1504" spans="2:3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2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9" ht="15" customHeight="1" x14ac:dyDescent="0.25"/>
    <row r="1600" ht="15" customHeight="1" x14ac:dyDescent="0.25"/>
    <row r="1601" spans="2:34" ht="15" customHeight="1" x14ac:dyDescent="0.25"/>
    <row r="1602" spans="2:34" ht="15" customHeight="1" x14ac:dyDescent="0.25"/>
    <row r="1603" spans="2:34" ht="15" customHeight="1" x14ac:dyDescent="0.25"/>
    <row r="1604" spans="2:34" ht="15" customHeight="1" x14ac:dyDescent="0.25">
      <c r="B1604" s="81"/>
      <c r="C1604" s="81"/>
      <c r="D1604" s="81"/>
      <c r="E1604" s="81"/>
      <c r="F1604" s="81"/>
      <c r="G1604" s="81"/>
      <c r="H1604" s="81"/>
      <c r="I1604" s="81"/>
      <c r="J1604" s="81"/>
      <c r="K1604" s="81"/>
      <c r="L1604" s="81"/>
      <c r="M1604" s="81"/>
      <c r="N1604" s="81"/>
      <c r="O1604" s="81"/>
      <c r="P1604" s="81"/>
      <c r="Q1604" s="81"/>
      <c r="R1604" s="81"/>
      <c r="S1604" s="81"/>
      <c r="T1604" s="81"/>
      <c r="U1604" s="81"/>
      <c r="V1604" s="81"/>
      <c r="W1604" s="81"/>
      <c r="X1604" s="81"/>
      <c r="Y1604" s="81"/>
      <c r="Z1604" s="81"/>
      <c r="AA1604" s="81"/>
      <c r="AB1604" s="81"/>
      <c r="AC1604" s="81"/>
      <c r="AD1604" s="81"/>
      <c r="AE1604" s="81"/>
      <c r="AF1604" s="81"/>
      <c r="AG1604" s="81"/>
      <c r="AH1604" s="81"/>
    </row>
    <row r="1605" spans="2:34" ht="15" customHeight="1" x14ac:dyDescent="0.25"/>
    <row r="1606" spans="2:34" ht="15" customHeight="1" x14ac:dyDescent="0.25"/>
    <row r="1607" spans="2:34" ht="15" customHeight="1" x14ac:dyDescent="0.25"/>
    <row r="1608" spans="2:34" ht="15" customHeight="1" x14ac:dyDescent="0.25"/>
    <row r="1609" spans="2:34" ht="15" customHeight="1" x14ac:dyDescent="0.25"/>
    <row r="1610" spans="2:34" ht="15" customHeight="1" x14ac:dyDescent="0.25"/>
    <row r="1611" spans="2:3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5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6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7" spans="2:34" ht="15" customHeight="1" x14ac:dyDescent="0.25"/>
    <row r="1698" spans="2:34" ht="15" customHeight="1" x14ac:dyDescent="0.25">
      <c r="B1698" s="81"/>
      <c r="C1698" s="81"/>
      <c r="D1698" s="81"/>
      <c r="E1698" s="81"/>
      <c r="F1698" s="81"/>
      <c r="G1698" s="81"/>
      <c r="H1698" s="81"/>
      <c r="I1698" s="81"/>
      <c r="J1698" s="81"/>
      <c r="K1698" s="81"/>
      <c r="L1698" s="81"/>
      <c r="M1698" s="81"/>
      <c r="N1698" s="81"/>
      <c r="O1698" s="81"/>
      <c r="P1698" s="81"/>
      <c r="Q1698" s="81"/>
      <c r="R1698" s="81"/>
      <c r="S1698" s="81"/>
      <c r="T1698" s="81"/>
      <c r="U1698" s="81"/>
      <c r="V1698" s="81"/>
      <c r="W1698" s="81"/>
      <c r="X1698" s="81"/>
      <c r="Y1698" s="81"/>
      <c r="Z1698" s="81"/>
      <c r="AA1698" s="81"/>
      <c r="AB1698" s="81"/>
      <c r="AC1698" s="81"/>
      <c r="AD1698" s="81"/>
      <c r="AE1698" s="81"/>
      <c r="AF1698" s="81"/>
      <c r="AG1698" s="81"/>
      <c r="AH1698" s="81"/>
    </row>
    <row r="1699" spans="2:34" ht="15" customHeight="1" x14ac:dyDescent="0.25"/>
    <row r="1700" spans="2:34" ht="15" customHeight="1" x14ac:dyDescent="0.25"/>
    <row r="1701" spans="2:34" ht="15" customHeight="1" x14ac:dyDescent="0.25"/>
    <row r="1702" spans="2:34" ht="15" customHeight="1" x14ac:dyDescent="0.25"/>
    <row r="1703" spans="2:34" ht="15" customHeight="1" x14ac:dyDescent="0.25"/>
    <row r="1704" spans="2:34" ht="15" customHeight="1" x14ac:dyDescent="0.25"/>
    <row r="1705" spans="2:34" ht="15" customHeight="1" x14ac:dyDescent="0.25"/>
    <row r="1706" spans="2:34" ht="15" customHeight="1" x14ac:dyDescent="0.25"/>
    <row r="1707" spans="2:34" ht="15" customHeight="1" x14ac:dyDescent="0.25"/>
    <row r="1708" spans="2:34" ht="15" customHeight="1" x14ac:dyDescent="0.25"/>
    <row r="1709" spans="2:34" ht="15" customHeight="1" x14ac:dyDescent="0.25"/>
    <row r="1710" spans="2:34" ht="15" customHeight="1" x14ac:dyDescent="0.25"/>
    <row r="1711" spans="2:34" ht="15" customHeight="1" x14ac:dyDescent="0.25"/>
    <row r="1712" spans="2:34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1" ht="15" customHeight="1" x14ac:dyDescent="0.25"/>
    <row r="1863" ht="15" customHeight="1" x14ac:dyDescent="0.25"/>
    <row r="1864" ht="15" customHeight="1" x14ac:dyDescent="0.25"/>
    <row r="1865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5" ht="15" customHeight="1" x14ac:dyDescent="0.25"/>
    <row r="1916" ht="15" customHeight="1" x14ac:dyDescent="0.25"/>
    <row r="1917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3" ht="15" customHeight="1" x14ac:dyDescent="0.25"/>
    <row r="1934" ht="15" customHeight="1" x14ac:dyDescent="0.25"/>
    <row r="1935" ht="15" customHeight="1" x14ac:dyDescent="0.25"/>
    <row r="1937" spans="2:34" ht="15" customHeight="1" x14ac:dyDescent="0.25"/>
    <row r="1938" spans="2:34" ht="15" customHeight="1" x14ac:dyDescent="0.25"/>
    <row r="1939" spans="2:34" ht="15" customHeight="1" x14ac:dyDescent="0.25"/>
    <row r="1940" spans="2:34" ht="15" customHeight="1" x14ac:dyDescent="0.25"/>
    <row r="1941" spans="2:34" ht="15" customHeight="1" x14ac:dyDescent="0.25"/>
    <row r="1942" spans="2:34" ht="15" customHeight="1" x14ac:dyDescent="0.25"/>
    <row r="1943" spans="2:34" ht="15" customHeight="1" x14ac:dyDescent="0.25"/>
    <row r="1944" spans="2:34" ht="15" customHeight="1" x14ac:dyDescent="0.25"/>
    <row r="1945" spans="2:34" ht="15" customHeight="1" x14ac:dyDescent="0.25">
      <c r="B1945" s="81"/>
      <c r="C1945" s="81"/>
      <c r="D1945" s="81"/>
      <c r="E1945" s="81"/>
      <c r="F1945" s="81"/>
      <c r="G1945" s="81"/>
      <c r="H1945" s="81"/>
      <c r="I1945" s="81"/>
      <c r="J1945" s="81"/>
      <c r="K1945" s="81"/>
      <c r="L1945" s="81"/>
      <c r="M1945" s="81"/>
      <c r="N1945" s="81"/>
      <c r="O1945" s="81"/>
      <c r="P1945" s="81"/>
      <c r="Q1945" s="81"/>
      <c r="R1945" s="81"/>
      <c r="S1945" s="81"/>
      <c r="T1945" s="81"/>
      <c r="U1945" s="81"/>
      <c r="V1945" s="81"/>
      <c r="W1945" s="81"/>
      <c r="X1945" s="81"/>
      <c r="Y1945" s="81"/>
      <c r="Z1945" s="81"/>
      <c r="AA1945" s="81"/>
      <c r="AB1945" s="81"/>
      <c r="AC1945" s="81"/>
      <c r="AD1945" s="81"/>
      <c r="AE1945" s="81"/>
      <c r="AF1945" s="81"/>
      <c r="AG1945" s="81"/>
      <c r="AH1945" s="81"/>
    </row>
    <row r="1946" spans="2:34" ht="15" customHeight="1" x14ac:dyDescent="0.25"/>
    <row r="1947" spans="2:34" ht="15" customHeight="1" x14ac:dyDescent="0.25"/>
    <row r="1948" spans="2:34" ht="15" customHeight="1" x14ac:dyDescent="0.25"/>
    <row r="1949" spans="2:34" ht="15" customHeight="1" x14ac:dyDescent="0.25"/>
    <row r="1950" spans="2:34" ht="15" customHeight="1" x14ac:dyDescent="0.25"/>
    <row r="1951" spans="2:34" ht="15" customHeight="1" x14ac:dyDescent="0.25"/>
    <row r="1952" spans="2:34" ht="15" customHeight="1" x14ac:dyDescent="0.25"/>
    <row r="1953" ht="15" customHeight="1" x14ac:dyDescent="0.25"/>
    <row r="1954" ht="15" customHeight="1" x14ac:dyDescent="0.25"/>
    <row r="1955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4" ht="15" customHeight="1" x14ac:dyDescent="0.25"/>
    <row r="1985" ht="15" customHeight="1" x14ac:dyDescent="0.25"/>
    <row r="1986" ht="15" customHeight="1" x14ac:dyDescent="0.25"/>
    <row r="1988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4" ht="15" customHeight="1" x14ac:dyDescent="0.25"/>
    <row r="2006" ht="15" customHeight="1" x14ac:dyDescent="0.25"/>
    <row r="2008" ht="15" customHeight="1" x14ac:dyDescent="0.25"/>
    <row r="2009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spans="2:34" ht="15" customHeight="1" x14ac:dyDescent="0.25"/>
    <row r="2018" spans="2:34" ht="15" customHeight="1" x14ac:dyDescent="0.25"/>
    <row r="2019" spans="2:34" ht="15" customHeight="1" x14ac:dyDescent="0.25"/>
    <row r="2020" spans="2:34" ht="15" customHeight="1" x14ac:dyDescent="0.25"/>
    <row r="2022" spans="2:34" ht="15" customHeight="1" x14ac:dyDescent="0.25"/>
    <row r="2023" spans="2:34" ht="15" customHeight="1" x14ac:dyDescent="0.25"/>
    <row r="2024" spans="2:34" ht="15" customHeight="1" x14ac:dyDescent="0.25"/>
    <row r="2025" spans="2:34" ht="15" customHeight="1" x14ac:dyDescent="0.25"/>
    <row r="2026" spans="2:34" ht="15" customHeight="1" x14ac:dyDescent="0.25"/>
    <row r="2027" spans="2:34" ht="15" customHeight="1" x14ac:dyDescent="0.25"/>
    <row r="2028" spans="2:34" ht="15" customHeight="1" x14ac:dyDescent="0.25"/>
    <row r="2029" spans="2:34" ht="15" customHeight="1" x14ac:dyDescent="0.25"/>
    <row r="2030" spans="2:34" ht="15" customHeight="1" x14ac:dyDescent="0.25"/>
    <row r="2031" spans="2:34" ht="15" customHeight="1" x14ac:dyDescent="0.25">
      <c r="B2031" s="81"/>
      <c r="C2031" s="81"/>
      <c r="D2031" s="81"/>
      <c r="E2031" s="81"/>
      <c r="F2031" s="81"/>
      <c r="G2031" s="81"/>
      <c r="H2031" s="81"/>
      <c r="I2031" s="81"/>
      <c r="J2031" s="81"/>
      <c r="K2031" s="81"/>
      <c r="L2031" s="81"/>
      <c r="M2031" s="81"/>
      <c r="N2031" s="81"/>
      <c r="O2031" s="81"/>
      <c r="P2031" s="81"/>
      <c r="Q2031" s="81"/>
      <c r="R2031" s="81"/>
      <c r="S2031" s="81"/>
      <c r="T2031" s="81"/>
      <c r="U2031" s="81"/>
      <c r="V2031" s="81"/>
      <c r="W2031" s="81"/>
      <c r="X2031" s="81"/>
      <c r="Y2031" s="81"/>
      <c r="Z2031" s="81"/>
      <c r="AA2031" s="81"/>
      <c r="AB2031" s="81"/>
      <c r="AC2031" s="81"/>
      <c r="AD2031" s="81"/>
      <c r="AE2031" s="81"/>
      <c r="AF2031" s="81"/>
      <c r="AG2031" s="81"/>
      <c r="AH2031" s="81"/>
    </row>
    <row r="2032" spans="2:34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  <row r="2051" ht="15" customHeight="1" x14ac:dyDescent="0.25"/>
    <row r="2052" ht="15" customHeight="1" x14ac:dyDescent="0.25"/>
    <row r="2053" ht="15" customHeight="1" x14ac:dyDescent="0.25"/>
    <row r="2100" ht="15" customHeight="1" x14ac:dyDescent="0.25"/>
    <row r="2101" ht="15" customHeight="1" x14ac:dyDescent="0.25"/>
    <row r="2102" ht="15" customHeight="1" x14ac:dyDescent="0.25"/>
    <row r="2103" ht="15" customHeight="1" x14ac:dyDescent="0.25"/>
    <row r="2104" ht="15" customHeight="1" x14ac:dyDescent="0.25"/>
    <row r="2105" ht="15" customHeight="1" x14ac:dyDescent="0.25"/>
    <row r="2107" ht="15" customHeight="1" x14ac:dyDescent="0.25"/>
    <row r="2108" ht="15" customHeight="1" x14ac:dyDescent="0.25"/>
    <row r="2110" ht="15" customHeight="1" x14ac:dyDescent="0.25"/>
    <row r="2111" ht="15" customHeight="1" x14ac:dyDescent="0.25"/>
    <row r="2112" ht="15" customHeight="1" x14ac:dyDescent="0.25"/>
    <row r="2113" ht="15" customHeight="1" x14ac:dyDescent="0.25"/>
    <row r="2114" ht="15" customHeight="1" x14ac:dyDescent="0.25"/>
    <row r="2115" ht="15" customHeight="1" x14ac:dyDescent="0.25"/>
    <row r="2116" ht="15" customHeight="1" x14ac:dyDescent="0.25"/>
    <row r="2117" ht="15" customHeight="1" x14ac:dyDescent="0.25"/>
    <row r="2118" ht="15" customHeight="1" x14ac:dyDescent="0.25"/>
    <row r="2119" ht="15" customHeight="1" x14ac:dyDescent="0.25"/>
    <row r="2120" ht="15" customHeight="1" x14ac:dyDescent="0.25"/>
    <row r="2121" ht="15" customHeight="1" x14ac:dyDescent="0.25"/>
    <row r="2122" ht="15" customHeight="1" x14ac:dyDescent="0.25"/>
    <row r="2124" ht="15" customHeight="1" x14ac:dyDescent="0.25"/>
    <row r="2125" ht="15" customHeight="1" x14ac:dyDescent="0.25"/>
    <row r="2126" ht="15" customHeight="1" x14ac:dyDescent="0.25"/>
    <row r="2127" ht="15" customHeight="1" x14ac:dyDescent="0.25"/>
    <row r="2128" ht="15" customHeight="1" x14ac:dyDescent="0.25"/>
    <row r="2129" ht="15" customHeight="1" x14ac:dyDescent="0.25"/>
    <row r="2131" ht="15" customHeight="1" x14ac:dyDescent="0.25"/>
    <row r="2133" ht="15" customHeight="1" x14ac:dyDescent="0.25"/>
    <row r="2134" ht="15" customHeight="1" x14ac:dyDescent="0.25"/>
    <row r="2136" ht="15" customHeight="1" x14ac:dyDescent="0.25"/>
    <row r="2137" ht="15" customHeight="1" x14ac:dyDescent="0.25"/>
    <row r="2138" ht="15" customHeight="1" x14ac:dyDescent="0.25"/>
    <row r="2139" ht="15" customHeight="1" x14ac:dyDescent="0.25"/>
    <row r="2140" ht="15" customHeight="1" x14ac:dyDescent="0.25"/>
    <row r="2141" ht="15" customHeight="1" x14ac:dyDescent="0.25"/>
    <row r="2142" ht="15" customHeight="1" x14ac:dyDescent="0.25"/>
    <row r="2143" ht="15" customHeight="1" x14ac:dyDescent="0.25"/>
    <row r="2144" ht="15" customHeight="1" x14ac:dyDescent="0.25"/>
    <row r="2145" spans="2:34" ht="15" customHeight="1" x14ac:dyDescent="0.25"/>
    <row r="2146" spans="2:34" ht="15" customHeight="1" x14ac:dyDescent="0.25"/>
    <row r="2148" spans="2:34" ht="15" customHeight="1" x14ac:dyDescent="0.25"/>
    <row r="2151" spans="2:34" ht="15" customHeight="1" x14ac:dyDescent="0.25"/>
    <row r="2152" spans="2:34" ht="15" customHeight="1" x14ac:dyDescent="0.25"/>
    <row r="2153" spans="2:34" ht="15" customHeight="1" x14ac:dyDescent="0.25">
      <c r="B2153" s="81"/>
      <c r="C2153" s="81"/>
      <c r="D2153" s="81"/>
      <c r="E2153" s="81"/>
      <c r="F2153" s="81"/>
      <c r="G2153" s="81"/>
      <c r="H2153" s="81"/>
      <c r="I2153" s="81"/>
      <c r="J2153" s="81"/>
      <c r="K2153" s="81"/>
      <c r="L2153" s="81"/>
      <c r="M2153" s="81"/>
      <c r="N2153" s="81"/>
      <c r="O2153" s="81"/>
      <c r="P2153" s="81"/>
      <c r="Q2153" s="81"/>
      <c r="R2153" s="81"/>
      <c r="S2153" s="81"/>
      <c r="T2153" s="81"/>
      <c r="U2153" s="81"/>
      <c r="V2153" s="81"/>
      <c r="W2153" s="81"/>
      <c r="X2153" s="81"/>
      <c r="Y2153" s="81"/>
      <c r="Z2153" s="81"/>
      <c r="AA2153" s="81"/>
      <c r="AB2153" s="81"/>
      <c r="AC2153" s="81"/>
      <c r="AD2153" s="81"/>
      <c r="AE2153" s="81"/>
      <c r="AF2153" s="81"/>
      <c r="AG2153" s="81"/>
      <c r="AH2153" s="81"/>
    </row>
    <row r="2154" spans="2:34" ht="15" customHeight="1" x14ac:dyDescent="0.25"/>
    <row r="2155" spans="2:34" ht="15" customHeight="1" x14ac:dyDescent="0.25"/>
    <row r="2156" spans="2:34" ht="15" customHeight="1" x14ac:dyDescent="0.25"/>
    <row r="2157" spans="2:34" ht="15" customHeight="1" x14ac:dyDescent="0.25"/>
    <row r="2158" spans="2:34" ht="15" customHeight="1" x14ac:dyDescent="0.25"/>
    <row r="2159" spans="2:34" ht="15" customHeight="1" x14ac:dyDescent="0.25"/>
    <row r="2160" spans="2:34" ht="15" customHeight="1" x14ac:dyDescent="0.25"/>
    <row r="2161" ht="15" customHeight="1" x14ac:dyDescent="0.25"/>
    <row r="2162" ht="15" customHeight="1" x14ac:dyDescent="0.25"/>
    <row r="2250" ht="15" customHeight="1" x14ac:dyDescent="0.25"/>
    <row r="2251" ht="15" customHeight="1" x14ac:dyDescent="0.25"/>
    <row r="2252" ht="15" customHeight="1" x14ac:dyDescent="0.25"/>
    <row r="2253" ht="15" customHeight="1" x14ac:dyDescent="0.25"/>
    <row r="2254" ht="15" customHeight="1" x14ac:dyDescent="0.25"/>
    <row r="2255" ht="15" customHeight="1" x14ac:dyDescent="0.25"/>
    <row r="2256" ht="15" customHeight="1" x14ac:dyDescent="0.25"/>
    <row r="2257" ht="15" customHeight="1" x14ac:dyDescent="0.25"/>
    <row r="2258" ht="15" customHeight="1" x14ac:dyDescent="0.25"/>
    <row r="2260" ht="15" customHeight="1" x14ac:dyDescent="0.25"/>
    <row r="2261" ht="15" customHeight="1" x14ac:dyDescent="0.25"/>
    <row r="2262" ht="15" customHeight="1" x14ac:dyDescent="0.25"/>
    <row r="2264" ht="15" customHeight="1" x14ac:dyDescent="0.25"/>
    <row r="2266" ht="15" customHeight="1" x14ac:dyDescent="0.25"/>
    <row r="2267" ht="15" customHeight="1" x14ac:dyDescent="0.25"/>
    <row r="2268" ht="15" customHeight="1" x14ac:dyDescent="0.25"/>
    <row r="2269" ht="15" customHeight="1" x14ac:dyDescent="0.25"/>
    <row r="2271" ht="15" customHeight="1" x14ac:dyDescent="0.25"/>
    <row r="2273" ht="15" customHeight="1" x14ac:dyDescent="0.25"/>
    <row r="2274" ht="15" customHeight="1" x14ac:dyDescent="0.25"/>
    <row r="2275" ht="15" customHeight="1" x14ac:dyDescent="0.25"/>
    <row r="2276" ht="15" customHeight="1" x14ac:dyDescent="0.25"/>
    <row r="2277" ht="15" customHeight="1" x14ac:dyDescent="0.25"/>
    <row r="2278" ht="15" customHeight="1" x14ac:dyDescent="0.25"/>
    <row r="2279" ht="15" customHeight="1" x14ac:dyDescent="0.25"/>
    <row r="2280" ht="15" customHeight="1" x14ac:dyDescent="0.25"/>
    <row r="2282" ht="15" customHeight="1" x14ac:dyDescent="0.25"/>
    <row r="2284" ht="15" customHeight="1" x14ac:dyDescent="0.25"/>
    <row r="2285" ht="15" customHeight="1" x14ac:dyDescent="0.25"/>
    <row r="2286" ht="15" customHeight="1" x14ac:dyDescent="0.25"/>
    <row r="2288" ht="15" customHeight="1" x14ac:dyDescent="0.25"/>
    <row r="2289" ht="15" customHeight="1" x14ac:dyDescent="0.25"/>
    <row r="2290" ht="15" customHeight="1" x14ac:dyDescent="0.25"/>
    <row r="2291" ht="15" customHeight="1" x14ac:dyDescent="0.25"/>
    <row r="2292" ht="15" customHeight="1" x14ac:dyDescent="0.25"/>
    <row r="2293" ht="15" customHeight="1" x14ac:dyDescent="0.25"/>
    <row r="2294" ht="15" customHeight="1" x14ac:dyDescent="0.25"/>
    <row r="2295" ht="15" customHeight="1" x14ac:dyDescent="0.25"/>
    <row r="2296" ht="15" customHeight="1" x14ac:dyDescent="0.25"/>
    <row r="2297" ht="15" customHeight="1" x14ac:dyDescent="0.25"/>
    <row r="2298" ht="15" customHeight="1" x14ac:dyDescent="0.25"/>
    <row r="2301" ht="15" customHeight="1" x14ac:dyDescent="0.25"/>
    <row r="2302" ht="15" customHeight="1" x14ac:dyDescent="0.25"/>
    <row r="2303" ht="15" customHeight="1" x14ac:dyDescent="0.25"/>
    <row r="2305" spans="2:34" ht="15" customHeight="1" x14ac:dyDescent="0.25"/>
    <row r="2306" spans="2:34" ht="15" customHeight="1" x14ac:dyDescent="0.25"/>
    <row r="2307" spans="2:34" ht="15" customHeight="1" x14ac:dyDescent="0.25"/>
    <row r="2308" spans="2:34" ht="15" customHeight="1" x14ac:dyDescent="0.25"/>
    <row r="2309" spans="2:34" ht="15" customHeight="1" x14ac:dyDescent="0.25"/>
    <row r="2310" spans="2:34" ht="15" customHeight="1" x14ac:dyDescent="0.25"/>
    <row r="2311" spans="2:34" ht="15" customHeight="1" x14ac:dyDescent="0.25"/>
    <row r="2312" spans="2:34" ht="15" customHeight="1" x14ac:dyDescent="0.25"/>
    <row r="2313" spans="2:34" ht="15" customHeight="1" x14ac:dyDescent="0.25"/>
    <row r="2314" spans="2:34" ht="15" customHeight="1" x14ac:dyDescent="0.25"/>
    <row r="2315" spans="2:34" ht="15" customHeight="1" x14ac:dyDescent="0.25"/>
    <row r="2316" spans="2:34" ht="15" customHeight="1" x14ac:dyDescent="0.25"/>
    <row r="2317" spans="2:34" ht="15" customHeight="1" x14ac:dyDescent="0.25">
      <c r="B2317" s="81"/>
      <c r="C2317" s="81"/>
      <c r="D2317" s="81"/>
      <c r="E2317" s="81"/>
      <c r="F2317" s="81"/>
      <c r="G2317" s="81"/>
      <c r="H2317" s="81"/>
      <c r="I2317" s="81"/>
      <c r="J2317" s="81"/>
      <c r="K2317" s="81"/>
      <c r="L2317" s="81"/>
      <c r="M2317" s="81"/>
      <c r="N2317" s="81"/>
      <c r="O2317" s="81"/>
      <c r="P2317" s="81"/>
      <c r="Q2317" s="81"/>
      <c r="R2317" s="81"/>
      <c r="S2317" s="81"/>
      <c r="T2317" s="81"/>
      <c r="U2317" s="81"/>
      <c r="V2317" s="81"/>
      <c r="W2317" s="81"/>
      <c r="X2317" s="81"/>
      <c r="Y2317" s="81"/>
      <c r="Z2317" s="81"/>
      <c r="AA2317" s="81"/>
      <c r="AB2317" s="81"/>
      <c r="AC2317" s="81"/>
      <c r="AD2317" s="81"/>
      <c r="AE2317" s="81"/>
      <c r="AF2317" s="81"/>
      <c r="AG2317" s="81"/>
      <c r="AH2317" s="81"/>
    </row>
    <row r="2318" spans="2:34" ht="15" customHeight="1" x14ac:dyDescent="0.25"/>
    <row r="2319" spans="2:34" ht="15" customHeight="1" x14ac:dyDescent="0.25"/>
    <row r="2320" spans="2:34" ht="15" customHeight="1" x14ac:dyDescent="0.25"/>
    <row r="2321" ht="15" customHeight="1" x14ac:dyDescent="0.25"/>
    <row r="2322" ht="15" customHeight="1" x14ac:dyDescent="0.25"/>
    <row r="2323" ht="15" customHeight="1" x14ac:dyDescent="0.25"/>
    <row r="2324" ht="15" customHeight="1" x14ac:dyDescent="0.25"/>
    <row r="2325" ht="15" customHeight="1" x14ac:dyDescent="0.25"/>
    <row r="2326" ht="15" customHeight="1" x14ac:dyDescent="0.25"/>
    <row r="2327" ht="15" customHeight="1" x14ac:dyDescent="0.25"/>
    <row r="2328" ht="15" customHeight="1" x14ac:dyDescent="0.25"/>
    <row r="2329" ht="15" customHeight="1" x14ac:dyDescent="0.25"/>
    <row r="2330" ht="15" customHeight="1" x14ac:dyDescent="0.25"/>
    <row r="2331" ht="15" customHeight="1" x14ac:dyDescent="0.25"/>
    <row r="2332" ht="15" customHeight="1" x14ac:dyDescent="0.25"/>
    <row r="2333" ht="15" customHeight="1" x14ac:dyDescent="0.25"/>
    <row r="2334" ht="15" customHeight="1" x14ac:dyDescent="0.25"/>
    <row r="2350" ht="15" customHeight="1" x14ac:dyDescent="0.25"/>
    <row r="2351" ht="15" customHeight="1" x14ac:dyDescent="0.25"/>
    <row r="2352" ht="15" customHeight="1" x14ac:dyDescent="0.25"/>
    <row r="2353" ht="15" customHeight="1" x14ac:dyDescent="0.25"/>
    <row r="2354" ht="15" customHeight="1" x14ac:dyDescent="0.25"/>
    <row r="2355" ht="15" customHeight="1" x14ac:dyDescent="0.25"/>
    <row r="2356" ht="15" customHeight="1" x14ac:dyDescent="0.25"/>
    <row r="2357" ht="15" customHeight="1" x14ac:dyDescent="0.25"/>
    <row r="2358" ht="15" customHeight="1" x14ac:dyDescent="0.25"/>
    <row r="2359" ht="15" customHeight="1" x14ac:dyDescent="0.25"/>
    <row r="2360" ht="15" customHeight="1" x14ac:dyDescent="0.25"/>
    <row r="2361" ht="15" customHeight="1" x14ac:dyDescent="0.25"/>
    <row r="2362" ht="15" customHeight="1" x14ac:dyDescent="0.25"/>
    <row r="2363" ht="15" customHeight="1" x14ac:dyDescent="0.25"/>
    <row r="2364" ht="15" customHeight="1" x14ac:dyDescent="0.25"/>
    <row r="2365" ht="15" customHeight="1" x14ac:dyDescent="0.25"/>
    <row r="2367" ht="15" customHeight="1" x14ac:dyDescent="0.25"/>
    <row r="2368" ht="15" customHeight="1" x14ac:dyDescent="0.25"/>
    <row r="2369" ht="15" customHeight="1" x14ac:dyDescent="0.25"/>
    <row r="2370" ht="15" customHeight="1" x14ac:dyDescent="0.25"/>
    <row r="2371" ht="15" customHeight="1" x14ac:dyDescent="0.25"/>
    <row r="2372" ht="15" customHeight="1" x14ac:dyDescent="0.25"/>
    <row r="2373" ht="15" customHeight="1" x14ac:dyDescent="0.25"/>
    <row r="2374" ht="15" customHeight="1" x14ac:dyDescent="0.25"/>
    <row r="2375" ht="15" customHeight="1" x14ac:dyDescent="0.25"/>
    <row r="2376" ht="15" customHeight="1" x14ac:dyDescent="0.25"/>
    <row r="2377" ht="15" customHeight="1" x14ac:dyDescent="0.25"/>
    <row r="2378" ht="15" customHeight="1" x14ac:dyDescent="0.25"/>
    <row r="2380" ht="15" customHeight="1" x14ac:dyDescent="0.25"/>
    <row r="2381" ht="15" customHeight="1" x14ac:dyDescent="0.25"/>
    <row r="2382" ht="15" customHeight="1" x14ac:dyDescent="0.25"/>
    <row r="2383" ht="15" customHeight="1" x14ac:dyDescent="0.25"/>
    <row r="2384" ht="15" customHeight="1" x14ac:dyDescent="0.25"/>
    <row r="2385" ht="15" customHeight="1" x14ac:dyDescent="0.25"/>
    <row r="2386" ht="15" customHeight="1" x14ac:dyDescent="0.25"/>
    <row r="2387" ht="15" customHeight="1" x14ac:dyDescent="0.25"/>
    <row r="2388" ht="15" customHeight="1" x14ac:dyDescent="0.25"/>
    <row r="2390" ht="15" customHeight="1" x14ac:dyDescent="0.25"/>
    <row r="2391" ht="15" customHeight="1" x14ac:dyDescent="0.25"/>
    <row r="2392" ht="15" customHeight="1" x14ac:dyDescent="0.25"/>
    <row r="2393" ht="15" customHeight="1" x14ac:dyDescent="0.25"/>
    <row r="2394" ht="15" customHeight="1" x14ac:dyDescent="0.25"/>
    <row r="2395" ht="15" customHeight="1" x14ac:dyDescent="0.25"/>
    <row r="2396" ht="15" customHeight="1" x14ac:dyDescent="0.25"/>
    <row r="2397" ht="15" customHeight="1" x14ac:dyDescent="0.25"/>
    <row r="2400" ht="15" customHeight="1" x14ac:dyDescent="0.25"/>
    <row r="2401" ht="15" customHeight="1" x14ac:dyDescent="0.25"/>
    <row r="2402" ht="15" customHeight="1" x14ac:dyDescent="0.25"/>
    <row r="2403" ht="15" customHeight="1" x14ac:dyDescent="0.25"/>
    <row r="2404" ht="15" customHeight="1" x14ac:dyDescent="0.25"/>
    <row r="2405" ht="15" customHeight="1" x14ac:dyDescent="0.25"/>
    <row r="2406" ht="15" customHeight="1" x14ac:dyDescent="0.25"/>
    <row r="2407" ht="15" customHeight="1" x14ac:dyDescent="0.25"/>
    <row r="2408" ht="15" customHeight="1" x14ac:dyDescent="0.25"/>
    <row r="2410" ht="15" customHeight="1" x14ac:dyDescent="0.25"/>
    <row r="2411" ht="15" customHeight="1" x14ac:dyDescent="0.25"/>
    <row r="2412" ht="15" customHeight="1" x14ac:dyDescent="0.25"/>
    <row r="2413" ht="15" customHeight="1" x14ac:dyDescent="0.25"/>
    <row r="2414" ht="15" customHeight="1" x14ac:dyDescent="0.25"/>
    <row r="2415" ht="15" customHeight="1" x14ac:dyDescent="0.25"/>
    <row r="2416" ht="15" customHeight="1" x14ac:dyDescent="0.25"/>
    <row r="2417" spans="2:34" ht="15" customHeight="1" x14ac:dyDescent="0.25"/>
    <row r="2418" spans="2:34" ht="15" customHeight="1" x14ac:dyDescent="0.25"/>
    <row r="2419" spans="2:34" ht="15" customHeight="1" x14ac:dyDescent="0.25">
      <c r="B2419" s="81"/>
      <c r="C2419" s="81"/>
      <c r="D2419" s="81"/>
      <c r="E2419" s="81"/>
      <c r="F2419" s="81"/>
      <c r="G2419" s="81"/>
      <c r="H2419" s="81"/>
      <c r="I2419" s="81"/>
      <c r="J2419" s="81"/>
      <c r="K2419" s="81"/>
      <c r="L2419" s="81"/>
      <c r="M2419" s="81"/>
      <c r="N2419" s="81"/>
      <c r="O2419" s="81"/>
      <c r="P2419" s="81"/>
      <c r="Q2419" s="81"/>
      <c r="R2419" s="81"/>
      <c r="S2419" s="81"/>
      <c r="T2419" s="81"/>
      <c r="U2419" s="81"/>
      <c r="V2419" s="81"/>
      <c r="W2419" s="81"/>
      <c r="X2419" s="81"/>
      <c r="Y2419" s="81"/>
      <c r="Z2419" s="81"/>
      <c r="AA2419" s="81"/>
      <c r="AB2419" s="81"/>
      <c r="AC2419" s="81"/>
      <c r="AD2419" s="81"/>
      <c r="AE2419" s="81"/>
      <c r="AF2419" s="81"/>
      <c r="AG2419" s="81"/>
      <c r="AH2419" s="81"/>
    </row>
    <row r="2420" spans="2:34" ht="15" customHeight="1" x14ac:dyDescent="0.25"/>
    <row r="2421" spans="2:34" ht="15" customHeight="1" x14ac:dyDescent="0.25"/>
    <row r="2422" spans="2:34" ht="15" customHeight="1" x14ac:dyDescent="0.25"/>
    <row r="2423" spans="2:34" ht="15" customHeight="1" x14ac:dyDescent="0.25"/>
    <row r="2424" spans="2:34" ht="15" customHeight="1" x14ac:dyDescent="0.25"/>
    <row r="2425" spans="2:34" ht="15" customHeight="1" x14ac:dyDescent="0.25"/>
    <row r="2426" spans="2:34" ht="15" customHeight="1" x14ac:dyDescent="0.25"/>
    <row r="2427" spans="2:34" ht="15" customHeight="1" x14ac:dyDescent="0.25"/>
    <row r="2428" spans="2:34" ht="15" customHeight="1" x14ac:dyDescent="0.25"/>
    <row r="2429" spans="2:34" ht="15" customHeight="1" x14ac:dyDescent="0.25"/>
    <row r="2430" spans="2:34" ht="15" customHeight="1" x14ac:dyDescent="0.25"/>
    <row r="2431" spans="2:34" ht="15" customHeight="1" x14ac:dyDescent="0.25"/>
    <row r="2432" spans="2:34" ht="15" customHeight="1" x14ac:dyDescent="0.25"/>
    <row r="2433" ht="15" customHeight="1" x14ac:dyDescent="0.25"/>
    <row r="2434" ht="15" customHeight="1" x14ac:dyDescent="0.25"/>
    <row r="2435" ht="15" customHeight="1" x14ac:dyDescent="0.25"/>
    <row r="2436" ht="15" customHeight="1" x14ac:dyDescent="0.25"/>
    <row r="2437" ht="15" customHeight="1" x14ac:dyDescent="0.25"/>
    <row r="2438" ht="15" customHeight="1" x14ac:dyDescent="0.25"/>
    <row r="2450" ht="15" customHeight="1" x14ac:dyDescent="0.25"/>
    <row r="2451" ht="15" customHeight="1" x14ac:dyDescent="0.25"/>
    <row r="2452" ht="15" customHeight="1" x14ac:dyDescent="0.25"/>
    <row r="2453" ht="15" customHeight="1" x14ac:dyDescent="0.25"/>
    <row r="2454" ht="15" customHeight="1" x14ac:dyDescent="0.25"/>
    <row r="2455" ht="15" customHeight="1" x14ac:dyDescent="0.25"/>
    <row r="2457" ht="15" customHeight="1" x14ac:dyDescent="0.25"/>
    <row r="2459" ht="15" customHeight="1" x14ac:dyDescent="0.25"/>
    <row r="2461" ht="15" customHeight="1" x14ac:dyDescent="0.25"/>
    <row r="2462" ht="15" customHeight="1" x14ac:dyDescent="0.25"/>
    <row r="2463" ht="15" customHeight="1" x14ac:dyDescent="0.25"/>
    <row r="2464" ht="15" customHeight="1" x14ac:dyDescent="0.25"/>
    <row r="2465" ht="15" customHeight="1" x14ac:dyDescent="0.25"/>
    <row r="2467" ht="15" customHeight="1" x14ac:dyDescent="0.25"/>
    <row r="2468" ht="15" customHeight="1" x14ac:dyDescent="0.25"/>
    <row r="2469" ht="15" customHeight="1" x14ac:dyDescent="0.25"/>
    <row r="2470" ht="15" customHeight="1" x14ac:dyDescent="0.25"/>
    <row r="2471" ht="15" customHeight="1" x14ac:dyDescent="0.25"/>
    <row r="2472" ht="15" customHeight="1" x14ac:dyDescent="0.25"/>
    <row r="2473" ht="15" customHeight="1" x14ac:dyDescent="0.25"/>
    <row r="2475" ht="15" customHeight="1" x14ac:dyDescent="0.25"/>
    <row r="2476" ht="15" customHeight="1" x14ac:dyDescent="0.25"/>
    <row r="2477" ht="15" customHeight="1" x14ac:dyDescent="0.25"/>
    <row r="2478" ht="15" customHeight="1" x14ac:dyDescent="0.25"/>
    <row r="2479" ht="15" customHeight="1" x14ac:dyDescent="0.25"/>
    <row r="2480" ht="15" customHeight="1" x14ac:dyDescent="0.25"/>
    <row r="2481" ht="15" customHeight="1" x14ac:dyDescent="0.25"/>
    <row r="2482" ht="15" customHeight="1" x14ac:dyDescent="0.25"/>
    <row r="2483" ht="15" customHeight="1" x14ac:dyDescent="0.25"/>
    <row r="2484" ht="15" customHeight="1" x14ac:dyDescent="0.25"/>
    <row r="2486" ht="15" customHeight="1" x14ac:dyDescent="0.25"/>
    <row r="2488" ht="15" customHeight="1" x14ac:dyDescent="0.25"/>
    <row r="2489" ht="15" customHeight="1" x14ac:dyDescent="0.25"/>
    <row r="2490" ht="15" customHeight="1" x14ac:dyDescent="0.25"/>
    <row r="2491" ht="15" customHeight="1" x14ac:dyDescent="0.25"/>
    <row r="2492" ht="15" customHeight="1" x14ac:dyDescent="0.25"/>
    <row r="2495" ht="15" customHeight="1" x14ac:dyDescent="0.25"/>
    <row r="2496" ht="15" customHeight="1" x14ac:dyDescent="0.25"/>
    <row r="2498" spans="2:34" ht="15" customHeight="1" x14ac:dyDescent="0.25"/>
    <row r="2499" spans="2:34" ht="15" customHeight="1" x14ac:dyDescent="0.25"/>
    <row r="2500" spans="2:34" ht="15" customHeight="1" x14ac:dyDescent="0.25"/>
    <row r="2501" spans="2:34" ht="15" customHeight="1" x14ac:dyDescent="0.25"/>
    <row r="2502" spans="2:34" ht="15" customHeight="1" x14ac:dyDescent="0.25"/>
    <row r="2504" spans="2:34" ht="15" customHeight="1" x14ac:dyDescent="0.25"/>
    <row r="2505" spans="2:34" ht="15" customHeight="1" x14ac:dyDescent="0.25"/>
    <row r="2506" spans="2:34" ht="15" customHeight="1" x14ac:dyDescent="0.25"/>
    <row r="2507" spans="2:34" ht="15" customHeight="1" x14ac:dyDescent="0.25"/>
    <row r="2508" spans="2:34" ht="15" customHeight="1" x14ac:dyDescent="0.25"/>
    <row r="2509" spans="2:34" ht="15" customHeight="1" x14ac:dyDescent="0.25">
      <c r="B2509" s="81"/>
      <c r="C2509" s="81"/>
      <c r="D2509" s="81"/>
      <c r="E2509" s="81"/>
      <c r="F2509" s="81"/>
      <c r="G2509" s="81"/>
      <c r="H2509" s="81"/>
      <c r="I2509" s="81"/>
      <c r="J2509" s="81"/>
      <c r="K2509" s="81"/>
      <c r="L2509" s="81"/>
      <c r="M2509" s="81"/>
      <c r="N2509" s="81"/>
      <c r="O2509" s="81"/>
      <c r="P2509" s="81"/>
      <c r="Q2509" s="81"/>
      <c r="R2509" s="81"/>
      <c r="S2509" s="81"/>
      <c r="T2509" s="81"/>
      <c r="U2509" s="81"/>
      <c r="V2509" s="81"/>
      <c r="W2509" s="81"/>
      <c r="X2509" s="81"/>
      <c r="Y2509" s="81"/>
      <c r="Z2509" s="81"/>
      <c r="AA2509" s="81"/>
      <c r="AB2509" s="81"/>
      <c r="AC2509" s="81"/>
      <c r="AD2509" s="81"/>
      <c r="AE2509" s="81"/>
      <c r="AF2509" s="81"/>
      <c r="AG2509" s="81"/>
      <c r="AH2509" s="81"/>
    </row>
    <row r="2510" spans="2:34" ht="15" customHeight="1" x14ac:dyDescent="0.25"/>
    <row r="2511" spans="2:34" ht="15" customHeight="1" x14ac:dyDescent="0.25"/>
    <row r="2512" spans="2:34" ht="15" customHeight="1" x14ac:dyDescent="0.25"/>
    <row r="2513" ht="15" customHeight="1" x14ac:dyDescent="0.25"/>
    <row r="2514" ht="15" customHeight="1" x14ac:dyDescent="0.25"/>
    <row r="2515" ht="15" customHeight="1" x14ac:dyDescent="0.25"/>
    <row r="2516" ht="15" customHeight="1" x14ac:dyDescent="0.25"/>
    <row r="2517" ht="15" customHeight="1" x14ac:dyDescent="0.25"/>
    <row r="2518" ht="15" customHeight="1" x14ac:dyDescent="0.25"/>
    <row r="2519" ht="15" customHeight="1" x14ac:dyDescent="0.25"/>
    <row r="2520" ht="15" customHeight="1" x14ac:dyDescent="0.25"/>
    <row r="2521" ht="15" customHeight="1" x14ac:dyDescent="0.25"/>
    <row r="2522" ht="15" customHeight="1" x14ac:dyDescent="0.25"/>
    <row r="2523" ht="15" customHeight="1" x14ac:dyDescent="0.25"/>
    <row r="2524" ht="15" customHeight="1" x14ac:dyDescent="0.25"/>
    <row r="2525" ht="15" customHeight="1" x14ac:dyDescent="0.25"/>
    <row r="2526" ht="15" customHeight="1" x14ac:dyDescent="0.25"/>
    <row r="2527" ht="15" customHeight="1" x14ac:dyDescent="0.25"/>
    <row r="2528" ht="15" customHeight="1" x14ac:dyDescent="0.25"/>
    <row r="2529" ht="15" customHeight="1" x14ac:dyDescent="0.25"/>
    <row r="2550" ht="15" customHeight="1" x14ac:dyDescent="0.25"/>
    <row r="2551" ht="15" customHeight="1" x14ac:dyDescent="0.25"/>
    <row r="2552" ht="15" customHeight="1" x14ac:dyDescent="0.25"/>
    <row r="2553" ht="15" customHeight="1" x14ac:dyDescent="0.25"/>
    <row r="2554" ht="15" customHeight="1" x14ac:dyDescent="0.25"/>
    <row r="2555" ht="15" customHeight="1" x14ac:dyDescent="0.25"/>
    <row r="2556" ht="15" customHeight="1" x14ac:dyDescent="0.25"/>
    <row r="2557" ht="15" customHeight="1" x14ac:dyDescent="0.25"/>
    <row r="2558" ht="15" customHeight="1" x14ac:dyDescent="0.25"/>
    <row r="2559" ht="15" customHeight="1" x14ac:dyDescent="0.25"/>
    <row r="2561" ht="15" customHeight="1" x14ac:dyDescent="0.25"/>
    <row r="2562" ht="15" customHeight="1" x14ac:dyDescent="0.25"/>
    <row r="2563" ht="15" customHeight="1" x14ac:dyDescent="0.25"/>
    <row r="2564" ht="15" customHeight="1" x14ac:dyDescent="0.25"/>
    <row r="2565" ht="15" customHeight="1" x14ac:dyDescent="0.25"/>
    <row r="2566" ht="15" customHeight="1" x14ac:dyDescent="0.25"/>
    <row r="2568" ht="15" customHeight="1" x14ac:dyDescent="0.25"/>
    <row r="2569" ht="15" customHeight="1" x14ac:dyDescent="0.25"/>
    <row r="2570" ht="15" customHeight="1" x14ac:dyDescent="0.25"/>
    <row r="2571" ht="15" customHeight="1" x14ac:dyDescent="0.25"/>
    <row r="2572" ht="15" customHeight="1" x14ac:dyDescent="0.25"/>
    <row r="2573" ht="15" customHeight="1" x14ac:dyDescent="0.25"/>
    <row r="2575" ht="15" customHeight="1" x14ac:dyDescent="0.25"/>
    <row r="2576" ht="15" customHeight="1" x14ac:dyDescent="0.25"/>
    <row r="2577" ht="15" customHeight="1" x14ac:dyDescent="0.25"/>
    <row r="2578" ht="15" customHeight="1" x14ac:dyDescent="0.25"/>
    <row r="2579" ht="15" customHeight="1" x14ac:dyDescent="0.25"/>
    <row r="2581" ht="15" customHeight="1" x14ac:dyDescent="0.25"/>
    <row r="2582" ht="15" customHeight="1" x14ac:dyDescent="0.25"/>
    <row r="2583" ht="15" customHeight="1" x14ac:dyDescent="0.25"/>
    <row r="2584" ht="15" customHeight="1" x14ac:dyDescent="0.25"/>
    <row r="2585" ht="15" customHeight="1" x14ac:dyDescent="0.25"/>
    <row r="2586" ht="15" customHeight="1" x14ac:dyDescent="0.25"/>
    <row r="2588" ht="15" customHeight="1" x14ac:dyDescent="0.25"/>
    <row r="2589" ht="15" customHeight="1" x14ac:dyDescent="0.25"/>
    <row r="2590" ht="15" customHeight="1" x14ac:dyDescent="0.25"/>
    <row r="2591" ht="15" customHeight="1" x14ac:dyDescent="0.25"/>
    <row r="2592" ht="15" customHeight="1" x14ac:dyDescent="0.25"/>
    <row r="2593" spans="2:34" ht="15" customHeight="1" x14ac:dyDescent="0.25"/>
    <row r="2595" spans="2:34" ht="15" customHeight="1" x14ac:dyDescent="0.25"/>
    <row r="2596" spans="2:34" ht="15" customHeight="1" x14ac:dyDescent="0.25"/>
    <row r="2597" spans="2:34" ht="15" customHeight="1" x14ac:dyDescent="0.25"/>
    <row r="2598" spans="2:34" ht="15" customHeight="1" x14ac:dyDescent="0.25">
      <c r="B2598" s="81"/>
      <c r="C2598" s="81"/>
      <c r="D2598" s="81"/>
      <c r="E2598" s="81"/>
      <c r="F2598" s="81"/>
      <c r="G2598" s="81"/>
      <c r="H2598" s="81"/>
      <c r="I2598" s="81"/>
      <c r="J2598" s="81"/>
      <c r="K2598" s="81"/>
      <c r="L2598" s="81"/>
      <c r="M2598" s="81"/>
      <c r="N2598" s="81"/>
      <c r="O2598" s="81"/>
      <c r="P2598" s="81"/>
      <c r="Q2598" s="81"/>
      <c r="R2598" s="81"/>
      <c r="S2598" s="81"/>
      <c r="T2598" s="81"/>
      <c r="U2598" s="81"/>
      <c r="V2598" s="81"/>
      <c r="W2598" s="81"/>
      <c r="X2598" s="81"/>
      <c r="Y2598" s="81"/>
      <c r="Z2598" s="81"/>
      <c r="AA2598" s="81"/>
      <c r="AB2598" s="81"/>
      <c r="AC2598" s="81"/>
      <c r="AD2598" s="81"/>
      <c r="AE2598" s="81"/>
      <c r="AF2598" s="81"/>
      <c r="AG2598" s="81"/>
      <c r="AH2598" s="81"/>
    </row>
    <row r="2599" spans="2:34" ht="15" customHeight="1" x14ac:dyDescent="0.25"/>
    <row r="2600" spans="2:34" ht="15" customHeight="1" x14ac:dyDescent="0.25"/>
    <row r="2601" spans="2:34" ht="15" customHeight="1" x14ac:dyDescent="0.25"/>
    <row r="2602" spans="2:34" ht="15" customHeight="1" x14ac:dyDescent="0.25"/>
    <row r="2603" spans="2:34" ht="15" customHeight="1" x14ac:dyDescent="0.25"/>
    <row r="2604" spans="2:34" ht="15" customHeight="1" x14ac:dyDescent="0.25"/>
    <row r="2605" spans="2:34" ht="15" customHeight="1" x14ac:dyDescent="0.25"/>
    <row r="2606" spans="2:34" ht="15" customHeight="1" x14ac:dyDescent="0.25"/>
    <row r="2607" spans="2:34" ht="15" customHeight="1" x14ac:dyDescent="0.25"/>
    <row r="2608" spans="2:34" ht="15" customHeight="1" x14ac:dyDescent="0.25"/>
    <row r="2609" ht="15" customHeight="1" x14ac:dyDescent="0.25"/>
    <row r="2610" ht="15" customHeight="1" x14ac:dyDescent="0.25"/>
    <row r="2611" ht="15" customHeight="1" x14ac:dyDescent="0.25"/>
    <row r="2612" ht="15" customHeight="1" x14ac:dyDescent="0.25"/>
    <row r="2613" ht="15" customHeight="1" x14ac:dyDescent="0.25"/>
    <row r="2614" ht="15" customHeight="1" x14ac:dyDescent="0.25"/>
    <row r="2625" ht="15" customHeight="1" x14ac:dyDescent="0.25"/>
    <row r="2626" ht="15" customHeight="1" x14ac:dyDescent="0.25"/>
    <row r="2627" ht="15" customHeight="1" x14ac:dyDescent="0.25"/>
    <row r="2628" ht="15" customHeight="1" x14ac:dyDescent="0.25"/>
    <row r="2629" ht="15" customHeight="1" x14ac:dyDescent="0.25"/>
    <row r="2630" ht="15" customHeight="1" x14ac:dyDescent="0.25"/>
    <row r="2631" ht="15" customHeight="1" x14ac:dyDescent="0.25"/>
    <row r="2632" ht="15" customHeight="1" x14ac:dyDescent="0.25"/>
    <row r="2633" ht="15" customHeight="1" x14ac:dyDescent="0.25"/>
    <row r="2634" ht="15" customHeight="1" x14ac:dyDescent="0.25"/>
    <row r="2635" ht="15" customHeight="1" x14ac:dyDescent="0.25"/>
    <row r="2636" ht="15" customHeight="1" x14ac:dyDescent="0.25"/>
    <row r="2637" ht="15" customHeight="1" x14ac:dyDescent="0.25"/>
    <row r="2638" ht="15" customHeight="1" x14ac:dyDescent="0.25"/>
    <row r="2639" ht="15" customHeight="1" x14ac:dyDescent="0.25"/>
    <row r="2640" ht="15" customHeight="1" x14ac:dyDescent="0.25"/>
    <row r="2641" ht="15" customHeight="1" x14ac:dyDescent="0.25"/>
    <row r="2642" ht="15" customHeight="1" x14ac:dyDescent="0.25"/>
    <row r="2643" ht="15" customHeight="1" x14ac:dyDescent="0.25"/>
    <row r="2644" ht="15" customHeight="1" x14ac:dyDescent="0.25"/>
    <row r="2645" ht="15" customHeight="1" x14ac:dyDescent="0.25"/>
    <row r="2646" ht="15" customHeight="1" x14ac:dyDescent="0.25"/>
    <row r="2648" ht="15" customHeight="1" x14ac:dyDescent="0.25"/>
    <row r="2649" ht="15" customHeight="1" x14ac:dyDescent="0.25"/>
    <row r="2650" ht="15" customHeight="1" x14ac:dyDescent="0.25"/>
    <row r="2651" ht="15" customHeight="1" x14ac:dyDescent="0.25"/>
    <row r="2652" ht="15" customHeight="1" x14ac:dyDescent="0.25"/>
    <row r="2653" ht="15" customHeight="1" x14ac:dyDescent="0.25"/>
    <row r="2654" ht="15" customHeight="1" x14ac:dyDescent="0.25"/>
    <row r="2655" ht="15" customHeight="1" x14ac:dyDescent="0.25"/>
    <row r="2656" ht="15" customHeight="1" x14ac:dyDescent="0.25"/>
    <row r="2657" ht="15" customHeight="1" x14ac:dyDescent="0.25"/>
    <row r="2658" ht="15" customHeight="1" x14ac:dyDescent="0.25"/>
    <row r="2659" ht="15" customHeight="1" x14ac:dyDescent="0.25"/>
    <row r="2662" ht="15" customHeight="1" x14ac:dyDescent="0.25"/>
    <row r="2663" ht="15" customHeight="1" x14ac:dyDescent="0.25"/>
    <row r="2664" ht="15" customHeight="1" x14ac:dyDescent="0.25"/>
    <row r="2665" ht="15" customHeight="1" x14ac:dyDescent="0.25"/>
    <row r="2666" ht="15" customHeight="1" x14ac:dyDescent="0.25"/>
    <row r="2667" ht="15" customHeight="1" x14ac:dyDescent="0.25"/>
    <row r="2668" ht="15" customHeight="1" x14ac:dyDescent="0.25"/>
    <row r="2669" ht="15" customHeight="1" x14ac:dyDescent="0.25"/>
    <row r="2670" ht="15" customHeight="1" x14ac:dyDescent="0.25"/>
    <row r="2671" ht="15" customHeight="1" x14ac:dyDescent="0.25"/>
    <row r="2672" ht="15" customHeight="1" x14ac:dyDescent="0.25"/>
    <row r="2673" ht="15" customHeight="1" x14ac:dyDescent="0.25"/>
    <row r="2674" ht="15" customHeight="1" x14ac:dyDescent="0.25"/>
    <row r="2675" ht="15" customHeight="1" x14ac:dyDescent="0.25"/>
    <row r="2676" ht="15" customHeight="1" x14ac:dyDescent="0.25"/>
    <row r="2677" ht="15" customHeight="1" x14ac:dyDescent="0.25"/>
    <row r="2678" ht="15" customHeight="1" x14ac:dyDescent="0.25"/>
    <row r="2679" ht="15" customHeight="1" x14ac:dyDescent="0.25"/>
    <row r="2680" ht="15" customHeight="1" x14ac:dyDescent="0.25"/>
    <row r="2681" ht="15" customHeight="1" x14ac:dyDescent="0.25"/>
    <row r="2682" ht="15" customHeight="1" x14ac:dyDescent="0.25"/>
    <row r="2683" ht="15" customHeight="1" x14ac:dyDescent="0.25"/>
    <row r="2684" ht="15" customHeight="1" x14ac:dyDescent="0.25"/>
    <row r="2685" ht="15" customHeight="1" x14ac:dyDescent="0.25"/>
    <row r="2686" ht="15" customHeight="1" x14ac:dyDescent="0.25"/>
    <row r="2687" ht="15" customHeight="1" x14ac:dyDescent="0.25"/>
    <row r="2689" ht="15" customHeight="1" x14ac:dyDescent="0.25"/>
    <row r="2690" ht="15" customHeight="1" x14ac:dyDescent="0.25"/>
    <row r="2691" ht="15" customHeight="1" x14ac:dyDescent="0.25"/>
    <row r="2692" ht="15" customHeight="1" x14ac:dyDescent="0.25"/>
    <row r="2693" ht="15" customHeight="1" x14ac:dyDescent="0.25"/>
    <row r="2694" ht="15" customHeight="1" x14ac:dyDescent="0.25"/>
    <row r="2695" ht="15" customHeight="1" x14ac:dyDescent="0.25"/>
    <row r="2696" ht="15" customHeight="1" x14ac:dyDescent="0.25"/>
    <row r="2697" ht="15" customHeight="1" x14ac:dyDescent="0.25"/>
    <row r="2698" ht="15" customHeight="1" x14ac:dyDescent="0.25"/>
    <row r="2699" ht="15" customHeight="1" x14ac:dyDescent="0.25"/>
    <row r="2700" ht="15" customHeight="1" x14ac:dyDescent="0.25"/>
    <row r="2701" ht="15" customHeight="1" x14ac:dyDescent="0.25"/>
    <row r="2702" ht="15" customHeight="1" x14ac:dyDescent="0.25"/>
    <row r="2703" ht="15" customHeight="1" x14ac:dyDescent="0.25"/>
    <row r="2704" ht="15" customHeight="1" x14ac:dyDescent="0.25"/>
    <row r="2707" spans="2:34" ht="15" customHeight="1" x14ac:dyDescent="0.25"/>
    <row r="2708" spans="2:34" ht="15" customHeight="1" x14ac:dyDescent="0.25"/>
    <row r="2709" spans="2:34" ht="15" customHeight="1" x14ac:dyDescent="0.25"/>
    <row r="2710" spans="2:34" ht="15" customHeight="1" x14ac:dyDescent="0.25"/>
    <row r="2711" spans="2:34" ht="15" customHeight="1" x14ac:dyDescent="0.25"/>
    <row r="2712" spans="2:34" ht="15" customHeight="1" x14ac:dyDescent="0.25"/>
    <row r="2713" spans="2:34" ht="15" customHeight="1" x14ac:dyDescent="0.25"/>
    <row r="2714" spans="2:34" ht="15" customHeight="1" x14ac:dyDescent="0.25"/>
    <row r="2715" spans="2:34" ht="15" customHeight="1" x14ac:dyDescent="0.25"/>
    <row r="2716" spans="2:34" ht="15" customHeight="1" x14ac:dyDescent="0.25"/>
    <row r="2717" spans="2:34" ht="15" customHeight="1" x14ac:dyDescent="0.25"/>
    <row r="2718" spans="2:34" ht="15" customHeight="1" x14ac:dyDescent="0.25"/>
    <row r="2719" spans="2:34" ht="15" customHeight="1" x14ac:dyDescent="0.25">
      <c r="B2719" s="81"/>
      <c r="C2719" s="81"/>
      <c r="D2719" s="81"/>
      <c r="E2719" s="81"/>
      <c r="F2719" s="81"/>
      <c r="G2719" s="81"/>
      <c r="H2719" s="81"/>
      <c r="I2719" s="81"/>
      <c r="J2719" s="81"/>
      <c r="K2719" s="81"/>
      <c r="L2719" s="81"/>
      <c r="M2719" s="81"/>
      <c r="N2719" s="81"/>
      <c r="O2719" s="81"/>
      <c r="P2719" s="81"/>
      <c r="Q2719" s="81"/>
      <c r="R2719" s="81"/>
      <c r="S2719" s="81"/>
      <c r="T2719" s="81"/>
      <c r="U2719" s="81"/>
      <c r="V2719" s="81"/>
      <c r="W2719" s="81"/>
      <c r="X2719" s="81"/>
      <c r="Y2719" s="81"/>
      <c r="Z2719" s="81"/>
      <c r="AA2719" s="81"/>
      <c r="AB2719" s="81"/>
      <c r="AC2719" s="81"/>
      <c r="AD2719" s="81"/>
      <c r="AE2719" s="81"/>
      <c r="AF2719" s="81"/>
      <c r="AG2719" s="81"/>
      <c r="AH2719" s="81"/>
    </row>
    <row r="2720" spans="2:34" ht="15" customHeight="1" x14ac:dyDescent="0.25"/>
    <row r="2721" ht="15" customHeight="1" x14ac:dyDescent="0.25"/>
    <row r="2722" ht="15" customHeight="1" x14ac:dyDescent="0.25"/>
    <row r="2723" ht="15" customHeight="1" x14ac:dyDescent="0.25"/>
    <row r="2724" ht="15" customHeight="1" x14ac:dyDescent="0.25"/>
    <row r="2725" ht="15" customHeight="1" x14ac:dyDescent="0.25"/>
    <row r="2726" ht="15" customHeight="1" x14ac:dyDescent="0.25"/>
    <row r="2727" ht="15" customHeight="1" x14ac:dyDescent="0.25"/>
    <row r="2728" ht="15" customHeight="1" x14ac:dyDescent="0.25"/>
    <row r="2729" ht="15" customHeight="1" x14ac:dyDescent="0.25"/>
    <row r="2730" ht="15" customHeight="1" x14ac:dyDescent="0.25"/>
    <row r="2731" ht="15" customHeight="1" x14ac:dyDescent="0.25"/>
    <row r="2732" ht="15" customHeight="1" x14ac:dyDescent="0.25"/>
    <row r="2733" ht="15" customHeight="1" x14ac:dyDescent="0.25"/>
    <row r="2734" ht="15" customHeight="1" x14ac:dyDescent="0.25"/>
    <row r="2735" ht="15" customHeight="1" x14ac:dyDescent="0.25"/>
    <row r="2736" ht="15" customHeight="1" x14ac:dyDescent="0.25"/>
    <row r="2737" ht="15" customHeight="1" x14ac:dyDescent="0.25"/>
    <row r="2738" ht="15" customHeight="1" x14ac:dyDescent="0.25"/>
    <row r="2739" ht="15" customHeight="1" x14ac:dyDescent="0.25"/>
    <row r="2740" ht="15" customHeight="1" x14ac:dyDescent="0.25"/>
    <row r="2741" ht="15" customHeight="1" x14ac:dyDescent="0.25"/>
    <row r="2742" ht="15" customHeight="1" x14ac:dyDescent="0.25"/>
    <row r="2775" ht="15" customHeight="1" x14ac:dyDescent="0.25"/>
    <row r="2776" ht="15" customHeight="1" x14ac:dyDescent="0.25"/>
    <row r="2777" ht="15" customHeight="1" x14ac:dyDescent="0.25"/>
    <row r="2778" ht="15" customHeight="1" x14ac:dyDescent="0.25"/>
    <row r="2779" ht="15" customHeight="1" x14ac:dyDescent="0.25"/>
    <row r="2780" ht="15" customHeight="1" x14ac:dyDescent="0.25"/>
    <row r="2781" ht="15" customHeight="1" x14ac:dyDescent="0.25"/>
    <row r="2782" ht="15" customHeight="1" x14ac:dyDescent="0.25"/>
    <row r="2783" ht="15" customHeight="1" x14ac:dyDescent="0.25"/>
    <row r="2784" ht="15" customHeight="1" x14ac:dyDescent="0.25"/>
    <row r="2785" ht="15" customHeight="1" x14ac:dyDescent="0.25"/>
    <row r="2786" ht="15" customHeight="1" x14ac:dyDescent="0.25"/>
    <row r="2788" ht="15" customHeight="1" x14ac:dyDescent="0.25"/>
    <row r="2789" ht="15" customHeight="1" x14ac:dyDescent="0.25"/>
    <row r="2790" ht="15" customHeight="1" x14ac:dyDescent="0.25"/>
    <row r="2791" ht="15" customHeight="1" x14ac:dyDescent="0.25"/>
    <row r="2793" ht="15" customHeight="1" x14ac:dyDescent="0.25"/>
    <row r="2794" ht="15" customHeight="1" x14ac:dyDescent="0.25"/>
    <row r="2795" ht="15" customHeight="1" x14ac:dyDescent="0.25"/>
    <row r="2796" ht="15" customHeight="1" x14ac:dyDescent="0.25"/>
    <row r="2797" ht="15" customHeight="1" x14ac:dyDescent="0.25"/>
    <row r="2798" ht="15" customHeight="1" x14ac:dyDescent="0.25"/>
    <row r="2799" ht="15" customHeight="1" x14ac:dyDescent="0.25"/>
    <row r="2800" ht="15" customHeight="1" x14ac:dyDescent="0.25"/>
    <row r="2801" ht="15" customHeight="1" x14ac:dyDescent="0.25"/>
    <row r="2802" ht="15" customHeight="1" x14ac:dyDescent="0.25"/>
    <row r="2804" ht="15" customHeight="1" x14ac:dyDescent="0.25"/>
    <row r="2805" ht="15" customHeight="1" x14ac:dyDescent="0.25"/>
    <row r="2806" ht="15" customHeight="1" x14ac:dyDescent="0.25"/>
    <row r="2807" ht="15" customHeight="1" x14ac:dyDescent="0.25"/>
    <row r="2809" ht="15" customHeight="1" x14ac:dyDescent="0.25"/>
    <row r="2810" ht="15" customHeight="1" x14ac:dyDescent="0.25"/>
    <row r="2811" ht="15" customHeight="1" x14ac:dyDescent="0.25"/>
    <row r="2812" ht="15" customHeight="1" x14ac:dyDescent="0.25"/>
    <row r="2813" ht="15" customHeight="1" x14ac:dyDescent="0.25"/>
    <row r="2814" ht="15" customHeight="1" x14ac:dyDescent="0.25"/>
    <row r="2815" ht="15" customHeight="1" x14ac:dyDescent="0.25"/>
    <row r="2816" ht="15" customHeight="1" x14ac:dyDescent="0.25"/>
    <row r="2818" ht="15" customHeight="1" x14ac:dyDescent="0.25"/>
    <row r="2819" ht="15" customHeight="1" x14ac:dyDescent="0.25"/>
    <row r="2820" ht="15" customHeight="1" x14ac:dyDescent="0.25"/>
    <row r="2821" ht="15" customHeight="1" x14ac:dyDescent="0.25"/>
    <row r="2822" ht="15" customHeight="1" x14ac:dyDescent="0.25"/>
    <row r="2823" ht="15" customHeight="1" x14ac:dyDescent="0.25"/>
    <row r="2825" ht="15" customHeight="1" x14ac:dyDescent="0.25"/>
    <row r="2826" ht="15" customHeight="1" x14ac:dyDescent="0.25"/>
    <row r="2827" ht="15" customHeight="1" x14ac:dyDescent="0.25"/>
    <row r="2828" ht="15" customHeight="1" x14ac:dyDescent="0.25"/>
    <row r="2831" ht="15" customHeight="1" x14ac:dyDescent="0.25"/>
    <row r="2832" ht="15" customHeight="1" x14ac:dyDescent="0.25"/>
    <row r="2833" spans="2:34" ht="15" customHeight="1" x14ac:dyDescent="0.25"/>
    <row r="2834" spans="2:34" ht="15" customHeight="1" x14ac:dyDescent="0.25"/>
    <row r="2835" spans="2:34" ht="15" customHeight="1" x14ac:dyDescent="0.25"/>
    <row r="2836" spans="2:34" ht="15" customHeight="1" x14ac:dyDescent="0.25"/>
    <row r="2837" spans="2:34" ht="15" customHeight="1" x14ac:dyDescent="0.25">
      <c r="B2837" s="81"/>
      <c r="C2837" s="81"/>
      <c r="D2837" s="81"/>
      <c r="E2837" s="81"/>
      <c r="F2837" s="81"/>
      <c r="G2837" s="81"/>
      <c r="H2837" s="81"/>
      <c r="I2837" s="81"/>
      <c r="J2837" s="81"/>
      <c r="K2837" s="81"/>
      <c r="L2837" s="81"/>
      <c r="M2837" s="81"/>
      <c r="N2837" s="81"/>
      <c r="O2837" s="81"/>
      <c r="P2837" s="81"/>
      <c r="Q2837" s="81"/>
      <c r="R2837" s="81"/>
      <c r="S2837" s="81"/>
      <c r="T2837" s="81"/>
      <c r="U2837" s="81"/>
      <c r="V2837" s="81"/>
      <c r="W2837" s="81"/>
      <c r="X2837" s="81"/>
      <c r="Y2837" s="81"/>
      <c r="Z2837" s="81"/>
      <c r="AA2837" s="81"/>
      <c r="AB2837" s="81"/>
      <c r="AC2837" s="81"/>
      <c r="AD2837" s="81"/>
      <c r="AE2837" s="81"/>
      <c r="AF2837" s="81"/>
      <c r="AG2837" s="81"/>
      <c r="AH2837" s="81"/>
    </row>
    <row r="2838" spans="2:34" ht="15" customHeight="1" x14ac:dyDescent="0.25"/>
    <row r="2839" spans="2:34" ht="15" customHeight="1" x14ac:dyDescent="0.25"/>
    <row r="2840" spans="2:34" ht="15" customHeight="1" x14ac:dyDescent="0.25"/>
    <row r="2841" spans="2:34" ht="15" customHeight="1" x14ac:dyDescent="0.25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72:AG72"/>
    <mergeCell ref="B112:AH112"/>
    <mergeCell ref="B308:AH308"/>
    <mergeCell ref="B511:AH511"/>
    <mergeCell ref="B712:AH7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837"/>
  <sheetViews>
    <sheetView workbookViewId="0">
      <selection sqref="A1:XFD1048576"/>
    </sheetView>
  </sheetViews>
  <sheetFormatPr defaultColWidth="9.140625" defaultRowHeight="15" x14ac:dyDescent="0.25"/>
  <cols>
    <col min="1" max="1" width="24.28515625" style="8" customWidth="1"/>
    <col min="2" max="2" width="49" style="8" customWidth="1"/>
    <col min="3" max="33" width="9.140625" style="8"/>
    <col min="34" max="34" width="9.140625" style="8" bestFit="1"/>
    <col min="35" max="16384" width="9.140625" style="8"/>
  </cols>
  <sheetData>
    <row r="1" spans="1:34" ht="15" customHeight="1" thickBot="1" x14ac:dyDescent="0.3">
      <c r="B1" s="61" t="s">
        <v>577</v>
      </c>
      <c r="C1" s="63">
        <v>2020</v>
      </c>
      <c r="D1" s="63">
        <v>2021</v>
      </c>
      <c r="E1" s="63">
        <v>2022</v>
      </c>
      <c r="F1" s="63">
        <v>2023</v>
      </c>
      <c r="G1" s="63">
        <v>2024</v>
      </c>
      <c r="H1" s="63">
        <v>2025</v>
      </c>
      <c r="I1" s="63">
        <v>2026</v>
      </c>
      <c r="J1" s="63">
        <v>2027</v>
      </c>
      <c r="K1" s="63">
        <v>2028</v>
      </c>
      <c r="L1" s="63">
        <v>2029</v>
      </c>
      <c r="M1" s="63">
        <v>2030</v>
      </c>
      <c r="N1" s="63">
        <v>2031</v>
      </c>
      <c r="O1" s="63">
        <v>2032</v>
      </c>
      <c r="P1" s="63">
        <v>2033</v>
      </c>
      <c r="Q1" s="63">
        <v>2034</v>
      </c>
      <c r="R1" s="63">
        <v>2035</v>
      </c>
      <c r="S1" s="63">
        <v>2036</v>
      </c>
      <c r="T1" s="63">
        <v>2037</v>
      </c>
      <c r="U1" s="63">
        <v>2038</v>
      </c>
      <c r="V1" s="63">
        <v>2039</v>
      </c>
      <c r="W1" s="63">
        <v>2040</v>
      </c>
      <c r="X1" s="63">
        <v>2041</v>
      </c>
      <c r="Y1" s="63">
        <v>2042</v>
      </c>
      <c r="Z1" s="63">
        <v>2043</v>
      </c>
      <c r="AA1" s="63">
        <v>2044</v>
      </c>
      <c r="AB1" s="63">
        <v>2045</v>
      </c>
      <c r="AC1" s="63">
        <v>2046</v>
      </c>
      <c r="AD1" s="63">
        <v>2047</v>
      </c>
      <c r="AE1" s="63">
        <v>2048</v>
      </c>
      <c r="AF1" s="63">
        <v>2049</v>
      </c>
      <c r="AG1" s="63">
        <v>2050</v>
      </c>
    </row>
    <row r="2" spans="1:34" ht="15" customHeight="1" thickTop="1" x14ac:dyDescent="0.25"/>
    <row r="3" spans="1:34" ht="15" customHeight="1" x14ac:dyDescent="0.25">
      <c r="C3" s="66" t="s">
        <v>528</v>
      </c>
      <c r="D3" s="66" t="s">
        <v>599</v>
      </c>
      <c r="E3" s="67"/>
      <c r="F3" s="67"/>
      <c r="G3" s="67"/>
      <c r="H3" s="67"/>
    </row>
    <row r="4" spans="1:34" ht="15" customHeight="1" x14ac:dyDescent="0.25">
      <c r="C4" s="66" t="s">
        <v>529</v>
      </c>
      <c r="D4" s="66" t="s">
        <v>600</v>
      </c>
      <c r="E4" s="67"/>
      <c r="F4" s="67"/>
      <c r="G4" s="66" t="s">
        <v>530</v>
      </c>
      <c r="H4" s="67"/>
    </row>
    <row r="5" spans="1:34" ht="15" customHeight="1" x14ac:dyDescent="0.25">
      <c r="C5" s="66" t="s">
        <v>531</v>
      </c>
      <c r="D5" s="66" t="s">
        <v>601</v>
      </c>
      <c r="E5" s="67"/>
      <c r="F5" s="67"/>
      <c r="G5" s="67"/>
      <c r="H5" s="67"/>
    </row>
    <row r="6" spans="1:34" ht="15" customHeight="1" x14ac:dyDescent="0.25">
      <c r="C6" s="66" t="s">
        <v>532</v>
      </c>
      <c r="D6" s="67"/>
      <c r="E6" s="66" t="s">
        <v>602</v>
      </c>
      <c r="F6" s="67"/>
      <c r="G6" s="67"/>
      <c r="H6" s="67"/>
    </row>
    <row r="7" spans="1:34" ht="15" customHeight="1" x14ac:dyDescent="0.25">
      <c r="C7" s="67"/>
      <c r="D7" s="67"/>
      <c r="E7" s="67"/>
      <c r="F7" s="67"/>
      <c r="G7" s="67"/>
      <c r="H7" s="67"/>
    </row>
    <row r="10" spans="1:34" ht="15" customHeight="1" x14ac:dyDescent="0.25">
      <c r="A10" s="40" t="s">
        <v>407</v>
      </c>
      <c r="B10" s="62" t="s">
        <v>118</v>
      </c>
      <c r="AH10" s="68" t="s">
        <v>603</v>
      </c>
    </row>
    <row r="11" spans="1:34" ht="15" customHeight="1" x14ac:dyDescent="0.25">
      <c r="B11" s="61" t="s">
        <v>119</v>
      </c>
      <c r="AH11" s="68" t="s">
        <v>604</v>
      </c>
    </row>
    <row r="12" spans="1:34" ht="15" customHeight="1" x14ac:dyDescent="0.25">
      <c r="B12" s="6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68" t="s">
        <v>605</v>
      </c>
    </row>
    <row r="13" spans="1:34" ht="15" customHeight="1" thickBot="1" x14ac:dyDescent="0.3">
      <c r="B13" s="63" t="s">
        <v>120</v>
      </c>
      <c r="C13" s="63">
        <v>2020</v>
      </c>
      <c r="D13" s="63">
        <v>2021</v>
      </c>
      <c r="E13" s="63">
        <v>2022</v>
      </c>
      <c r="F13" s="63">
        <v>2023</v>
      </c>
      <c r="G13" s="63">
        <v>2024</v>
      </c>
      <c r="H13" s="63">
        <v>2025</v>
      </c>
      <c r="I13" s="63">
        <v>2026</v>
      </c>
      <c r="J13" s="63">
        <v>2027</v>
      </c>
      <c r="K13" s="63">
        <v>2028</v>
      </c>
      <c r="L13" s="63">
        <v>2029</v>
      </c>
      <c r="M13" s="63">
        <v>2030</v>
      </c>
      <c r="N13" s="63">
        <v>2031</v>
      </c>
      <c r="O13" s="63">
        <v>2032</v>
      </c>
      <c r="P13" s="63">
        <v>2033</v>
      </c>
      <c r="Q13" s="63">
        <v>2034</v>
      </c>
      <c r="R13" s="63">
        <v>2035</v>
      </c>
      <c r="S13" s="63">
        <v>2036</v>
      </c>
      <c r="T13" s="63">
        <v>2037</v>
      </c>
      <c r="U13" s="63">
        <v>2038</v>
      </c>
      <c r="V13" s="63">
        <v>2039</v>
      </c>
      <c r="W13" s="63">
        <v>2040</v>
      </c>
      <c r="X13" s="63">
        <v>2041</v>
      </c>
      <c r="Y13" s="63">
        <v>2042</v>
      </c>
      <c r="Z13" s="63">
        <v>2043</v>
      </c>
      <c r="AA13" s="63">
        <v>2044</v>
      </c>
      <c r="AB13" s="63">
        <v>2045</v>
      </c>
      <c r="AC13" s="63">
        <v>2046</v>
      </c>
      <c r="AD13" s="63">
        <v>2047</v>
      </c>
      <c r="AE13" s="63">
        <v>2048</v>
      </c>
      <c r="AF13" s="63">
        <v>2049</v>
      </c>
      <c r="AG13" s="63">
        <v>2050</v>
      </c>
      <c r="AH13" s="69" t="s">
        <v>606</v>
      </c>
    </row>
    <row r="14" spans="1:34" ht="15" customHeight="1" thickTop="1" x14ac:dyDescent="0.25"/>
    <row r="15" spans="1:34" ht="15" customHeight="1" x14ac:dyDescent="0.25">
      <c r="B15" s="64" t="s">
        <v>121</v>
      </c>
    </row>
    <row r="16" spans="1:34" ht="15" customHeight="1" x14ac:dyDescent="0.25"/>
    <row r="17" spans="1:34" ht="15" customHeight="1" x14ac:dyDescent="0.25">
      <c r="B17" s="64" t="s">
        <v>76</v>
      </c>
    </row>
    <row r="18" spans="1:34" ht="15" customHeight="1" x14ac:dyDescent="0.25">
      <c r="B18" s="64" t="s">
        <v>122</v>
      </c>
    </row>
    <row r="19" spans="1:34" ht="15" customHeight="1" x14ac:dyDescent="0.25">
      <c r="A19" s="40" t="s">
        <v>408</v>
      </c>
      <c r="B19" s="65" t="s">
        <v>123</v>
      </c>
      <c r="C19" s="46">
        <v>764.96051</v>
      </c>
      <c r="D19" s="46">
        <v>934.006348</v>
      </c>
      <c r="E19" s="46">
        <v>934.23425299999997</v>
      </c>
      <c r="F19" s="46">
        <v>762.942139</v>
      </c>
      <c r="G19" s="46">
        <v>635.22589100000005</v>
      </c>
      <c r="H19" s="46">
        <v>492.216431</v>
      </c>
      <c r="I19" s="46">
        <v>499.887024</v>
      </c>
      <c r="J19" s="46">
        <v>482.21868899999998</v>
      </c>
      <c r="K19" s="46">
        <v>485.987122</v>
      </c>
      <c r="L19" s="46">
        <v>487.929169</v>
      </c>
      <c r="M19" s="46">
        <v>493.59573399999999</v>
      </c>
      <c r="N19" s="46">
        <v>486.28021200000001</v>
      </c>
      <c r="O19" s="46">
        <v>474.42709400000001</v>
      </c>
      <c r="P19" s="46">
        <v>472.20871</v>
      </c>
      <c r="Q19" s="46">
        <v>461.41720600000002</v>
      </c>
      <c r="R19" s="46">
        <v>449.094696</v>
      </c>
      <c r="S19" s="46">
        <v>442.45434599999999</v>
      </c>
      <c r="T19" s="46">
        <v>435.75262500000002</v>
      </c>
      <c r="U19" s="46">
        <v>425.23916600000001</v>
      </c>
      <c r="V19" s="46">
        <v>423.41461199999998</v>
      </c>
      <c r="W19" s="46">
        <v>419.805115</v>
      </c>
      <c r="X19" s="46">
        <v>417.840149</v>
      </c>
      <c r="Y19" s="46">
        <v>415.52368200000001</v>
      </c>
      <c r="Z19" s="46">
        <v>416.14117399999998</v>
      </c>
      <c r="AA19" s="46">
        <v>415.630402</v>
      </c>
      <c r="AB19" s="46">
        <v>403.11505099999999</v>
      </c>
      <c r="AC19" s="46">
        <v>397.33785999999998</v>
      </c>
      <c r="AD19" s="46">
        <v>393.57556199999999</v>
      </c>
      <c r="AE19" s="46">
        <v>385.15103099999999</v>
      </c>
      <c r="AF19" s="46">
        <v>378.283997</v>
      </c>
      <c r="AG19" s="46">
        <v>378.79858400000001</v>
      </c>
      <c r="AH19" s="43">
        <v>-2.3154999999999999E-2</v>
      </c>
    </row>
    <row r="20" spans="1:34" ht="15" customHeight="1" x14ac:dyDescent="0.25">
      <c r="A20" s="40" t="s">
        <v>409</v>
      </c>
      <c r="B20" s="65" t="s">
        <v>124</v>
      </c>
      <c r="C20" s="46">
        <v>14.047285</v>
      </c>
      <c r="D20" s="46">
        <v>10.547516</v>
      </c>
      <c r="E20" s="46">
        <v>10.469989</v>
      </c>
      <c r="F20" s="46">
        <v>9.6004400000000008</v>
      </c>
      <c r="G20" s="46">
        <v>9.0093730000000001</v>
      </c>
      <c r="H20" s="46">
        <v>8.3712929999999997</v>
      </c>
      <c r="I20" s="46">
        <v>8.0205249999999992</v>
      </c>
      <c r="J20" s="46">
        <v>7.5989740000000001</v>
      </c>
      <c r="K20" s="46">
        <v>7.3197460000000003</v>
      </c>
      <c r="L20" s="46">
        <v>7.1745049999999999</v>
      </c>
      <c r="M20" s="46">
        <v>7.0263070000000001</v>
      </c>
      <c r="N20" s="46">
        <v>6.7639250000000004</v>
      </c>
      <c r="O20" s="46">
        <v>6.6673879999999999</v>
      </c>
      <c r="P20" s="46">
        <v>6.6129369999999996</v>
      </c>
      <c r="Q20" s="46">
        <v>6.5421620000000003</v>
      </c>
      <c r="R20" s="46">
        <v>6.4680669999999996</v>
      </c>
      <c r="S20" s="46">
        <v>6.3606930000000004</v>
      </c>
      <c r="T20" s="46">
        <v>6.2079620000000002</v>
      </c>
      <c r="U20" s="46">
        <v>5.933446</v>
      </c>
      <c r="V20" s="46">
        <v>5.8384650000000002</v>
      </c>
      <c r="W20" s="46">
        <v>5.7377260000000003</v>
      </c>
      <c r="X20" s="46">
        <v>5.4405320000000001</v>
      </c>
      <c r="Y20" s="46">
        <v>5.1286899999999997</v>
      </c>
      <c r="Z20" s="46">
        <v>4.8131089999999999</v>
      </c>
      <c r="AA20" s="46">
        <v>4.5000720000000003</v>
      </c>
      <c r="AB20" s="46">
        <v>4.1323340000000002</v>
      </c>
      <c r="AC20" s="46">
        <v>4.1261650000000003</v>
      </c>
      <c r="AD20" s="46">
        <v>4.1260320000000004</v>
      </c>
      <c r="AE20" s="46">
        <v>4.1124049999999999</v>
      </c>
      <c r="AF20" s="46">
        <v>4.112323</v>
      </c>
      <c r="AG20" s="46">
        <v>4.1510030000000002</v>
      </c>
      <c r="AH20" s="43">
        <v>-3.9821000000000002E-2</v>
      </c>
    </row>
    <row r="21" spans="1:34" ht="15" customHeight="1" x14ac:dyDescent="0.25">
      <c r="A21" s="40" t="s">
        <v>410</v>
      </c>
      <c r="B21" s="65" t="s">
        <v>125</v>
      </c>
      <c r="C21" s="46">
        <v>1381.326538</v>
      </c>
      <c r="D21" s="46">
        <v>1188.4415280000001</v>
      </c>
      <c r="E21" s="46">
        <v>1216.4113769999999</v>
      </c>
      <c r="F21" s="46">
        <v>1341.1521</v>
      </c>
      <c r="G21" s="46">
        <v>1405.5974120000001</v>
      </c>
      <c r="H21" s="46">
        <v>1550.0836179999999</v>
      </c>
      <c r="I21" s="46">
        <v>1641.5982670000001</v>
      </c>
      <c r="J21" s="46">
        <v>1729.8522949999999</v>
      </c>
      <c r="K21" s="46">
        <v>1753.2954099999999</v>
      </c>
      <c r="L21" s="46">
        <v>1799.5432129999999</v>
      </c>
      <c r="M21" s="46">
        <v>1778.9277340000001</v>
      </c>
      <c r="N21" s="46">
        <v>1812.2270510000001</v>
      </c>
      <c r="O21" s="46">
        <v>1844.256226</v>
      </c>
      <c r="P21" s="46">
        <v>1861.396851</v>
      </c>
      <c r="Q21" s="46">
        <v>1885.9646</v>
      </c>
      <c r="R21" s="46">
        <v>1892.4772949999999</v>
      </c>
      <c r="S21" s="46">
        <v>1910.0794679999999</v>
      </c>
      <c r="T21" s="46">
        <v>1950.9765620000001</v>
      </c>
      <c r="U21" s="46">
        <v>1981.9880370000001</v>
      </c>
      <c r="V21" s="46">
        <v>2006.1134030000001</v>
      </c>
      <c r="W21" s="46">
        <v>2029.5323490000001</v>
      </c>
      <c r="X21" s="46">
        <v>2056.607422</v>
      </c>
      <c r="Y21" s="46">
        <v>2088.73999</v>
      </c>
      <c r="Z21" s="46">
        <v>2136.7592770000001</v>
      </c>
      <c r="AA21" s="46">
        <v>2205.7546390000002</v>
      </c>
      <c r="AB21" s="46">
        <v>2240.3415530000002</v>
      </c>
      <c r="AC21" s="46">
        <v>2258.5402829999998</v>
      </c>
      <c r="AD21" s="46">
        <v>2274.5766600000002</v>
      </c>
      <c r="AE21" s="46">
        <v>2293.1821289999998</v>
      </c>
      <c r="AF21" s="46">
        <v>2293.0407709999999</v>
      </c>
      <c r="AG21" s="46">
        <v>2313.0356449999999</v>
      </c>
      <c r="AH21" s="43">
        <v>1.7332E-2</v>
      </c>
    </row>
    <row r="22" spans="1:34" ht="15" customHeight="1" x14ac:dyDescent="0.25">
      <c r="A22" s="40" t="s">
        <v>411</v>
      </c>
      <c r="B22" s="65" t="s">
        <v>126</v>
      </c>
      <c r="C22" s="46">
        <v>784.792236</v>
      </c>
      <c r="D22" s="46">
        <v>760.58019999999999</v>
      </c>
      <c r="E22" s="46">
        <v>736.682861</v>
      </c>
      <c r="F22" s="46">
        <v>749.79754600000001</v>
      </c>
      <c r="G22" s="46">
        <v>752.92675799999995</v>
      </c>
      <c r="H22" s="46">
        <v>744.93896500000005</v>
      </c>
      <c r="I22" s="46">
        <v>641.46691899999996</v>
      </c>
      <c r="J22" s="46">
        <v>576.47943099999998</v>
      </c>
      <c r="K22" s="46">
        <v>556.94921899999997</v>
      </c>
      <c r="L22" s="46">
        <v>505.98269699999997</v>
      </c>
      <c r="M22" s="46">
        <v>506.73165899999998</v>
      </c>
      <c r="N22" s="46">
        <v>490.30969199999998</v>
      </c>
      <c r="O22" s="46">
        <v>480.15368699999999</v>
      </c>
      <c r="P22" s="46">
        <v>472.43350199999998</v>
      </c>
      <c r="Q22" s="46">
        <v>455.69644199999999</v>
      </c>
      <c r="R22" s="46">
        <v>457.101471</v>
      </c>
      <c r="S22" s="46">
        <v>448.75286899999998</v>
      </c>
      <c r="T22" s="46">
        <v>432.32104500000003</v>
      </c>
      <c r="U22" s="46">
        <v>425.24267600000002</v>
      </c>
      <c r="V22" s="46">
        <v>425.24267600000002</v>
      </c>
      <c r="W22" s="46">
        <v>425.58752399999997</v>
      </c>
      <c r="X22" s="46">
        <v>426.83960000000002</v>
      </c>
      <c r="Y22" s="46">
        <v>427.74517800000001</v>
      </c>
      <c r="Z22" s="46">
        <v>409.67730699999998</v>
      </c>
      <c r="AA22" s="46">
        <v>364.57794200000001</v>
      </c>
      <c r="AB22" s="46">
        <v>365.39648399999999</v>
      </c>
      <c r="AC22" s="46">
        <v>365.82254</v>
      </c>
      <c r="AD22" s="46">
        <v>358.45455900000002</v>
      </c>
      <c r="AE22" s="46">
        <v>343.63793900000002</v>
      </c>
      <c r="AF22" s="46">
        <v>343.95855699999998</v>
      </c>
      <c r="AG22" s="46">
        <v>344.421967</v>
      </c>
      <c r="AH22" s="43">
        <v>-2.7078000000000001E-2</v>
      </c>
    </row>
    <row r="23" spans="1:34" ht="15" customHeight="1" x14ac:dyDescent="0.25">
      <c r="A23" s="40" t="s">
        <v>412</v>
      </c>
      <c r="B23" s="65" t="s">
        <v>127</v>
      </c>
      <c r="C23" s="46">
        <v>1.094292</v>
      </c>
      <c r="D23" s="46">
        <v>0.535636</v>
      </c>
      <c r="E23" s="46">
        <v>0.56630999999999998</v>
      </c>
      <c r="F23" s="46">
        <v>0.36301899999999998</v>
      </c>
      <c r="G23" s="46">
        <v>0.28103699999999998</v>
      </c>
      <c r="H23" s="46">
        <v>0.107282</v>
      </c>
      <c r="I23" s="46">
        <v>-0.16961899999999999</v>
      </c>
      <c r="J23" s="46">
        <v>-0.167018</v>
      </c>
      <c r="K23" s="46">
        <v>-0.40199299999999999</v>
      </c>
      <c r="L23" s="46">
        <v>-0.54439199999999999</v>
      </c>
      <c r="M23" s="46">
        <v>-0.56448399999999999</v>
      </c>
      <c r="N23" s="46">
        <v>-0.43289699999999998</v>
      </c>
      <c r="O23" s="46">
        <v>-0.507158</v>
      </c>
      <c r="P23" s="46">
        <v>-0.61338700000000002</v>
      </c>
      <c r="Q23" s="46">
        <v>-0.68526500000000001</v>
      </c>
      <c r="R23" s="46">
        <v>-0.954565</v>
      </c>
      <c r="S23" s="46">
        <v>-0.92784599999999995</v>
      </c>
      <c r="T23" s="46">
        <v>-0.88346199999999997</v>
      </c>
      <c r="U23" s="46">
        <v>-1.0208759999999999</v>
      </c>
      <c r="V23" s="46">
        <v>-0.94103599999999998</v>
      </c>
      <c r="W23" s="46">
        <v>-1.0240670000000001</v>
      </c>
      <c r="X23" s="46">
        <v>-1.0464230000000001</v>
      </c>
      <c r="Y23" s="46">
        <v>-1.1478619999999999</v>
      </c>
      <c r="Z23" s="46">
        <v>-1.09887</v>
      </c>
      <c r="AA23" s="46">
        <v>-1.233881</v>
      </c>
      <c r="AB23" s="46">
        <v>-1.3313539999999999</v>
      </c>
      <c r="AC23" s="46">
        <v>-1.444404</v>
      </c>
      <c r="AD23" s="46">
        <v>-1.5998289999999999</v>
      </c>
      <c r="AE23" s="46">
        <v>-1.541371</v>
      </c>
      <c r="AF23" s="46">
        <v>-1.8571660000000001</v>
      </c>
      <c r="AG23" s="46">
        <v>-2.082481</v>
      </c>
      <c r="AH23" s="43" t="s">
        <v>61</v>
      </c>
    </row>
    <row r="24" spans="1:34" ht="15" customHeight="1" x14ac:dyDescent="0.25">
      <c r="A24" s="40" t="s">
        <v>413</v>
      </c>
      <c r="B24" s="65" t="s">
        <v>128</v>
      </c>
      <c r="C24" s="46">
        <v>751.00531000000001</v>
      </c>
      <c r="D24" s="46">
        <v>837.412598</v>
      </c>
      <c r="E24" s="46">
        <v>888.15741000000003</v>
      </c>
      <c r="F24" s="46">
        <v>981.40521200000001</v>
      </c>
      <c r="G24" s="46">
        <v>1106.130737</v>
      </c>
      <c r="H24" s="46">
        <v>1175.8393550000001</v>
      </c>
      <c r="I24" s="46">
        <v>1215.529297</v>
      </c>
      <c r="J24" s="46">
        <v>1236.810303</v>
      </c>
      <c r="K24" s="46">
        <v>1257.793823</v>
      </c>
      <c r="L24" s="46">
        <v>1284.9255370000001</v>
      </c>
      <c r="M24" s="46">
        <v>1319.2524410000001</v>
      </c>
      <c r="N24" s="46">
        <v>1334.6704099999999</v>
      </c>
      <c r="O24" s="46">
        <v>1349.9350589999999</v>
      </c>
      <c r="P24" s="46">
        <v>1368.190063</v>
      </c>
      <c r="Q24" s="46">
        <v>1401.1225589999999</v>
      </c>
      <c r="R24" s="46">
        <v>1442.130005</v>
      </c>
      <c r="S24" s="46">
        <v>1477.730225</v>
      </c>
      <c r="T24" s="46">
        <v>1498.5219729999999</v>
      </c>
      <c r="U24" s="46">
        <v>1524.3514399999999</v>
      </c>
      <c r="V24" s="46">
        <v>1542.5936280000001</v>
      </c>
      <c r="W24" s="46">
        <v>1560.6210940000001</v>
      </c>
      <c r="X24" s="46">
        <v>1576.715942</v>
      </c>
      <c r="Y24" s="46">
        <v>1590.838501</v>
      </c>
      <c r="Z24" s="46">
        <v>1609.360596</v>
      </c>
      <c r="AA24" s="46">
        <v>1633.356567</v>
      </c>
      <c r="AB24" s="46">
        <v>1660.005615</v>
      </c>
      <c r="AC24" s="46">
        <v>1692.4224850000001</v>
      </c>
      <c r="AD24" s="46">
        <v>1733.5289310000001</v>
      </c>
      <c r="AE24" s="46">
        <v>1787.5527340000001</v>
      </c>
      <c r="AF24" s="46">
        <v>1847.548462</v>
      </c>
      <c r="AG24" s="46">
        <v>1882.331543</v>
      </c>
      <c r="AH24" s="43">
        <v>3.1102000000000001E-2</v>
      </c>
    </row>
    <row r="25" spans="1:34" ht="15" customHeight="1" x14ac:dyDescent="0.25">
      <c r="A25" s="40" t="s">
        <v>414</v>
      </c>
      <c r="B25" s="65" t="s">
        <v>129</v>
      </c>
      <c r="C25" s="46">
        <v>0</v>
      </c>
      <c r="D25" s="46">
        <v>0</v>
      </c>
      <c r="E25" s="46">
        <v>0.68226500000000001</v>
      </c>
      <c r="F25" s="46">
        <v>0.88905900000000004</v>
      </c>
      <c r="G25" s="46">
        <v>1.134217</v>
      </c>
      <c r="H25" s="46">
        <v>1.65933</v>
      </c>
      <c r="I25" s="46">
        <v>1.913878</v>
      </c>
      <c r="J25" s="46">
        <v>2.2129180000000002</v>
      </c>
      <c r="K25" s="46">
        <v>2.6160209999999999</v>
      </c>
      <c r="L25" s="46">
        <v>2.9912000000000001</v>
      </c>
      <c r="M25" s="46">
        <v>3.3077190000000001</v>
      </c>
      <c r="N25" s="46">
        <v>3.6516039999999998</v>
      </c>
      <c r="O25" s="46">
        <v>4.0279629999999997</v>
      </c>
      <c r="P25" s="46">
        <v>4.424747</v>
      </c>
      <c r="Q25" s="46">
        <v>4.8697949999999999</v>
      </c>
      <c r="R25" s="46">
        <v>5.3446369999999996</v>
      </c>
      <c r="S25" s="46">
        <v>5.899267</v>
      </c>
      <c r="T25" s="46">
        <v>6.4947480000000004</v>
      </c>
      <c r="U25" s="46">
        <v>7.035882</v>
      </c>
      <c r="V25" s="46">
        <v>7.5937859999999997</v>
      </c>
      <c r="W25" s="46">
        <v>8.1688290000000006</v>
      </c>
      <c r="X25" s="46">
        <v>8.7582090000000008</v>
      </c>
      <c r="Y25" s="46">
        <v>9.377262</v>
      </c>
      <c r="Z25" s="46">
        <v>10.136305</v>
      </c>
      <c r="AA25" s="46">
        <v>10.908889</v>
      </c>
      <c r="AB25" s="46">
        <v>11.690747999999999</v>
      </c>
      <c r="AC25" s="46">
        <v>12.462370999999999</v>
      </c>
      <c r="AD25" s="46">
        <v>13.270338000000001</v>
      </c>
      <c r="AE25" s="46">
        <v>14.143297</v>
      </c>
      <c r="AF25" s="46">
        <v>15.027227</v>
      </c>
      <c r="AG25" s="46">
        <v>15.989560000000001</v>
      </c>
      <c r="AH25" s="43" t="s">
        <v>61</v>
      </c>
    </row>
    <row r="26" spans="1:34" ht="15" customHeight="1" x14ac:dyDescent="0.25">
      <c r="A26" s="40" t="s">
        <v>415</v>
      </c>
      <c r="B26" s="64" t="s">
        <v>130</v>
      </c>
      <c r="C26" s="48">
        <v>3697.226318</v>
      </c>
      <c r="D26" s="48">
        <v>3731.5239259999998</v>
      </c>
      <c r="E26" s="48">
        <v>3787.2048340000001</v>
      </c>
      <c r="F26" s="48">
        <v>3846.1499020000001</v>
      </c>
      <c r="G26" s="48">
        <v>3910.305664</v>
      </c>
      <c r="H26" s="48">
        <v>3973.2163089999999</v>
      </c>
      <c r="I26" s="48">
        <v>4008.2460940000001</v>
      </c>
      <c r="J26" s="48">
        <v>4035.005615</v>
      </c>
      <c r="K26" s="48">
        <v>4063.5593260000001</v>
      </c>
      <c r="L26" s="48">
        <v>4088.001953</v>
      </c>
      <c r="M26" s="48">
        <v>4108.2773440000001</v>
      </c>
      <c r="N26" s="48">
        <v>4133.4697269999997</v>
      </c>
      <c r="O26" s="48">
        <v>4158.9604490000002</v>
      </c>
      <c r="P26" s="48">
        <v>4184.6538090000004</v>
      </c>
      <c r="Q26" s="48">
        <v>4214.9272460000002</v>
      </c>
      <c r="R26" s="48">
        <v>4251.6616210000002</v>
      </c>
      <c r="S26" s="48">
        <v>4290.3496089999999</v>
      </c>
      <c r="T26" s="48">
        <v>4329.3911129999997</v>
      </c>
      <c r="U26" s="48">
        <v>4368.7695309999999</v>
      </c>
      <c r="V26" s="48">
        <v>4409.8554690000001</v>
      </c>
      <c r="W26" s="48">
        <v>4448.4287109999996</v>
      </c>
      <c r="X26" s="48">
        <v>4491.1557620000003</v>
      </c>
      <c r="Y26" s="48">
        <v>4536.2055659999996</v>
      </c>
      <c r="Z26" s="48">
        <v>4585.7885740000002</v>
      </c>
      <c r="AA26" s="48">
        <v>4633.4941410000001</v>
      </c>
      <c r="AB26" s="48">
        <v>4683.3505859999996</v>
      </c>
      <c r="AC26" s="48">
        <v>4729.267578</v>
      </c>
      <c r="AD26" s="48">
        <v>4775.9326170000004</v>
      </c>
      <c r="AE26" s="48">
        <v>4826.2377930000002</v>
      </c>
      <c r="AF26" s="48">
        <v>4880.1142579999996</v>
      </c>
      <c r="AG26" s="48">
        <v>4936.6459960000002</v>
      </c>
      <c r="AH26" s="45">
        <v>9.6830000000000006E-3</v>
      </c>
    </row>
    <row r="27" spans="1:34" ht="15" customHeight="1" x14ac:dyDescent="0.25">
      <c r="B27" s="64" t="s">
        <v>131</v>
      </c>
    </row>
    <row r="28" spans="1:34" ht="15" customHeight="1" x14ac:dyDescent="0.25">
      <c r="A28" s="40" t="s">
        <v>416</v>
      </c>
      <c r="B28" s="65" t="s">
        <v>123</v>
      </c>
      <c r="C28" s="46">
        <v>10.447755000000001</v>
      </c>
      <c r="D28" s="46">
        <v>10.031848</v>
      </c>
      <c r="E28" s="46">
        <v>9.9128279999999993</v>
      </c>
      <c r="F28" s="46">
        <v>9.9008749999999992</v>
      </c>
      <c r="G28" s="46">
        <v>9.7740200000000002</v>
      </c>
      <c r="H28" s="46">
        <v>9.7740189999999991</v>
      </c>
      <c r="I28" s="46">
        <v>9.7740200000000002</v>
      </c>
      <c r="J28" s="46">
        <v>9.7740189999999991</v>
      </c>
      <c r="K28" s="46">
        <v>9.7740189999999991</v>
      </c>
      <c r="L28" s="46">
        <v>9.9876470000000008</v>
      </c>
      <c r="M28" s="46">
        <v>9.7740189999999991</v>
      </c>
      <c r="N28" s="46">
        <v>9.7740189999999991</v>
      </c>
      <c r="O28" s="46">
        <v>9.7740189999999991</v>
      </c>
      <c r="P28" s="46">
        <v>9.9999660000000006</v>
      </c>
      <c r="Q28" s="46">
        <v>10.010187999999999</v>
      </c>
      <c r="R28" s="46">
        <v>9.9993850000000002</v>
      </c>
      <c r="S28" s="46">
        <v>9.9990109999999994</v>
      </c>
      <c r="T28" s="46">
        <v>9.7740189999999991</v>
      </c>
      <c r="U28" s="46">
        <v>9.7740189999999991</v>
      </c>
      <c r="V28" s="46">
        <v>9.7740179999999999</v>
      </c>
      <c r="W28" s="46">
        <v>9.7740200000000002</v>
      </c>
      <c r="X28" s="46">
        <v>9.7740189999999991</v>
      </c>
      <c r="Y28" s="46">
        <v>9.7740189999999991</v>
      </c>
      <c r="Z28" s="46">
        <v>9.7740189999999991</v>
      </c>
      <c r="AA28" s="46">
        <v>9.7740189999999991</v>
      </c>
      <c r="AB28" s="46">
        <v>9.7740189999999991</v>
      </c>
      <c r="AC28" s="46">
        <v>9.7740189999999991</v>
      </c>
      <c r="AD28" s="46">
        <v>9.7740189999999991</v>
      </c>
      <c r="AE28" s="46">
        <v>9.7740189999999991</v>
      </c>
      <c r="AF28" s="46">
        <v>9.7740189999999991</v>
      </c>
      <c r="AG28" s="46">
        <v>9.7740189999999991</v>
      </c>
      <c r="AH28" s="43">
        <v>-2.2190000000000001E-3</v>
      </c>
    </row>
    <row r="29" spans="1:34" ht="15" customHeight="1" x14ac:dyDescent="0.25">
      <c r="A29" s="40" t="s">
        <v>417</v>
      </c>
      <c r="B29" s="65" t="s">
        <v>124</v>
      </c>
      <c r="C29" s="46">
        <v>0.547149</v>
      </c>
      <c r="D29" s="46">
        <v>0.54559400000000002</v>
      </c>
      <c r="E29" s="46">
        <v>0.54511399999999999</v>
      </c>
      <c r="F29" s="46">
        <v>0.54509799999999997</v>
      </c>
      <c r="G29" s="46">
        <v>0.54458600000000001</v>
      </c>
      <c r="H29" s="46">
        <v>0.54456099999999996</v>
      </c>
      <c r="I29" s="46">
        <v>0.54579599999999995</v>
      </c>
      <c r="J29" s="46">
        <v>0.54579599999999995</v>
      </c>
      <c r="K29" s="46">
        <v>0.54579599999999995</v>
      </c>
      <c r="L29" s="46">
        <v>0.54665399999999997</v>
      </c>
      <c r="M29" s="46">
        <v>0.54579599999999995</v>
      </c>
      <c r="N29" s="46">
        <v>0.54582399999999998</v>
      </c>
      <c r="O29" s="46">
        <v>0.54582399999999998</v>
      </c>
      <c r="P29" s="46">
        <v>0.546732</v>
      </c>
      <c r="Q29" s="46">
        <v>0.54677299999999995</v>
      </c>
      <c r="R29" s="46">
        <v>0.54673499999999997</v>
      </c>
      <c r="S29" s="46">
        <v>0.54672799999999999</v>
      </c>
      <c r="T29" s="46">
        <v>0.54582399999999998</v>
      </c>
      <c r="U29" s="46">
        <v>0.545825</v>
      </c>
      <c r="V29" s="46">
        <v>0.543485</v>
      </c>
      <c r="W29" s="46">
        <v>0.54348600000000002</v>
      </c>
      <c r="X29" s="46">
        <v>0.54348600000000002</v>
      </c>
      <c r="Y29" s="46">
        <v>0.54348600000000002</v>
      </c>
      <c r="Z29" s="46">
        <v>0.54345699999999997</v>
      </c>
      <c r="AA29" s="46">
        <v>0.54345699999999997</v>
      </c>
      <c r="AB29" s="46">
        <v>0.54348600000000002</v>
      </c>
      <c r="AC29" s="46">
        <v>0.54345699999999997</v>
      </c>
      <c r="AD29" s="46">
        <v>0.54345699999999997</v>
      </c>
      <c r="AE29" s="46">
        <v>0.54345699999999997</v>
      </c>
      <c r="AF29" s="46">
        <v>0.54345699999999997</v>
      </c>
      <c r="AG29" s="46">
        <v>0.54345699999999997</v>
      </c>
      <c r="AH29" s="43">
        <v>-2.2599999999999999E-4</v>
      </c>
    </row>
    <row r="30" spans="1:34" ht="15" customHeight="1" x14ac:dyDescent="0.25">
      <c r="A30" s="40" t="s">
        <v>418</v>
      </c>
      <c r="B30" s="65" t="s">
        <v>132</v>
      </c>
      <c r="C30" s="46">
        <v>131.254761</v>
      </c>
      <c r="D30" s="46">
        <v>127.747581</v>
      </c>
      <c r="E30" s="46">
        <v>130.24794</v>
      </c>
      <c r="F30" s="46">
        <v>128.256607</v>
      </c>
      <c r="G30" s="46">
        <v>128.15365600000001</v>
      </c>
      <c r="H30" s="46">
        <v>128.208923</v>
      </c>
      <c r="I30" s="46">
        <v>128.09896900000001</v>
      </c>
      <c r="J30" s="46">
        <v>126.58987399999999</v>
      </c>
      <c r="K30" s="46">
        <v>124.406395</v>
      </c>
      <c r="L30" s="46">
        <v>124.75606500000001</v>
      </c>
      <c r="M30" s="46">
        <v>124.476631</v>
      </c>
      <c r="N30" s="46">
        <v>123.455917</v>
      </c>
      <c r="O30" s="46">
        <v>123.45592499999999</v>
      </c>
      <c r="P30" s="46">
        <v>123.455978</v>
      </c>
      <c r="Q30" s="46">
        <v>123.456924</v>
      </c>
      <c r="R30" s="46">
        <v>123.45806899999999</v>
      </c>
      <c r="S30" s="46">
        <v>123.456039</v>
      </c>
      <c r="T30" s="46">
        <v>123.456062</v>
      </c>
      <c r="U30" s="46">
        <v>123.4562</v>
      </c>
      <c r="V30" s="46">
        <v>123.45856499999999</v>
      </c>
      <c r="W30" s="46">
        <v>123.46843</v>
      </c>
      <c r="X30" s="46">
        <v>123.468468</v>
      </c>
      <c r="Y30" s="46">
        <v>123.466049</v>
      </c>
      <c r="Z30" s="46">
        <v>123.468307</v>
      </c>
      <c r="AA30" s="46">
        <v>123.45777099999999</v>
      </c>
      <c r="AB30" s="46">
        <v>123.453941</v>
      </c>
      <c r="AC30" s="46">
        <v>123.452881</v>
      </c>
      <c r="AD30" s="46">
        <v>123.454391</v>
      </c>
      <c r="AE30" s="46">
        <v>123.45431499999999</v>
      </c>
      <c r="AF30" s="46">
        <v>123.453346</v>
      </c>
      <c r="AG30" s="46">
        <v>123.461761</v>
      </c>
      <c r="AH30" s="43">
        <v>-2.0379999999999999E-3</v>
      </c>
    </row>
    <row r="31" spans="1:34" x14ac:dyDescent="0.25">
      <c r="A31" s="40" t="s">
        <v>419</v>
      </c>
      <c r="B31" s="65" t="s">
        <v>133</v>
      </c>
      <c r="C31" s="46">
        <v>4.3100129999999996</v>
      </c>
      <c r="D31" s="46">
        <v>4.3206759999999997</v>
      </c>
      <c r="E31" s="46">
        <v>4.3450550000000003</v>
      </c>
      <c r="F31" s="46">
        <v>4.3579359999999996</v>
      </c>
      <c r="G31" s="46">
        <v>4.3602910000000001</v>
      </c>
      <c r="H31" s="46">
        <v>4.3640720000000002</v>
      </c>
      <c r="I31" s="46">
        <v>4.3674309999999998</v>
      </c>
      <c r="J31" s="46">
        <v>4.3682730000000003</v>
      </c>
      <c r="K31" s="46">
        <v>4.3690499999999997</v>
      </c>
      <c r="L31" s="46">
        <v>4.3726159999999998</v>
      </c>
      <c r="M31" s="46">
        <v>4.3774389999999999</v>
      </c>
      <c r="N31" s="46">
        <v>4.3774160000000002</v>
      </c>
      <c r="O31" s="46">
        <v>4.379257</v>
      </c>
      <c r="P31" s="46">
        <v>4.3811460000000002</v>
      </c>
      <c r="Q31" s="46">
        <v>4.382619</v>
      </c>
      <c r="R31" s="46">
        <v>4.3853340000000003</v>
      </c>
      <c r="S31" s="46">
        <v>4.3896879999999996</v>
      </c>
      <c r="T31" s="46">
        <v>4.389958</v>
      </c>
      <c r="U31" s="46">
        <v>4.3896920000000001</v>
      </c>
      <c r="V31" s="46">
        <v>4.390987</v>
      </c>
      <c r="W31" s="46">
        <v>4.391985</v>
      </c>
      <c r="X31" s="46">
        <v>4.3933780000000002</v>
      </c>
      <c r="Y31" s="46">
        <v>4.3991129999999998</v>
      </c>
      <c r="Z31" s="46">
        <v>4.3993159999999998</v>
      </c>
      <c r="AA31" s="46">
        <v>4.400849</v>
      </c>
      <c r="AB31" s="46">
        <v>4.4026040000000002</v>
      </c>
      <c r="AC31" s="46">
        <v>4.4068269999999998</v>
      </c>
      <c r="AD31" s="46">
        <v>4.4089219999999996</v>
      </c>
      <c r="AE31" s="46">
        <v>4.4049860000000001</v>
      </c>
      <c r="AF31" s="46">
        <v>4.4026719999999999</v>
      </c>
      <c r="AG31" s="46">
        <v>4.4045160000000001</v>
      </c>
      <c r="AH31" s="43">
        <v>7.2300000000000001E-4</v>
      </c>
    </row>
    <row r="32" spans="1:34" x14ac:dyDescent="0.25">
      <c r="A32" s="40" t="s">
        <v>543</v>
      </c>
      <c r="B32" s="65" t="s">
        <v>533</v>
      </c>
      <c r="C32" s="46">
        <v>0.25945099999999999</v>
      </c>
      <c r="D32" s="46">
        <v>0.26716800000000002</v>
      </c>
      <c r="E32" s="46">
        <v>0.26833000000000001</v>
      </c>
      <c r="F32" s="46">
        <v>0.267208</v>
      </c>
      <c r="G32" s="46">
        <v>0.26408599999999999</v>
      </c>
      <c r="H32" s="46">
        <v>0.26111200000000001</v>
      </c>
      <c r="I32" s="46">
        <v>0.25898500000000002</v>
      </c>
      <c r="J32" s="46">
        <v>0.25664999999999999</v>
      </c>
      <c r="K32" s="46">
        <v>0.25565700000000002</v>
      </c>
      <c r="L32" s="46">
        <v>0.25264900000000001</v>
      </c>
      <c r="M32" s="46">
        <v>0.251363</v>
      </c>
      <c r="N32" s="46">
        <v>0.24901200000000001</v>
      </c>
      <c r="O32" s="46">
        <v>0.247222</v>
      </c>
      <c r="P32" s="46">
        <v>0.24541499999999999</v>
      </c>
      <c r="Q32" s="46">
        <v>0.243594</v>
      </c>
      <c r="R32" s="46">
        <v>0.24116799999999999</v>
      </c>
      <c r="S32" s="46">
        <v>0.239736</v>
      </c>
      <c r="T32" s="46">
        <v>0.236982</v>
      </c>
      <c r="U32" s="46">
        <v>0.23586799999999999</v>
      </c>
      <c r="V32" s="46">
        <v>0.234489</v>
      </c>
      <c r="W32" s="46">
        <v>0.23297699999999999</v>
      </c>
      <c r="X32" s="46">
        <v>0.231571</v>
      </c>
      <c r="Y32" s="46">
        <v>0.23063</v>
      </c>
      <c r="Z32" s="46">
        <v>0.229377</v>
      </c>
      <c r="AA32" s="46">
        <v>0.228435</v>
      </c>
      <c r="AB32" s="46">
        <v>0.22791400000000001</v>
      </c>
      <c r="AC32" s="46">
        <v>0.22672400000000001</v>
      </c>
      <c r="AD32" s="46">
        <v>0.22645100000000001</v>
      </c>
      <c r="AE32" s="46">
        <v>0.22537699999999999</v>
      </c>
      <c r="AF32" s="46">
        <v>0.223912</v>
      </c>
      <c r="AG32" s="46">
        <v>0.223552</v>
      </c>
      <c r="AH32" s="43">
        <v>-4.9519999999999998E-3</v>
      </c>
    </row>
    <row r="33" spans="1:34" x14ac:dyDescent="0.25">
      <c r="A33" s="40" t="s">
        <v>420</v>
      </c>
      <c r="B33" s="64" t="s">
        <v>130</v>
      </c>
      <c r="C33" s="48">
        <v>146.81912199999999</v>
      </c>
      <c r="D33" s="48">
        <v>142.91287199999999</v>
      </c>
      <c r="E33" s="48">
        <v>145.319275</v>
      </c>
      <c r="F33" s="48">
        <v>143.32772800000001</v>
      </c>
      <c r="G33" s="48">
        <v>143.09663399999999</v>
      </c>
      <c r="H33" s="48">
        <v>143.15267900000001</v>
      </c>
      <c r="I33" s="48">
        <v>143.045197</v>
      </c>
      <c r="J33" s="48">
        <v>141.53460699999999</v>
      </c>
      <c r="K33" s="48">
        <v>139.350922</v>
      </c>
      <c r="L33" s="48">
        <v>139.91563400000001</v>
      </c>
      <c r="M33" s="48">
        <v>139.42524700000001</v>
      </c>
      <c r="N33" s="48">
        <v>138.402176</v>
      </c>
      <c r="O33" s="48">
        <v>138.402252</v>
      </c>
      <c r="P33" s="48">
        <v>138.629242</v>
      </c>
      <c r="Q33" s="48">
        <v>138.64009100000001</v>
      </c>
      <c r="R33" s="48">
        <v>138.63067599999999</v>
      </c>
      <c r="S33" s="48">
        <v>138.63121000000001</v>
      </c>
      <c r="T33" s="48">
        <v>138.40284700000001</v>
      </c>
      <c r="U33" s="48">
        <v>138.401611</v>
      </c>
      <c r="V33" s="48">
        <v>138.401535</v>
      </c>
      <c r="W33" s="48">
        <v>138.410889</v>
      </c>
      <c r="X33" s="48">
        <v>138.41091900000001</v>
      </c>
      <c r="Y33" s="48">
        <v>138.41329999999999</v>
      </c>
      <c r="Z33" s="48">
        <v>138.41447400000001</v>
      </c>
      <c r="AA33" s="48">
        <v>138.40454099999999</v>
      </c>
      <c r="AB33" s="48">
        <v>138.40197800000001</v>
      </c>
      <c r="AC33" s="48">
        <v>138.40391500000001</v>
      </c>
      <c r="AD33" s="48">
        <v>138.407242</v>
      </c>
      <c r="AE33" s="48">
        <v>138.40214499999999</v>
      </c>
      <c r="AF33" s="48">
        <v>138.397415</v>
      </c>
      <c r="AG33" s="48">
        <v>138.40730300000001</v>
      </c>
      <c r="AH33" s="45">
        <v>-1.9650000000000002E-3</v>
      </c>
    </row>
    <row r="34" spans="1:34" x14ac:dyDescent="0.25">
      <c r="A34" s="40" t="s">
        <v>421</v>
      </c>
      <c r="B34" s="64" t="s">
        <v>202</v>
      </c>
      <c r="C34" s="48">
        <v>3844.0454100000002</v>
      </c>
      <c r="D34" s="48">
        <v>3874.436768</v>
      </c>
      <c r="E34" s="48">
        <v>3932.5241700000001</v>
      </c>
      <c r="F34" s="48">
        <v>3989.477539</v>
      </c>
      <c r="G34" s="48">
        <v>4053.4023440000001</v>
      </c>
      <c r="H34" s="48">
        <v>4116.3691410000001</v>
      </c>
      <c r="I34" s="48">
        <v>4151.2915039999998</v>
      </c>
      <c r="J34" s="48">
        <v>4176.5400390000004</v>
      </c>
      <c r="K34" s="48">
        <v>4202.9101559999999</v>
      </c>
      <c r="L34" s="48">
        <v>4227.9174800000001</v>
      </c>
      <c r="M34" s="48">
        <v>4247.7026370000003</v>
      </c>
      <c r="N34" s="48">
        <v>4271.8720700000003</v>
      </c>
      <c r="O34" s="48">
        <v>4297.3627930000002</v>
      </c>
      <c r="P34" s="48">
        <v>4323.283203</v>
      </c>
      <c r="Q34" s="48">
        <v>4353.5673829999996</v>
      </c>
      <c r="R34" s="48">
        <v>4390.2924800000001</v>
      </c>
      <c r="S34" s="48">
        <v>4428.9809569999998</v>
      </c>
      <c r="T34" s="48">
        <v>4467.7939450000003</v>
      </c>
      <c r="U34" s="48">
        <v>4507.1708980000003</v>
      </c>
      <c r="V34" s="48">
        <v>4548.2568359999996</v>
      </c>
      <c r="W34" s="48">
        <v>4586.8398440000001</v>
      </c>
      <c r="X34" s="48">
        <v>4629.5668949999999</v>
      </c>
      <c r="Y34" s="48">
        <v>4674.6186520000001</v>
      </c>
      <c r="Z34" s="48">
        <v>4724.203125</v>
      </c>
      <c r="AA34" s="48">
        <v>4771.8984380000002</v>
      </c>
      <c r="AB34" s="48">
        <v>4821.7524409999996</v>
      </c>
      <c r="AC34" s="48">
        <v>4867.6713870000003</v>
      </c>
      <c r="AD34" s="48">
        <v>4914.3398440000001</v>
      </c>
      <c r="AE34" s="48">
        <v>4964.6401370000003</v>
      </c>
      <c r="AF34" s="48">
        <v>5018.5117190000001</v>
      </c>
      <c r="AG34" s="48">
        <v>5075.0532229999999</v>
      </c>
      <c r="AH34" s="45">
        <v>9.3030000000000005E-3</v>
      </c>
    </row>
    <row r="35" spans="1:34" x14ac:dyDescent="0.25">
      <c r="A35" s="40" t="s">
        <v>422</v>
      </c>
      <c r="B35" s="65" t="s">
        <v>134</v>
      </c>
      <c r="C35" s="46">
        <v>14.722818</v>
      </c>
      <c r="D35" s="46">
        <v>14.545529999999999</v>
      </c>
      <c r="E35" s="46">
        <v>14.472785</v>
      </c>
      <c r="F35" s="46">
        <v>14.435326</v>
      </c>
      <c r="G35" s="46">
        <v>14.402542</v>
      </c>
      <c r="H35" s="46">
        <v>14.023334999999999</v>
      </c>
      <c r="I35" s="46">
        <v>14.023166</v>
      </c>
      <c r="J35" s="46">
        <v>14.023166</v>
      </c>
      <c r="K35" s="46">
        <v>14.023166</v>
      </c>
      <c r="L35" s="46">
        <v>14.023166</v>
      </c>
      <c r="M35" s="46">
        <v>14.003759000000001</v>
      </c>
      <c r="N35" s="46">
        <v>13.900382</v>
      </c>
      <c r="O35" s="46">
        <v>13.900382</v>
      </c>
      <c r="P35" s="46">
        <v>13.900382</v>
      </c>
      <c r="Q35" s="46">
        <v>13.900382</v>
      </c>
      <c r="R35" s="46">
        <v>13.900382</v>
      </c>
      <c r="S35" s="46">
        <v>13.900382</v>
      </c>
      <c r="T35" s="46">
        <v>13.900382</v>
      </c>
      <c r="U35" s="46">
        <v>13.900382</v>
      </c>
      <c r="V35" s="46">
        <v>13.900382</v>
      </c>
      <c r="W35" s="46">
        <v>13.900382</v>
      </c>
      <c r="X35" s="46">
        <v>13.900382</v>
      </c>
      <c r="Y35" s="46">
        <v>13.900382</v>
      </c>
      <c r="Z35" s="46">
        <v>13.900382</v>
      </c>
      <c r="AA35" s="46">
        <v>13.900382</v>
      </c>
      <c r="AB35" s="46">
        <v>13.676538000000001</v>
      </c>
      <c r="AC35" s="46">
        <v>13.556858999999999</v>
      </c>
      <c r="AD35" s="46">
        <v>13.556858999999999</v>
      </c>
      <c r="AE35" s="46">
        <v>13.556858999999999</v>
      </c>
      <c r="AF35" s="46">
        <v>13.556858999999999</v>
      </c>
      <c r="AG35" s="46">
        <v>13.556858999999999</v>
      </c>
      <c r="AH35" s="43">
        <v>-2.7460000000000002E-3</v>
      </c>
    </row>
    <row r="37" spans="1:34" x14ac:dyDescent="0.25">
      <c r="A37" s="40" t="s">
        <v>423</v>
      </c>
      <c r="B37" s="64" t="s">
        <v>135</v>
      </c>
      <c r="C37" s="48">
        <v>3829.32251</v>
      </c>
      <c r="D37" s="48">
        <v>3859.891357</v>
      </c>
      <c r="E37" s="48">
        <v>3918.0512699999999</v>
      </c>
      <c r="F37" s="48">
        <v>3975.0422359999998</v>
      </c>
      <c r="G37" s="48">
        <v>4038.9997560000002</v>
      </c>
      <c r="H37" s="48">
        <v>4102.345703</v>
      </c>
      <c r="I37" s="48">
        <v>4137.2685549999997</v>
      </c>
      <c r="J37" s="48">
        <v>4162.5170900000003</v>
      </c>
      <c r="K37" s="48">
        <v>4188.8872069999998</v>
      </c>
      <c r="L37" s="48">
        <v>4213.8945309999999</v>
      </c>
      <c r="M37" s="48">
        <v>4233.6987300000001</v>
      </c>
      <c r="N37" s="48">
        <v>4257.9716799999997</v>
      </c>
      <c r="O37" s="48">
        <v>4283.4624020000001</v>
      </c>
      <c r="P37" s="48">
        <v>4309.3828119999998</v>
      </c>
      <c r="Q37" s="48">
        <v>4339.6669920000004</v>
      </c>
      <c r="R37" s="48">
        <v>4376.3920900000003</v>
      </c>
      <c r="S37" s="48">
        <v>4415.0805659999996</v>
      </c>
      <c r="T37" s="48">
        <v>4453.8935549999997</v>
      </c>
      <c r="U37" s="48">
        <v>4493.2705079999996</v>
      </c>
      <c r="V37" s="48">
        <v>4534.3564450000003</v>
      </c>
      <c r="W37" s="48">
        <v>4572.939453</v>
      </c>
      <c r="X37" s="48">
        <v>4615.6665039999998</v>
      </c>
      <c r="Y37" s="48">
        <v>4660.7182620000003</v>
      </c>
      <c r="Z37" s="48">
        <v>4710.3027339999999</v>
      </c>
      <c r="AA37" s="48">
        <v>4757.998047</v>
      </c>
      <c r="AB37" s="48">
        <v>4808.0756840000004</v>
      </c>
      <c r="AC37" s="48">
        <v>4854.1147460000002</v>
      </c>
      <c r="AD37" s="48">
        <v>4900.783203</v>
      </c>
      <c r="AE37" s="48">
        <v>4951.0834960000002</v>
      </c>
      <c r="AF37" s="48">
        <v>5004.955078</v>
      </c>
      <c r="AG37" s="48">
        <v>5061.4965819999998</v>
      </c>
      <c r="AH37" s="45">
        <v>9.3430000000000006E-3</v>
      </c>
    </row>
    <row r="39" spans="1:34" x14ac:dyDescent="0.25">
      <c r="B39" s="64" t="s">
        <v>136</v>
      </c>
    </row>
    <row r="40" spans="1:34" x14ac:dyDescent="0.25">
      <c r="A40" s="40" t="s">
        <v>424</v>
      </c>
      <c r="B40" s="65" t="s">
        <v>123</v>
      </c>
      <c r="C40" s="46">
        <v>6.9719610000000003</v>
      </c>
      <c r="D40" s="46">
        <v>6.8611019999999998</v>
      </c>
      <c r="E40" s="46">
        <v>6.8941929999999996</v>
      </c>
      <c r="F40" s="46">
        <v>6.8850480000000003</v>
      </c>
      <c r="G40" s="46">
        <v>6.901637</v>
      </c>
      <c r="H40" s="46">
        <v>6.8986150000000004</v>
      </c>
      <c r="I40" s="46">
        <v>6.890657</v>
      </c>
      <c r="J40" s="46">
        <v>6.8777030000000003</v>
      </c>
      <c r="K40" s="46">
        <v>6.8621429999999997</v>
      </c>
      <c r="L40" s="46">
        <v>6.83758</v>
      </c>
      <c r="M40" s="46">
        <v>6.8270739999999996</v>
      </c>
      <c r="N40" s="46">
        <v>6.8139989999999999</v>
      </c>
      <c r="O40" s="46">
        <v>6.8016709999999998</v>
      </c>
      <c r="P40" s="46">
        <v>6.7815300000000001</v>
      </c>
      <c r="Q40" s="46">
        <v>6.7682779999999996</v>
      </c>
      <c r="R40" s="46">
        <v>6.7632969999999997</v>
      </c>
      <c r="S40" s="46">
        <v>6.7526099999999998</v>
      </c>
      <c r="T40" s="46">
        <v>6.7441079999999998</v>
      </c>
      <c r="U40" s="46">
        <v>6.7409499999999998</v>
      </c>
      <c r="V40" s="46">
        <v>6.7372569999999996</v>
      </c>
      <c r="W40" s="46">
        <v>6.7232180000000001</v>
      </c>
      <c r="X40" s="46">
        <v>6.7142270000000002</v>
      </c>
      <c r="Y40" s="46">
        <v>6.711417</v>
      </c>
      <c r="Z40" s="46">
        <v>6.7152659999999997</v>
      </c>
      <c r="AA40" s="46">
        <v>6.7059899999999999</v>
      </c>
      <c r="AB40" s="46">
        <v>6.7019529999999996</v>
      </c>
      <c r="AC40" s="46">
        <v>6.6925850000000002</v>
      </c>
      <c r="AD40" s="46">
        <v>6.6804889999999997</v>
      </c>
      <c r="AE40" s="46">
        <v>6.6745479999999997</v>
      </c>
      <c r="AF40" s="46">
        <v>6.6682300000000003</v>
      </c>
      <c r="AG40" s="46">
        <v>6.6679909999999998</v>
      </c>
      <c r="AH40" s="43">
        <v>-1.485E-3</v>
      </c>
    </row>
    <row r="41" spans="1:34" x14ac:dyDescent="0.25">
      <c r="A41" s="40" t="s">
        <v>425</v>
      </c>
      <c r="B41" s="65" t="s">
        <v>124</v>
      </c>
      <c r="C41" s="46">
        <v>1.131427</v>
      </c>
      <c r="D41" s="46">
        <v>1.1299429999999999</v>
      </c>
      <c r="E41" s="46">
        <v>0.73227500000000001</v>
      </c>
      <c r="F41" s="46">
        <v>0.732298</v>
      </c>
      <c r="G41" s="46">
        <v>0.73272099999999996</v>
      </c>
      <c r="H41" s="46">
        <v>0.732846</v>
      </c>
      <c r="I41" s="46">
        <v>0.73289700000000002</v>
      </c>
      <c r="J41" s="46">
        <v>0.73286799999999996</v>
      </c>
      <c r="K41" s="46">
        <v>0.732796</v>
      </c>
      <c r="L41" s="46">
        <v>0.73257300000000003</v>
      </c>
      <c r="M41" s="46">
        <v>0.73257899999999998</v>
      </c>
      <c r="N41" s="46">
        <v>0.73254200000000003</v>
      </c>
      <c r="O41" s="46">
        <v>0.73251699999999997</v>
      </c>
      <c r="P41" s="46">
        <v>0.73235399999999995</v>
      </c>
      <c r="Q41" s="46">
        <v>0.73230899999999999</v>
      </c>
      <c r="R41" s="46">
        <v>0.73241199999999995</v>
      </c>
      <c r="S41" s="46">
        <v>0.73241400000000001</v>
      </c>
      <c r="T41" s="46">
        <v>0.732456</v>
      </c>
      <c r="U41" s="46">
        <v>0.73260099999999995</v>
      </c>
      <c r="V41" s="46">
        <v>0.73273999999999995</v>
      </c>
      <c r="W41" s="46">
        <v>0.73268100000000003</v>
      </c>
      <c r="X41" s="46">
        <v>0.73272099999999996</v>
      </c>
      <c r="Y41" s="46">
        <v>0.73288699999999996</v>
      </c>
      <c r="Z41" s="46">
        <v>0.73319500000000004</v>
      </c>
      <c r="AA41" s="46">
        <v>0.73324</v>
      </c>
      <c r="AB41" s="46">
        <v>0.73339699999999997</v>
      </c>
      <c r="AC41" s="46">
        <v>0.73344500000000001</v>
      </c>
      <c r="AD41" s="46">
        <v>0.73343499999999995</v>
      </c>
      <c r="AE41" s="46">
        <v>0.73356299999999997</v>
      </c>
      <c r="AF41" s="46">
        <v>0.73368599999999995</v>
      </c>
      <c r="AG41" s="46">
        <v>0.73395699999999997</v>
      </c>
      <c r="AH41" s="43">
        <v>-1.4323000000000001E-2</v>
      </c>
    </row>
    <row r="42" spans="1:34" x14ac:dyDescent="0.25">
      <c r="A42" s="40" t="s">
        <v>426</v>
      </c>
      <c r="B42" s="65" t="s">
        <v>132</v>
      </c>
      <c r="C42" s="46">
        <v>115.32431800000001</v>
      </c>
      <c r="D42" s="46">
        <v>118.51174899999999</v>
      </c>
      <c r="E42" s="46">
        <v>119.800461</v>
      </c>
      <c r="F42" s="46">
        <v>121.59556600000001</v>
      </c>
      <c r="G42" s="46">
        <v>123.494347</v>
      </c>
      <c r="H42" s="46">
        <v>125.474052</v>
      </c>
      <c r="I42" s="46">
        <v>127.531311</v>
      </c>
      <c r="J42" s="46">
        <v>129.619843</v>
      </c>
      <c r="K42" s="46">
        <v>131.691025</v>
      </c>
      <c r="L42" s="46">
        <v>133.73568700000001</v>
      </c>
      <c r="M42" s="46">
        <v>134.800003</v>
      </c>
      <c r="N42" s="46">
        <v>136.581085</v>
      </c>
      <c r="O42" s="46">
        <v>138.66665599999999</v>
      </c>
      <c r="P42" s="46">
        <v>140.88072199999999</v>
      </c>
      <c r="Q42" s="46">
        <v>143.13914500000001</v>
      </c>
      <c r="R42" s="46">
        <v>145.37686199999999</v>
      </c>
      <c r="S42" s="46">
        <v>147.91181900000001</v>
      </c>
      <c r="T42" s="46">
        <v>150.56109599999999</v>
      </c>
      <c r="U42" s="46">
        <v>153.21662900000001</v>
      </c>
      <c r="V42" s="46">
        <v>156.331131</v>
      </c>
      <c r="W42" s="46">
        <v>159.10179099999999</v>
      </c>
      <c r="X42" s="46">
        <v>162.24478099999999</v>
      </c>
      <c r="Y42" s="46">
        <v>165.670197</v>
      </c>
      <c r="Z42" s="46">
        <v>169.45864900000001</v>
      </c>
      <c r="AA42" s="46">
        <v>173.78195199999999</v>
      </c>
      <c r="AB42" s="46">
        <v>178.52864099999999</v>
      </c>
      <c r="AC42" s="46">
        <v>183.44708299999999</v>
      </c>
      <c r="AD42" s="46">
        <v>189.12127699999999</v>
      </c>
      <c r="AE42" s="46">
        <v>195.28002900000001</v>
      </c>
      <c r="AF42" s="46">
        <v>202.11537200000001</v>
      </c>
      <c r="AG42" s="46">
        <v>209.901535</v>
      </c>
      <c r="AH42" s="43">
        <v>2.0164000000000001E-2</v>
      </c>
    </row>
    <row r="43" spans="1:34" x14ac:dyDescent="0.25">
      <c r="A43" s="40" t="s">
        <v>427</v>
      </c>
      <c r="B43" s="65" t="s">
        <v>137</v>
      </c>
      <c r="C43" s="46">
        <v>11.828587000000001</v>
      </c>
      <c r="D43" s="46">
        <v>11.963876000000001</v>
      </c>
      <c r="E43" s="46">
        <v>12.727582</v>
      </c>
      <c r="F43" s="46">
        <v>12.777716</v>
      </c>
      <c r="G43" s="46">
        <v>12.777716</v>
      </c>
      <c r="H43" s="46">
        <v>12.777716</v>
      </c>
      <c r="I43" s="46">
        <v>12.777716</v>
      </c>
      <c r="J43" s="46">
        <v>12.777716</v>
      </c>
      <c r="K43" s="46">
        <v>12.777716</v>
      </c>
      <c r="L43" s="46">
        <v>12.777716</v>
      </c>
      <c r="M43" s="46">
        <v>12.536386</v>
      </c>
      <c r="N43" s="46">
        <v>12.464427000000001</v>
      </c>
      <c r="O43" s="46">
        <v>12.468496</v>
      </c>
      <c r="P43" s="46">
        <v>12.498526999999999</v>
      </c>
      <c r="Q43" s="46">
        <v>12.523177</v>
      </c>
      <c r="R43" s="46">
        <v>12.513097</v>
      </c>
      <c r="S43" s="46">
        <v>12.560276999999999</v>
      </c>
      <c r="T43" s="46">
        <v>12.605185000000001</v>
      </c>
      <c r="U43" s="46">
        <v>12.614329</v>
      </c>
      <c r="V43" s="46">
        <v>12.711164</v>
      </c>
      <c r="W43" s="46">
        <v>12.702194</v>
      </c>
      <c r="X43" s="46">
        <v>12.723696</v>
      </c>
      <c r="Y43" s="46">
        <v>12.729532000000001</v>
      </c>
      <c r="Z43" s="46">
        <v>12.711072</v>
      </c>
      <c r="AA43" s="46">
        <v>12.732839999999999</v>
      </c>
      <c r="AB43" s="46">
        <v>12.738818999999999</v>
      </c>
      <c r="AC43" s="46">
        <v>12.672188</v>
      </c>
      <c r="AD43" s="46">
        <v>12.680974000000001</v>
      </c>
      <c r="AE43" s="46">
        <v>12.682884</v>
      </c>
      <c r="AF43" s="46">
        <v>12.673327</v>
      </c>
      <c r="AG43" s="46">
        <v>12.672205</v>
      </c>
      <c r="AH43" s="43">
        <v>2.2989999999999998E-3</v>
      </c>
    </row>
    <row r="44" spans="1:34" x14ac:dyDescent="0.25">
      <c r="A44" s="40" t="s">
        <v>428</v>
      </c>
      <c r="B44" s="65" t="s">
        <v>138</v>
      </c>
      <c r="C44" s="46">
        <v>78.756172000000007</v>
      </c>
      <c r="D44" s="46">
        <v>86.772980000000004</v>
      </c>
      <c r="E44" s="46">
        <v>93.154326999999995</v>
      </c>
      <c r="F44" s="46">
        <v>98.007964999999999</v>
      </c>
      <c r="G44" s="46">
        <v>102.74762</v>
      </c>
      <c r="H44" s="46">
        <v>108.349762</v>
      </c>
      <c r="I44" s="46">
        <v>113.26995100000001</v>
      </c>
      <c r="J44" s="46">
        <v>119.067421</v>
      </c>
      <c r="K44" s="46">
        <v>124.152176</v>
      </c>
      <c r="L44" s="46">
        <v>129.22714199999999</v>
      </c>
      <c r="M44" s="46">
        <v>134.29170199999999</v>
      </c>
      <c r="N44" s="46">
        <v>140.01355000000001</v>
      </c>
      <c r="O44" s="46">
        <v>144.894699</v>
      </c>
      <c r="P44" s="46">
        <v>150.24453700000001</v>
      </c>
      <c r="Q44" s="46">
        <v>155.696136</v>
      </c>
      <c r="R44" s="46">
        <v>161.43739299999999</v>
      </c>
      <c r="S44" s="46">
        <v>167.92124899999999</v>
      </c>
      <c r="T44" s="46">
        <v>173.73033100000001</v>
      </c>
      <c r="U44" s="46">
        <v>179.957077</v>
      </c>
      <c r="V44" s="46">
        <v>186.21049500000001</v>
      </c>
      <c r="W44" s="46">
        <v>192.61094700000001</v>
      </c>
      <c r="X44" s="46">
        <v>199.01466400000001</v>
      </c>
      <c r="Y44" s="46">
        <v>205.57214400000001</v>
      </c>
      <c r="Z44" s="46">
        <v>212.33691400000001</v>
      </c>
      <c r="AA44" s="46">
        <v>218.961197</v>
      </c>
      <c r="AB44" s="46">
        <v>226.07058699999999</v>
      </c>
      <c r="AC44" s="46">
        <v>233.91909799999999</v>
      </c>
      <c r="AD44" s="46">
        <v>240.79776000000001</v>
      </c>
      <c r="AE44" s="46">
        <v>247.64917</v>
      </c>
      <c r="AF44" s="46">
        <v>254.327606</v>
      </c>
      <c r="AG44" s="46">
        <v>261.42752100000001</v>
      </c>
      <c r="AH44" s="43">
        <v>4.0804E-2</v>
      </c>
    </row>
    <row r="45" spans="1:34" x14ac:dyDescent="0.25">
      <c r="A45" s="40" t="s">
        <v>429</v>
      </c>
      <c r="B45" s="65" t="s">
        <v>139</v>
      </c>
      <c r="C45" s="46">
        <v>3.0856460000000001</v>
      </c>
      <c r="D45" s="46">
        <v>3.0856460000000001</v>
      </c>
      <c r="E45" s="46">
        <v>3.3747259999999999</v>
      </c>
      <c r="F45" s="46">
        <v>3.3747259999999999</v>
      </c>
      <c r="G45" s="46">
        <v>3.3747259999999999</v>
      </c>
      <c r="H45" s="46">
        <v>3.3747259999999999</v>
      </c>
      <c r="I45" s="46">
        <v>3.3747259999999999</v>
      </c>
      <c r="J45" s="46">
        <v>3.3747259999999999</v>
      </c>
      <c r="K45" s="46">
        <v>3.3747259999999999</v>
      </c>
      <c r="L45" s="46">
        <v>3.3747259999999999</v>
      </c>
      <c r="M45" s="46">
        <v>3.3747259999999999</v>
      </c>
      <c r="N45" s="46">
        <v>3.3747259999999999</v>
      </c>
      <c r="O45" s="46">
        <v>3.3747259999999999</v>
      </c>
      <c r="P45" s="46">
        <v>3.3747259999999999</v>
      </c>
      <c r="Q45" s="46">
        <v>3.3747259999999999</v>
      </c>
      <c r="R45" s="46">
        <v>3.3747259999999999</v>
      </c>
      <c r="S45" s="46">
        <v>3.3747259999999999</v>
      </c>
      <c r="T45" s="46">
        <v>3.3747259999999999</v>
      </c>
      <c r="U45" s="46">
        <v>3.3747259999999999</v>
      </c>
      <c r="V45" s="46">
        <v>3.3747259999999999</v>
      </c>
      <c r="W45" s="46">
        <v>3.3747259999999999</v>
      </c>
      <c r="X45" s="46">
        <v>3.3747259999999999</v>
      </c>
      <c r="Y45" s="46">
        <v>3.3747259999999999</v>
      </c>
      <c r="Z45" s="46">
        <v>3.3747259999999999</v>
      </c>
      <c r="AA45" s="46">
        <v>3.3747259999999999</v>
      </c>
      <c r="AB45" s="46">
        <v>3.3747259999999999</v>
      </c>
      <c r="AC45" s="46">
        <v>3.3747259999999999</v>
      </c>
      <c r="AD45" s="46">
        <v>3.3747259999999999</v>
      </c>
      <c r="AE45" s="46">
        <v>3.3747259999999999</v>
      </c>
      <c r="AF45" s="46">
        <v>3.3747259999999999</v>
      </c>
      <c r="AG45" s="46">
        <v>3.3747259999999999</v>
      </c>
      <c r="AH45" s="43">
        <v>2.99E-3</v>
      </c>
    </row>
    <row r="46" spans="1:34" x14ac:dyDescent="0.25">
      <c r="A46" s="40" t="s">
        <v>430</v>
      </c>
      <c r="B46" s="64" t="s">
        <v>203</v>
      </c>
      <c r="C46" s="48">
        <v>217.09809899999999</v>
      </c>
      <c r="D46" s="48">
        <v>228.32530199999999</v>
      </c>
      <c r="E46" s="48">
        <v>236.68356299999999</v>
      </c>
      <c r="F46" s="48">
        <v>243.37329099999999</v>
      </c>
      <c r="G46" s="48">
        <v>250.028763</v>
      </c>
      <c r="H46" s="48">
        <v>257.60769699999997</v>
      </c>
      <c r="I46" s="48">
        <v>264.57724000000002</v>
      </c>
      <c r="J46" s="48">
        <v>272.45025600000002</v>
      </c>
      <c r="K46" s="48">
        <v>279.590576</v>
      </c>
      <c r="L46" s="48">
        <v>286.68542500000001</v>
      </c>
      <c r="M46" s="48">
        <v>292.56246900000002</v>
      </c>
      <c r="N46" s="48">
        <v>299.98034699999999</v>
      </c>
      <c r="O46" s="48">
        <v>306.938782</v>
      </c>
      <c r="P46" s="48">
        <v>314.51238999999998</v>
      </c>
      <c r="Q46" s="48">
        <v>322.23376500000001</v>
      </c>
      <c r="R46" s="48">
        <v>330.19778400000001</v>
      </c>
      <c r="S46" s="48">
        <v>339.25311299999998</v>
      </c>
      <c r="T46" s="48">
        <v>347.74789399999997</v>
      </c>
      <c r="U46" s="48">
        <v>356.63632200000001</v>
      </c>
      <c r="V46" s="48">
        <v>366.097534</v>
      </c>
      <c r="W46" s="48">
        <v>375.245544</v>
      </c>
      <c r="X46" s="48">
        <v>384.80480999999997</v>
      </c>
      <c r="Y46" s="48">
        <v>394.79089399999998</v>
      </c>
      <c r="Z46" s="48">
        <v>405.32983400000001</v>
      </c>
      <c r="AA46" s="48">
        <v>416.289917</v>
      </c>
      <c r="AB46" s="48">
        <v>428.14813199999998</v>
      </c>
      <c r="AC46" s="48">
        <v>440.839111</v>
      </c>
      <c r="AD46" s="48">
        <v>453.38867199999999</v>
      </c>
      <c r="AE46" s="48">
        <v>466.39495799999997</v>
      </c>
      <c r="AF46" s="48">
        <v>479.892944</v>
      </c>
      <c r="AG46" s="48">
        <v>494.77795400000002</v>
      </c>
      <c r="AH46" s="45">
        <v>2.7838999999999999E-2</v>
      </c>
    </row>
    <row r="47" spans="1:34" x14ac:dyDescent="0.25">
      <c r="A47" s="40" t="s">
        <v>431</v>
      </c>
      <c r="B47" s="65" t="s">
        <v>140</v>
      </c>
      <c r="C47" s="46">
        <v>162.49844400000001</v>
      </c>
      <c r="D47" s="46">
        <v>172.15110799999999</v>
      </c>
      <c r="E47" s="46">
        <v>188.77301</v>
      </c>
      <c r="F47" s="46">
        <v>194.23594700000001</v>
      </c>
      <c r="G47" s="46">
        <v>199.582596</v>
      </c>
      <c r="H47" s="46">
        <v>205.823914</v>
      </c>
      <c r="I47" s="46">
        <v>211.407364</v>
      </c>
      <c r="J47" s="46">
        <v>217.8965</v>
      </c>
      <c r="K47" s="46">
        <v>223.64025899999999</v>
      </c>
      <c r="L47" s="46">
        <v>229.35051000000001</v>
      </c>
      <c r="M47" s="46">
        <v>233.06672699999999</v>
      </c>
      <c r="N47" s="46">
        <v>238.668396</v>
      </c>
      <c r="O47" s="46">
        <v>244.02673300000001</v>
      </c>
      <c r="P47" s="46">
        <v>250.04827900000001</v>
      </c>
      <c r="Q47" s="46">
        <v>256.25058000000001</v>
      </c>
      <c r="R47" s="46">
        <v>262.536224</v>
      </c>
      <c r="S47" s="46">
        <v>270.25238000000002</v>
      </c>
      <c r="T47" s="46">
        <v>277.08898900000003</v>
      </c>
      <c r="U47" s="46">
        <v>284.37713600000001</v>
      </c>
      <c r="V47" s="46">
        <v>292.18579099999999</v>
      </c>
      <c r="W47" s="46">
        <v>299.403076</v>
      </c>
      <c r="X47" s="46">
        <v>307.101654</v>
      </c>
      <c r="Y47" s="46">
        <v>314.96139499999998</v>
      </c>
      <c r="Z47" s="46">
        <v>323.17025799999999</v>
      </c>
      <c r="AA47" s="46">
        <v>331.592804</v>
      </c>
      <c r="AB47" s="46">
        <v>341.14962800000001</v>
      </c>
      <c r="AC47" s="46">
        <v>351.25701900000001</v>
      </c>
      <c r="AD47" s="46">
        <v>361.00302099999999</v>
      </c>
      <c r="AE47" s="46">
        <v>371.11663800000002</v>
      </c>
      <c r="AF47" s="46">
        <v>381.40002399999997</v>
      </c>
      <c r="AG47" s="46">
        <v>393.11868299999998</v>
      </c>
      <c r="AH47" s="43">
        <v>2.9885999999999999E-2</v>
      </c>
    </row>
    <row r="48" spans="1:34" x14ac:dyDescent="0.25">
      <c r="A48" s="40" t="s">
        <v>432</v>
      </c>
      <c r="B48" s="64" t="s">
        <v>141</v>
      </c>
      <c r="C48" s="48">
        <v>54.599677999999997</v>
      </c>
      <c r="D48" s="48">
        <v>56.174182999999999</v>
      </c>
      <c r="E48" s="48">
        <v>47.910542</v>
      </c>
      <c r="F48" s="48">
        <v>49.137366999999998</v>
      </c>
      <c r="G48" s="48">
        <v>50.446174999999997</v>
      </c>
      <c r="H48" s="48">
        <v>51.783802000000001</v>
      </c>
      <c r="I48" s="48">
        <v>53.169894999999997</v>
      </c>
      <c r="J48" s="48">
        <v>54.553780000000003</v>
      </c>
      <c r="K48" s="48">
        <v>55.950333000000001</v>
      </c>
      <c r="L48" s="48">
        <v>57.334915000000002</v>
      </c>
      <c r="M48" s="48">
        <v>59.495742999999997</v>
      </c>
      <c r="N48" s="48">
        <v>61.311892999999998</v>
      </c>
      <c r="O48" s="48">
        <v>62.912064000000001</v>
      </c>
      <c r="P48" s="48">
        <v>64.464134000000001</v>
      </c>
      <c r="Q48" s="48">
        <v>65.983222999999995</v>
      </c>
      <c r="R48" s="48">
        <v>67.661559999999994</v>
      </c>
      <c r="S48" s="48">
        <v>69.000716999999995</v>
      </c>
      <c r="T48" s="48">
        <v>70.658919999999995</v>
      </c>
      <c r="U48" s="48">
        <v>72.259186</v>
      </c>
      <c r="V48" s="48">
        <v>73.911713000000006</v>
      </c>
      <c r="W48" s="48">
        <v>75.842506</v>
      </c>
      <c r="X48" s="48">
        <v>77.703224000000006</v>
      </c>
      <c r="Y48" s="48">
        <v>79.829475000000002</v>
      </c>
      <c r="Z48" s="48">
        <v>82.159606999999994</v>
      </c>
      <c r="AA48" s="48">
        <v>84.697151000000005</v>
      </c>
      <c r="AB48" s="48">
        <v>86.998512000000005</v>
      </c>
      <c r="AC48" s="48">
        <v>89.582138</v>
      </c>
      <c r="AD48" s="48">
        <v>92.385650999999996</v>
      </c>
      <c r="AE48" s="48">
        <v>95.278357999999997</v>
      </c>
      <c r="AF48" s="48">
        <v>98.492935000000003</v>
      </c>
      <c r="AG48" s="48">
        <v>101.659294</v>
      </c>
      <c r="AH48" s="45">
        <v>2.0936E-2</v>
      </c>
    </row>
    <row r="50" spans="1:34" ht="15" customHeight="1" x14ac:dyDescent="0.25">
      <c r="B50" s="64" t="s">
        <v>204</v>
      </c>
    </row>
    <row r="51" spans="1:34" ht="15" customHeight="1" x14ac:dyDescent="0.25">
      <c r="A51" s="40" t="s">
        <v>433</v>
      </c>
      <c r="B51" s="65" t="s">
        <v>123</v>
      </c>
      <c r="C51" s="46">
        <v>782.38024900000005</v>
      </c>
      <c r="D51" s="46">
        <v>950.89929199999995</v>
      </c>
      <c r="E51" s="46">
        <v>951.04125999999997</v>
      </c>
      <c r="F51" s="46">
        <v>779.72808799999996</v>
      </c>
      <c r="G51" s="46">
        <v>651.90155000000004</v>
      </c>
      <c r="H51" s="46">
        <v>508.88906900000001</v>
      </c>
      <c r="I51" s="46">
        <v>516.55169699999999</v>
      </c>
      <c r="J51" s="46">
        <v>498.87042200000002</v>
      </c>
      <c r="K51" s="46">
        <v>502.62329099999999</v>
      </c>
      <c r="L51" s="46">
        <v>504.75439499999999</v>
      </c>
      <c r="M51" s="46">
        <v>510.19683800000001</v>
      </c>
      <c r="N51" s="46">
        <v>502.868225</v>
      </c>
      <c r="O51" s="46">
        <v>491.00277699999998</v>
      </c>
      <c r="P51" s="46">
        <v>488.99020400000001</v>
      </c>
      <c r="Q51" s="46">
        <v>478.19567899999998</v>
      </c>
      <c r="R51" s="46">
        <v>465.85739100000001</v>
      </c>
      <c r="S51" s="46">
        <v>459.20599399999998</v>
      </c>
      <c r="T51" s="46">
        <v>452.27075200000002</v>
      </c>
      <c r="U51" s="46">
        <v>441.75412</v>
      </c>
      <c r="V51" s="46">
        <v>439.92587300000002</v>
      </c>
      <c r="W51" s="46">
        <v>436.30233800000002</v>
      </c>
      <c r="X51" s="46">
        <v>434.32839999999999</v>
      </c>
      <c r="Y51" s="46">
        <v>432.00912499999998</v>
      </c>
      <c r="Z51" s="46">
        <v>432.63046300000002</v>
      </c>
      <c r="AA51" s="46">
        <v>432.11041299999999</v>
      </c>
      <c r="AB51" s="46">
        <v>419.59103399999998</v>
      </c>
      <c r="AC51" s="46">
        <v>413.80447400000003</v>
      </c>
      <c r="AD51" s="46">
        <v>410.03005999999999</v>
      </c>
      <c r="AE51" s="46">
        <v>401.59960899999999</v>
      </c>
      <c r="AF51" s="46">
        <v>394.72625699999998</v>
      </c>
      <c r="AG51" s="46">
        <v>395.24060100000003</v>
      </c>
      <c r="AH51" s="43">
        <v>-2.2504E-2</v>
      </c>
    </row>
    <row r="52" spans="1:34" ht="15" customHeight="1" x14ac:dyDescent="0.25">
      <c r="A52" s="40" t="s">
        <v>434</v>
      </c>
      <c r="B52" s="65" t="s">
        <v>124</v>
      </c>
      <c r="C52" s="46">
        <v>15.725861999999999</v>
      </c>
      <c r="D52" s="46">
        <v>12.223053</v>
      </c>
      <c r="E52" s="46">
        <v>11.747377</v>
      </c>
      <c r="F52" s="46">
        <v>10.877834999999999</v>
      </c>
      <c r="G52" s="46">
        <v>10.28668</v>
      </c>
      <c r="H52" s="46">
        <v>9.6486999999999998</v>
      </c>
      <c r="I52" s="46">
        <v>9.2992170000000005</v>
      </c>
      <c r="J52" s="46">
        <v>8.8776379999999993</v>
      </c>
      <c r="K52" s="46">
        <v>8.5983370000000008</v>
      </c>
      <c r="L52" s="46">
        <v>8.4537320000000005</v>
      </c>
      <c r="M52" s="46">
        <v>8.3046819999999997</v>
      </c>
      <c r="N52" s="46">
        <v>8.0422919999999998</v>
      </c>
      <c r="O52" s="46">
        <v>7.9457300000000002</v>
      </c>
      <c r="P52" s="46">
        <v>7.892023</v>
      </c>
      <c r="Q52" s="46">
        <v>7.8212440000000001</v>
      </c>
      <c r="R52" s="46">
        <v>7.7472139999999996</v>
      </c>
      <c r="S52" s="46">
        <v>7.6398349999999997</v>
      </c>
      <c r="T52" s="46">
        <v>7.4862419999999998</v>
      </c>
      <c r="U52" s="46">
        <v>7.2118719999999996</v>
      </c>
      <c r="V52" s="46">
        <v>7.1146900000000004</v>
      </c>
      <c r="W52" s="46">
        <v>7.0138930000000004</v>
      </c>
      <c r="X52" s="46">
        <v>6.7167380000000003</v>
      </c>
      <c r="Y52" s="46">
        <v>6.405062</v>
      </c>
      <c r="Z52" s="46">
        <v>6.0897610000000002</v>
      </c>
      <c r="AA52" s="46">
        <v>5.7767689999999998</v>
      </c>
      <c r="AB52" s="46">
        <v>5.4092169999999999</v>
      </c>
      <c r="AC52" s="46">
        <v>5.4030680000000002</v>
      </c>
      <c r="AD52" s="46">
        <v>5.4029239999999996</v>
      </c>
      <c r="AE52" s="46">
        <v>5.389424</v>
      </c>
      <c r="AF52" s="46">
        <v>5.3894659999999996</v>
      </c>
      <c r="AG52" s="46">
        <v>5.4284160000000004</v>
      </c>
      <c r="AH52" s="43">
        <v>-3.4833999999999997E-2</v>
      </c>
    </row>
    <row r="53" spans="1:34" ht="15" customHeight="1" x14ac:dyDescent="0.25">
      <c r="A53" s="40" t="s">
        <v>435</v>
      </c>
      <c r="B53" s="65" t="s">
        <v>132</v>
      </c>
      <c r="C53" s="46">
        <v>1627.9056399999999</v>
      </c>
      <c r="D53" s="46">
        <v>1434.7008060000001</v>
      </c>
      <c r="E53" s="46">
        <v>1467.1419679999999</v>
      </c>
      <c r="F53" s="46">
        <v>1591.893311</v>
      </c>
      <c r="G53" s="46">
        <v>1658.3797609999999</v>
      </c>
      <c r="H53" s="46">
        <v>1805.4259030000001</v>
      </c>
      <c r="I53" s="46">
        <v>1899.1423339999999</v>
      </c>
      <c r="J53" s="46">
        <v>1988.2749020000001</v>
      </c>
      <c r="K53" s="46">
        <v>2012.008789</v>
      </c>
      <c r="L53" s="46">
        <v>2061.0261230000001</v>
      </c>
      <c r="M53" s="46">
        <v>2041.512207</v>
      </c>
      <c r="N53" s="46">
        <v>2075.9157709999999</v>
      </c>
      <c r="O53" s="46">
        <v>2110.4067380000001</v>
      </c>
      <c r="P53" s="46">
        <v>2130.158203</v>
      </c>
      <c r="Q53" s="46">
        <v>2157.4304200000001</v>
      </c>
      <c r="R53" s="46">
        <v>2166.656982</v>
      </c>
      <c r="S53" s="46">
        <v>2187.3466800000001</v>
      </c>
      <c r="T53" s="46">
        <v>2231.4885250000002</v>
      </c>
      <c r="U53" s="46">
        <v>2265.6967770000001</v>
      </c>
      <c r="V53" s="46">
        <v>2293.4968260000001</v>
      </c>
      <c r="W53" s="46">
        <v>2320.2714839999999</v>
      </c>
      <c r="X53" s="46">
        <v>2351.0791020000001</v>
      </c>
      <c r="Y53" s="46">
        <v>2387.2534179999998</v>
      </c>
      <c r="Z53" s="46">
        <v>2439.82251</v>
      </c>
      <c r="AA53" s="46">
        <v>2513.9033199999999</v>
      </c>
      <c r="AB53" s="46">
        <v>2554.0146479999999</v>
      </c>
      <c r="AC53" s="46">
        <v>2577.9025879999999</v>
      </c>
      <c r="AD53" s="46">
        <v>2600.422607</v>
      </c>
      <c r="AE53" s="46">
        <v>2626.0598140000002</v>
      </c>
      <c r="AF53" s="46">
        <v>2633.6369629999999</v>
      </c>
      <c r="AG53" s="46">
        <v>2662.3884280000002</v>
      </c>
      <c r="AH53" s="43">
        <v>1.6532999999999999E-2</v>
      </c>
    </row>
    <row r="54" spans="1:34" ht="15" customHeight="1" x14ac:dyDescent="0.25">
      <c r="A54" s="40" t="s">
        <v>436</v>
      </c>
      <c r="B54" s="65" t="s">
        <v>126</v>
      </c>
      <c r="C54" s="46">
        <v>784.792236</v>
      </c>
      <c r="D54" s="46">
        <v>760.58019999999999</v>
      </c>
      <c r="E54" s="46">
        <v>736.682861</v>
      </c>
      <c r="F54" s="46">
        <v>749.79754600000001</v>
      </c>
      <c r="G54" s="46">
        <v>752.92675799999995</v>
      </c>
      <c r="H54" s="46">
        <v>744.93896500000005</v>
      </c>
      <c r="I54" s="46">
        <v>641.46691899999996</v>
      </c>
      <c r="J54" s="46">
        <v>576.47943099999998</v>
      </c>
      <c r="K54" s="46">
        <v>556.94921899999997</v>
      </c>
      <c r="L54" s="46">
        <v>505.98269699999997</v>
      </c>
      <c r="M54" s="46">
        <v>506.73165899999998</v>
      </c>
      <c r="N54" s="46">
        <v>490.30969199999998</v>
      </c>
      <c r="O54" s="46">
        <v>480.15368699999999</v>
      </c>
      <c r="P54" s="46">
        <v>472.43350199999998</v>
      </c>
      <c r="Q54" s="46">
        <v>455.69644199999999</v>
      </c>
      <c r="R54" s="46">
        <v>457.101471</v>
      </c>
      <c r="S54" s="46">
        <v>448.75286899999998</v>
      </c>
      <c r="T54" s="46">
        <v>432.32104500000003</v>
      </c>
      <c r="U54" s="46">
        <v>425.24267600000002</v>
      </c>
      <c r="V54" s="46">
        <v>425.24267600000002</v>
      </c>
      <c r="W54" s="46">
        <v>425.58752399999997</v>
      </c>
      <c r="X54" s="46">
        <v>426.83960000000002</v>
      </c>
      <c r="Y54" s="46">
        <v>427.74517800000001</v>
      </c>
      <c r="Z54" s="46">
        <v>409.67730699999998</v>
      </c>
      <c r="AA54" s="46">
        <v>364.57794200000001</v>
      </c>
      <c r="AB54" s="46">
        <v>365.39648399999999</v>
      </c>
      <c r="AC54" s="46">
        <v>365.82254</v>
      </c>
      <c r="AD54" s="46">
        <v>358.45455900000002</v>
      </c>
      <c r="AE54" s="46">
        <v>343.63793900000002</v>
      </c>
      <c r="AF54" s="46">
        <v>343.95855699999998</v>
      </c>
      <c r="AG54" s="46">
        <v>344.421967</v>
      </c>
      <c r="AH54" s="43">
        <v>-2.7078000000000001E-2</v>
      </c>
    </row>
    <row r="55" spans="1:34" ht="15" customHeight="1" x14ac:dyDescent="0.25">
      <c r="A55" s="40" t="s">
        <v>437</v>
      </c>
      <c r="B55" s="65" t="s">
        <v>142</v>
      </c>
      <c r="C55" s="46">
        <v>834.07147199999997</v>
      </c>
      <c r="D55" s="46">
        <v>928.50622599999997</v>
      </c>
      <c r="E55" s="46">
        <v>985.65673800000002</v>
      </c>
      <c r="F55" s="46">
        <v>1083.7711179999999</v>
      </c>
      <c r="G55" s="46">
        <v>1213.2387699999999</v>
      </c>
      <c r="H55" s="46">
        <v>1288.553101</v>
      </c>
      <c r="I55" s="46">
        <v>1333.166626</v>
      </c>
      <c r="J55" s="46">
        <v>1360.2459719999999</v>
      </c>
      <c r="K55" s="46">
        <v>1386.315063</v>
      </c>
      <c r="L55" s="46">
        <v>1418.525269</v>
      </c>
      <c r="M55" s="46">
        <v>1457.9216309999999</v>
      </c>
      <c r="N55" s="46">
        <v>1479.0614009999999</v>
      </c>
      <c r="O55" s="46">
        <v>1499.2089840000001</v>
      </c>
      <c r="P55" s="46">
        <v>1522.8156739999999</v>
      </c>
      <c r="Q55" s="46">
        <v>1561.201294</v>
      </c>
      <c r="R55" s="46">
        <v>1607.952759</v>
      </c>
      <c r="S55" s="46">
        <v>1650.041138</v>
      </c>
      <c r="T55" s="46">
        <v>1676.6423339999999</v>
      </c>
      <c r="U55" s="46">
        <v>1708.69812</v>
      </c>
      <c r="V55" s="46">
        <v>1733.195068</v>
      </c>
      <c r="W55" s="46">
        <v>1757.6240230000001</v>
      </c>
      <c r="X55" s="46">
        <v>1780.1240230000001</v>
      </c>
      <c r="Y55" s="46">
        <v>1800.809814</v>
      </c>
      <c r="Z55" s="46">
        <v>1826.096802</v>
      </c>
      <c r="AA55" s="46">
        <v>1856.7186280000001</v>
      </c>
      <c r="AB55" s="46">
        <v>1890.47876</v>
      </c>
      <c r="AC55" s="46">
        <v>1930.748413</v>
      </c>
      <c r="AD55" s="46">
        <v>1978.735596</v>
      </c>
      <c r="AE55" s="46">
        <v>2039.6069339999999</v>
      </c>
      <c r="AF55" s="46">
        <v>2106.2788089999999</v>
      </c>
      <c r="AG55" s="46">
        <v>2148.1635740000002</v>
      </c>
      <c r="AH55" s="43">
        <v>3.2037000000000003E-2</v>
      </c>
    </row>
    <row r="56" spans="1:34" ht="15" customHeight="1" x14ac:dyDescent="0.25">
      <c r="A56" s="40" t="s">
        <v>438</v>
      </c>
      <c r="B56" s="65" t="s">
        <v>143</v>
      </c>
      <c r="C56" s="46">
        <v>16.267976999999998</v>
      </c>
      <c r="D56" s="46">
        <v>15.852325</v>
      </c>
      <c r="E56" s="46">
        <v>16.936947</v>
      </c>
      <c r="F56" s="46">
        <v>16.782668999999999</v>
      </c>
      <c r="G56" s="46">
        <v>16.697565000000001</v>
      </c>
      <c r="H56" s="46">
        <v>16.520835999999999</v>
      </c>
      <c r="I56" s="46">
        <v>16.241807999999999</v>
      </c>
      <c r="J56" s="46">
        <v>16.242073000000001</v>
      </c>
      <c r="K56" s="46">
        <v>16.006105000000002</v>
      </c>
      <c r="L56" s="46">
        <v>15.860699</v>
      </c>
      <c r="M56" s="46">
        <v>15.597992</v>
      </c>
      <c r="N56" s="46">
        <v>15.655268</v>
      </c>
      <c r="O56" s="46">
        <v>15.583285999999999</v>
      </c>
      <c r="P56" s="46">
        <v>15.505281</v>
      </c>
      <c r="Q56" s="46">
        <v>15.456232</v>
      </c>
      <c r="R56" s="46">
        <v>15.174424999999999</v>
      </c>
      <c r="S56" s="46">
        <v>15.246893</v>
      </c>
      <c r="T56" s="46">
        <v>15.333430999999999</v>
      </c>
      <c r="U56" s="46">
        <v>15.204046</v>
      </c>
      <c r="V56" s="46">
        <v>15.379343</v>
      </c>
      <c r="W56" s="46">
        <v>15.285831</v>
      </c>
      <c r="X56" s="46">
        <v>15.283569</v>
      </c>
      <c r="Y56" s="46">
        <v>15.187027</v>
      </c>
      <c r="Z56" s="46">
        <v>15.216305</v>
      </c>
      <c r="AA56" s="46">
        <v>15.102119</v>
      </c>
      <c r="AB56" s="46">
        <v>15.010104999999999</v>
      </c>
      <c r="AC56" s="46">
        <v>14.829235000000001</v>
      </c>
      <c r="AD56" s="46">
        <v>14.682321999999999</v>
      </c>
      <c r="AE56" s="46">
        <v>14.741614999999999</v>
      </c>
      <c r="AF56" s="46">
        <v>14.414799</v>
      </c>
      <c r="AG56" s="46">
        <v>14.188001999999999</v>
      </c>
      <c r="AH56" s="43">
        <v>-4.5500000000000002E-3</v>
      </c>
    </row>
    <row r="57" spans="1:34" ht="15" customHeight="1" x14ac:dyDescent="0.25">
      <c r="A57" s="40" t="s">
        <v>439</v>
      </c>
      <c r="B57" s="64" t="s">
        <v>205</v>
      </c>
      <c r="C57" s="48">
        <v>4061.1435550000001</v>
      </c>
      <c r="D57" s="48">
        <v>4102.7622069999998</v>
      </c>
      <c r="E57" s="48">
        <v>4169.2075199999999</v>
      </c>
      <c r="F57" s="48">
        <v>4232.8505859999996</v>
      </c>
      <c r="G57" s="48">
        <v>4303.4311520000001</v>
      </c>
      <c r="H57" s="48">
        <v>4373.9770509999998</v>
      </c>
      <c r="I57" s="48">
        <v>4415.8686520000001</v>
      </c>
      <c r="J57" s="48">
        <v>4448.9902339999999</v>
      </c>
      <c r="K57" s="48">
        <v>4482.5009769999997</v>
      </c>
      <c r="L57" s="48">
        <v>4514.6030270000001</v>
      </c>
      <c r="M57" s="48">
        <v>4540.2651370000003</v>
      </c>
      <c r="N57" s="48">
        <v>4571.8525390000004</v>
      </c>
      <c r="O57" s="48">
        <v>4604.3017579999996</v>
      </c>
      <c r="P57" s="48">
        <v>4637.7954099999997</v>
      </c>
      <c r="Q57" s="48">
        <v>4675.8012699999999</v>
      </c>
      <c r="R57" s="48">
        <v>4720.4902339999999</v>
      </c>
      <c r="S57" s="48">
        <v>4768.2338870000003</v>
      </c>
      <c r="T57" s="48">
        <v>4815.5419920000004</v>
      </c>
      <c r="U57" s="48">
        <v>4863.8071289999998</v>
      </c>
      <c r="V57" s="48">
        <v>4914.3544920000004</v>
      </c>
      <c r="W57" s="48">
        <v>4962.0854490000002</v>
      </c>
      <c r="X57" s="48">
        <v>5014.3715819999998</v>
      </c>
      <c r="Y57" s="48">
        <v>5069.4096680000002</v>
      </c>
      <c r="Z57" s="48">
        <v>5129.533203</v>
      </c>
      <c r="AA57" s="48">
        <v>5188.1884769999997</v>
      </c>
      <c r="AB57" s="48">
        <v>5249.9003910000001</v>
      </c>
      <c r="AC57" s="48">
        <v>5308.5107420000004</v>
      </c>
      <c r="AD57" s="48">
        <v>5367.7285160000001</v>
      </c>
      <c r="AE57" s="48">
        <v>5431.0351559999999</v>
      </c>
      <c r="AF57" s="48">
        <v>5498.4047849999997</v>
      </c>
      <c r="AG57" s="48">
        <v>5569.8310549999997</v>
      </c>
      <c r="AH57" s="45">
        <v>1.0586E-2</v>
      </c>
    </row>
    <row r="58" spans="1:34" ht="15" customHeight="1" x14ac:dyDescent="0.25">
      <c r="A58" s="40" t="s">
        <v>440</v>
      </c>
      <c r="B58" s="64" t="s">
        <v>144</v>
      </c>
      <c r="C58" s="48">
        <v>3883.9221189999998</v>
      </c>
      <c r="D58" s="48">
        <v>3916.0654300000001</v>
      </c>
      <c r="E58" s="48">
        <v>3965.961914</v>
      </c>
      <c r="F58" s="48">
        <v>4024.1796880000002</v>
      </c>
      <c r="G58" s="48">
        <v>4089.4460450000001</v>
      </c>
      <c r="H58" s="48">
        <v>4154.1293949999999</v>
      </c>
      <c r="I58" s="48">
        <v>4190.4384769999997</v>
      </c>
      <c r="J58" s="48">
        <v>4217.0708009999998</v>
      </c>
      <c r="K58" s="48">
        <v>4244.8374020000001</v>
      </c>
      <c r="L58" s="48">
        <v>4271.2294920000004</v>
      </c>
      <c r="M58" s="48">
        <v>4293.1943359999996</v>
      </c>
      <c r="N58" s="48">
        <v>4319.2836909999996</v>
      </c>
      <c r="O58" s="48">
        <v>4346.3745120000003</v>
      </c>
      <c r="P58" s="48">
        <v>4373.8471680000002</v>
      </c>
      <c r="Q58" s="48">
        <v>4405.6503910000001</v>
      </c>
      <c r="R58" s="48">
        <v>4444.0537109999996</v>
      </c>
      <c r="S58" s="48">
        <v>4484.0810549999997</v>
      </c>
      <c r="T58" s="48">
        <v>4524.5522460000002</v>
      </c>
      <c r="U58" s="48">
        <v>4565.5297849999997</v>
      </c>
      <c r="V58" s="48">
        <v>4608.2680659999996</v>
      </c>
      <c r="W58" s="48">
        <v>4648.7817379999997</v>
      </c>
      <c r="X58" s="48">
        <v>4693.3696289999998</v>
      </c>
      <c r="Y58" s="48">
        <v>4740.5478519999997</v>
      </c>
      <c r="Z58" s="48">
        <v>4792.4624020000001</v>
      </c>
      <c r="AA58" s="48">
        <v>4842.6953119999998</v>
      </c>
      <c r="AB58" s="48">
        <v>4895.0742190000001</v>
      </c>
      <c r="AC58" s="48">
        <v>4943.6967770000001</v>
      </c>
      <c r="AD58" s="48">
        <v>4993.1689450000003</v>
      </c>
      <c r="AE58" s="48">
        <v>5046.3618159999996</v>
      </c>
      <c r="AF58" s="48">
        <v>5103.4482420000004</v>
      </c>
      <c r="AG58" s="48">
        <v>5163.1557620000003</v>
      </c>
      <c r="AH58" s="45">
        <v>9.5350000000000001E-3</v>
      </c>
    </row>
    <row r="59" spans="1:34" ht="15" customHeight="1" x14ac:dyDescent="0.25"/>
    <row r="60" spans="1:34" ht="15" customHeight="1" x14ac:dyDescent="0.25">
      <c r="A60" s="40" t="s">
        <v>441</v>
      </c>
      <c r="B60" s="64" t="s">
        <v>145</v>
      </c>
      <c r="C60" s="48">
        <v>45.686607000000002</v>
      </c>
      <c r="D60" s="48">
        <v>47.782992999999998</v>
      </c>
      <c r="E60" s="48">
        <v>44.248302000000002</v>
      </c>
      <c r="F60" s="48">
        <v>42.806114000000001</v>
      </c>
      <c r="G60" s="48">
        <v>44.995849999999997</v>
      </c>
      <c r="H60" s="48">
        <v>42.030903000000002</v>
      </c>
      <c r="I60" s="48">
        <v>43.029156</v>
      </c>
      <c r="J60" s="48">
        <v>47.000813000000001</v>
      </c>
      <c r="K60" s="48">
        <v>49.179473999999999</v>
      </c>
      <c r="L60" s="48">
        <v>48.473232000000003</v>
      </c>
      <c r="M60" s="48">
        <v>51.198363999999998</v>
      </c>
      <c r="N60" s="48">
        <v>48.438991999999999</v>
      </c>
      <c r="O60" s="48">
        <v>51.096485000000001</v>
      </c>
      <c r="P60" s="48">
        <v>50.568089000000001</v>
      </c>
      <c r="Q60" s="48">
        <v>52.881400999999997</v>
      </c>
      <c r="R60" s="48">
        <v>52.340781999999997</v>
      </c>
      <c r="S60" s="48">
        <v>50.99044</v>
      </c>
      <c r="T60" s="48">
        <v>50.607582000000001</v>
      </c>
      <c r="U60" s="48">
        <v>50.180259999999997</v>
      </c>
      <c r="V60" s="48">
        <v>50.273159</v>
      </c>
      <c r="W60" s="48">
        <v>49.687415999999999</v>
      </c>
      <c r="X60" s="48">
        <v>48.783360000000002</v>
      </c>
      <c r="Y60" s="48">
        <v>48.11692</v>
      </c>
      <c r="Z60" s="48">
        <v>47.665241000000002</v>
      </c>
      <c r="AA60" s="48">
        <v>46.780537000000002</v>
      </c>
      <c r="AB60" s="48">
        <v>45.696491000000002</v>
      </c>
      <c r="AC60" s="48">
        <v>45.400936000000002</v>
      </c>
      <c r="AD60" s="48">
        <v>45.149341999999997</v>
      </c>
      <c r="AE60" s="48">
        <v>44.728225999999999</v>
      </c>
      <c r="AF60" s="48">
        <v>44.384773000000003</v>
      </c>
      <c r="AG60" s="48">
        <v>44.451687</v>
      </c>
      <c r="AH60" s="45">
        <v>-9.1299999999999997E-4</v>
      </c>
    </row>
    <row r="61" spans="1:34" ht="15" customHeight="1" x14ac:dyDescent="0.25"/>
    <row r="62" spans="1:34" ht="15" customHeight="1" x14ac:dyDescent="0.25">
      <c r="B62" s="64" t="s">
        <v>146</v>
      </c>
    </row>
    <row r="63" spans="1:34" ht="15" customHeight="1" x14ac:dyDescent="0.25">
      <c r="A63" s="40" t="s">
        <v>442</v>
      </c>
      <c r="B63" s="65" t="s">
        <v>147</v>
      </c>
      <c r="C63" s="46">
        <v>1480.8714600000001</v>
      </c>
      <c r="D63" s="46">
        <v>1490.4886469999999</v>
      </c>
      <c r="E63" s="46">
        <v>1493.4677730000001</v>
      </c>
      <c r="F63" s="46">
        <v>1499.510376</v>
      </c>
      <c r="G63" s="46">
        <v>1507.1142580000001</v>
      </c>
      <c r="H63" s="46">
        <v>1515.442749</v>
      </c>
      <c r="I63" s="46">
        <v>1525.7185059999999</v>
      </c>
      <c r="J63" s="46">
        <v>1535.018677</v>
      </c>
      <c r="K63" s="46">
        <v>1544.633057</v>
      </c>
      <c r="L63" s="46">
        <v>1554.3298339999999</v>
      </c>
      <c r="M63" s="46">
        <v>1563.1850589999999</v>
      </c>
      <c r="N63" s="46">
        <v>1571.7312010000001</v>
      </c>
      <c r="O63" s="46">
        <v>1581.0588379999999</v>
      </c>
      <c r="P63" s="46">
        <v>1591.0710449999999</v>
      </c>
      <c r="Q63" s="46">
        <v>1603.149048</v>
      </c>
      <c r="R63" s="46">
        <v>1616.4952390000001</v>
      </c>
      <c r="S63" s="46">
        <v>1630.273682</v>
      </c>
      <c r="T63" s="46">
        <v>1644.3580320000001</v>
      </c>
      <c r="U63" s="46">
        <v>1658.1922609999999</v>
      </c>
      <c r="V63" s="46">
        <v>1672.094116</v>
      </c>
      <c r="W63" s="46">
        <v>1685.3905030000001</v>
      </c>
      <c r="X63" s="46">
        <v>1698.494263</v>
      </c>
      <c r="Y63" s="46">
        <v>1712.005615</v>
      </c>
      <c r="Z63" s="46">
        <v>1725.7979740000001</v>
      </c>
      <c r="AA63" s="46">
        <v>1739.923462</v>
      </c>
      <c r="AB63" s="46">
        <v>1754.1213379999999</v>
      </c>
      <c r="AC63" s="46">
        <v>1768.686768</v>
      </c>
      <c r="AD63" s="46">
        <v>1783.2773440000001</v>
      </c>
      <c r="AE63" s="46">
        <v>1799.2078859999999</v>
      </c>
      <c r="AF63" s="46">
        <v>1815.744019</v>
      </c>
      <c r="AG63" s="46">
        <v>1832.7764890000001</v>
      </c>
      <c r="AH63" s="43">
        <v>7.1320000000000003E-3</v>
      </c>
    </row>
    <row r="64" spans="1:34" ht="15" customHeight="1" x14ac:dyDescent="0.25">
      <c r="A64" s="40" t="s">
        <v>443</v>
      </c>
      <c r="B64" s="65" t="s">
        <v>148</v>
      </c>
      <c r="C64" s="46">
        <v>1270.6419679999999</v>
      </c>
      <c r="D64" s="46">
        <v>1288.278198</v>
      </c>
      <c r="E64" s="46">
        <v>1316.959595</v>
      </c>
      <c r="F64" s="46">
        <v>1338.450317</v>
      </c>
      <c r="G64" s="46">
        <v>1362.8328859999999</v>
      </c>
      <c r="H64" s="46">
        <v>1386.6979980000001</v>
      </c>
      <c r="I64" s="46">
        <v>1392.2413329999999</v>
      </c>
      <c r="J64" s="46">
        <v>1397.081177</v>
      </c>
      <c r="K64" s="46">
        <v>1402.2146</v>
      </c>
      <c r="L64" s="46">
        <v>1407.5023189999999</v>
      </c>
      <c r="M64" s="46">
        <v>1409.994995</v>
      </c>
      <c r="N64" s="46">
        <v>1413.5405270000001</v>
      </c>
      <c r="O64" s="46">
        <v>1419.607422</v>
      </c>
      <c r="P64" s="46">
        <v>1426.0614009999999</v>
      </c>
      <c r="Q64" s="46">
        <v>1433.8088379999999</v>
      </c>
      <c r="R64" s="46">
        <v>1442.553711</v>
      </c>
      <c r="S64" s="46">
        <v>1451.456909</v>
      </c>
      <c r="T64" s="46">
        <v>1461.6517329999999</v>
      </c>
      <c r="U64" s="46">
        <v>1472.031982</v>
      </c>
      <c r="V64" s="46">
        <v>1482.9948730000001</v>
      </c>
      <c r="W64" s="46">
        <v>1493.7989500000001</v>
      </c>
      <c r="X64" s="46">
        <v>1506.3740230000001</v>
      </c>
      <c r="Y64" s="46">
        <v>1519.838013</v>
      </c>
      <c r="Z64" s="46">
        <v>1534.4373780000001</v>
      </c>
      <c r="AA64" s="46">
        <v>1550.1004640000001</v>
      </c>
      <c r="AB64" s="46">
        <v>1566.5980219999999</v>
      </c>
      <c r="AC64" s="46">
        <v>1583.598755</v>
      </c>
      <c r="AD64" s="46">
        <v>1602.97876</v>
      </c>
      <c r="AE64" s="46">
        <v>1623.716553</v>
      </c>
      <c r="AF64" s="46">
        <v>1646.1748050000001</v>
      </c>
      <c r="AG64" s="46">
        <v>1669.446655</v>
      </c>
      <c r="AH64" s="43">
        <v>9.1400000000000006E-3</v>
      </c>
    </row>
    <row r="65" spans="1:34" ht="15" customHeight="1" x14ac:dyDescent="0.25">
      <c r="A65" s="40" t="s">
        <v>444</v>
      </c>
      <c r="B65" s="65" t="s">
        <v>149</v>
      </c>
      <c r="C65" s="46">
        <v>898.86425799999995</v>
      </c>
      <c r="D65" s="46">
        <v>903.61218299999996</v>
      </c>
      <c r="E65" s="46">
        <v>915.92742899999996</v>
      </c>
      <c r="F65" s="46">
        <v>942.45050000000003</v>
      </c>
      <c r="G65" s="46">
        <v>974.52325399999995</v>
      </c>
      <c r="H65" s="46">
        <v>1000.375549</v>
      </c>
      <c r="I65" s="46">
        <v>1017.374756</v>
      </c>
      <c r="J65" s="46">
        <v>1028.8396</v>
      </c>
      <c r="K65" s="46">
        <v>1039.420288</v>
      </c>
      <c r="L65" s="46">
        <v>1046.1888429999999</v>
      </c>
      <c r="M65" s="46">
        <v>1055.096802</v>
      </c>
      <c r="N65" s="46">
        <v>1062.436279</v>
      </c>
      <c r="O65" s="46">
        <v>1071.9384769999999</v>
      </c>
      <c r="P65" s="46">
        <v>1076.4183350000001</v>
      </c>
      <c r="Q65" s="46">
        <v>1084.636841</v>
      </c>
      <c r="R65" s="46">
        <v>1095.1175539999999</v>
      </c>
      <c r="S65" s="46">
        <v>1104.9163820000001</v>
      </c>
      <c r="T65" s="46">
        <v>1114.0444339999999</v>
      </c>
      <c r="U65" s="46">
        <v>1123.275513</v>
      </c>
      <c r="V65" s="46">
        <v>1133.4866939999999</v>
      </c>
      <c r="W65" s="46">
        <v>1141.3312989999999</v>
      </c>
      <c r="X65" s="46">
        <v>1151.356689</v>
      </c>
      <c r="Y65" s="46">
        <v>1162.640625</v>
      </c>
      <c r="Z65" s="46">
        <v>1176.829956</v>
      </c>
      <c r="AA65" s="46">
        <v>1186.7926030000001</v>
      </c>
      <c r="AB65" s="46">
        <v>1198.595947</v>
      </c>
      <c r="AC65" s="46">
        <v>1206.607788</v>
      </c>
      <c r="AD65" s="46">
        <v>1212.4139399999999</v>
      </c>
      <c r="AE65" s="46">
        <v>1219.706909</v>
      </c>
      <c r="AF65" s="46">
        <v>1228.604004</v>
      </c>
      <c r="AG65" s="46">
        <v>1238.5234379999999</v>
      </c>
      <c r="AH65" s="43">
        <v>1.0742E-2</v>
      </c>
    </row>
    <row r="66" spans="1:34" x14ac:dyDescent="0.25">
      <c r="A66" s="40" t="s">
        <v>445</v>
      </c>
      <c r="B66" s="65" t="s">
        <v>150</v>
      </c>
      <c r="C66" s="46">
        <v>10.337897</v>
      </c>
      <c r="D66" s="46">
        <v>12.443448</v>
      </c>
      <c r="E66" s="46">
        <v>14.218616000000001</v>
      </c>
      <c r="F66" s="46">
        <v>15.859268999999999</v>
      </c>
      <c r="G66" s="46">
        <v>17.419561000000002</v>
      </c>
      <c r="H66" s="46">
        <v>18.972479</v>
      </c>
      <c r="I66" s="46">
        <v>20.815147</v>
      </c>
      <c r="J66" s="46">
        <v>22.709122000000001</v>
      </c>
      <c r="K66" s="46">
        <v>24.593035</v>
      </c>
      <c r="L66" s="46">
        <v>26.563058999999999</v>
      </c>
      <c r="M66" s="46">
        <v>28.751379</v>
      </c>
      <c r="N66" s="46">
        <v>31.070080000000001</v>
      </c>
      <c r="O66" s="46">
        <v>33.672615</v>
      </c>
      <c r="P66" s="46">
        <v>36.526435999999997</v>
      </c>
      <c r="Q66" s="46">
        <v>39.668849999999999</v>
      </c>
      <c r="R66" s="46">
        <v>43.077843000000001</v>
      </c>
      <c r="S66" s="46">
        <v>46.724784999999997</v>
      </c>
      <c r="T66" s="46">
        <v>50.579158999999997</v>
      </c>
      <c r="U66" s="46">
        <v>54.671405999999998</v>
      </c>
      <c r="V66" s="46">
        <v>59.000210000000003</v>
      </c>
      <c r="W66" s="46">
        <v>63.611961000000001</v>
      </c>
      <c r="X66" s="46">
        <v>68.261368000000004</v>
      </c>
      <c r="Y66" s="46">
        <v>73.007369999999995</v>
      </c>
      <c r="Z66" s="46">
        <v>77.811286999999993</v>
      </c>
      <c r="AA66" s="46">
        <v>82.799010999999993</v>
      </c>
      <c r="AB66" s="46">
        <v>87.734924000000007</v>
      </c>
      <c r="AC66" s="46">
        <v>92.757041999999998</v>
      </c>
      <c r="AD66" s="46">
        <v>97.801956000000004</v>
      </c>
      <c r="AE66" s="46">
        <v>103.009674</v>
      </c>
      <c r="AF66" s="46">
        <v>108.438042</v>
      </c>
      <c r="AG66" s="46">
        <v>113.912682</v>
      </c>
      <c r="AH66" s="43">
        <v>8.3273E-2</v>
      </c>
    </row>
    <row r="67" spans="1:34" ht="15" customHeight="1" x14ac:dyDescent="0.25">
      <c r="A67" s="40" t="s">
        <v>446</v>
      </c>
      <c r="B67" s="64" t="s">
        <v>151</v>
      </c>
      <c r="C67" s="48">
        <v>3660.7158199999999</v>
      </c>
      <c r="D67" s="48">
        <v>3694.82251</v>
      </c>
      <c r="E67" s="48">
        <v>3740.5734859999998</v>
      </c>
      <c r="F67" s="48">
        <v>3796.2702640000002</v>
      </c>
      <c r="G67" s="48">
        <v>3861.8903810000002</v>
      </c>
      <c r="H67" s="48">
        <v>3921.4885250000002</v>
      </c>
      <c r="I67" s="48">
        <v>3956.149414</v>
      </c>
      <c r="J67" s="48">
        <v>3983.6489259999998</v>
      </c>
      <c r="K67" s="48">
        <v>4010.8608399999998</v>
      </c>
      <c r="L67" s="48">
        <v>4034.5839839999999</v>
      </c>
      <c r="M67" s="48">
        <v>4057.0285640000002</v>
      </c>
      <c r="N67" s="48">
        <v>4078.7780760000001</v>
      </c>
      <c r="O67" s="48">
        <v>4106.2773440000001</v>
      </c>
      <c r="P67" s="48">
        <v>4130.0771480000003</v>
      </c>
      <c r="Q67" s="48">
        <v>4161.2631840000004</v>
      </c>
      <c r="R67" s="48">
        <v>4197.2451170000004</v>
      </c>
      <c r="S67" s="48">
        <v>4233.3720700000003</v>
      </c>
      <c r="T67" s="48">
        <v>4270.6333009999998</v>
      </c>
      <c r="U67" s="48">
        <v>4308.1708980000003</v>
      </c>
      <c r="V67" s="48">
        <v>4347.5756840000004</v>
      </c>
      <c r="W67" s="48">
        <v>4384.1328119999998</v>
      </c>
      <c r="X67" s="48">
        <v>4424.4868159999996</v>
      </c>
      <c r="Y67" s="48">
        <v>4467.4912109999996</v>
      </c>
      <c r="Z67" s="48">
        <v>4514.876953</v>
      </c>
      <c r="AA67" s="48">
        <v>4559.6157229999999</v>
      </c>
      <c r="AB67" s="48">
        <v>4607.0502930000002</v>
      </c>
      <c r="AC67" s="48">
        <v>4651.6503910000001</v>
      </c>
      <c r="AD67" s="48">
        <v>4696.4716799999997</v>
      </c>
      <c r="AE67" s="48">
        <v>4745.640625</v>
      </c>
      <c r="AF67" s="48">
        <v>4798.9609380000002</v>
      </c>
      <c r="AG67" s="48">
        <v>4854.6591799999997</v>
      </c>
      <c r="AH67" s="45">
        <v>9.4540000000000006E-3</v>
      </c>
    </row>
    <row r="68" spans="1:34" ht="15" customHeight="1" x14ac:dyDescent="0.25">
      <c r="A68" s="40" t="s">
        <v>447</v>
      </c>
      <c r="B68" s="65" t="s">
        <v>152</v>
      </c>
      <c r="C68" s="46">
        <v>177.22126800000001</v>
      </c>
      <c r="D68" s="46">
        <v>186.69664</v>
      </c>
      <c r="E68" s="46">
        <v>203.245789</v>
      </c>
      <c r="F68" s="46">
        <v>208.67126500000001</v>
      </c>
      <c r="G68" s="46">
        <v>213.98513800000001</v>
      </c>
      <c r="H68" s="46">
        <v>219.84724399999999</v>
      </c>
      <c r="I68" s="46">
        <v>225.43052700000001</v>
      </c>
      <c r="J68" s="46">
        <v>231.91966199999999</v>
      </c>
      <c r="K68" s="46">
        <v>237.663422</v>
      </c>
      <c r="L68" s="46">
        <v>243.373672</v>
      </c>
      <c r="M68" s="46">
        <v>247.07048</v>
      </c>
      <c r="N68" s="46">
        <v>252.568771</v>
      </c>
      <c r="O68" s="46">
        <v>257.92712399999999</v>
      </c>
      <c r="P68" s="46">
        <v>263.948669</v>
      </c>
      <c r="Q68" s="46">
        <v>270.15096999999997</v>
      </c>
      <c r="R68" s="46">
        <v>276.43661500000002</v>
      </c>
      <c r="S68" s="46">
        <v>284.15277099999997</v>
      </c>
      <c r="T68" s="46">
        <v>290.98937999999998</v>
      </c>
      <c r="U68" s="46">
        <v>298.27752700000002</v>
      </c>
      <c r="V68" s="46">
        <v>306.08618200000001</v>
      </c>
      <c r="W68" s="46">
        <v>313.30346700000001</v>
      </c>
      <c r="X68" s="46">
        <v>321.00204500000001</v>
      </c>
      <c r="Y68" s="46">
        <v>328.861786</v>
      </c>
      <c r="Z68" s="46">
        <v>337.07064800000001</v>
      </c>
      <c r="AA68" s="46">
        <v>345.49319500000001</v>
      </c>
      <c r="AB68" s="46">
        <v>354.82617199999999</v>
      </c>
      <c r="AC68" s="46">
        <v>364.813873</v>
      </c>
      <c r="AD68" s="46">
        <v>374.55987499999998</v>
      </c>
      <c r="AE68" s="46">
        <v>384.67349200000001</v>
      </c>
      <c r="AF68" s="46">
        <v>394.95687900000001</v>
      </c>
      <c r="AG68" s="46">
        <v>406.67553700000002</v>
      </c>
      <c r="AH68" s="43">
        <v>2.8074000000000002E-2</v>
      </c>
    </row>
    <row r="69" spans="1:34" ht="15" customHeight="1" x14ac:dyDescent="0.25">
      <c r="A69" s="40" t="s">
        <v>448</v>
      </c>
      <c r="B69" s="64" t="s">
        <v>153</v>
      </c>
      <c r="C69" s="48">
        <v>3837.9370119999999</v>
      </c>
      <c r="D69" s="48">
        <v>3881.5190429999998</v>
      </c>
      <c r="E69" s="48">
        <v>3943.819336</v>
      </c>
      <c r="F69" s="48">
        <v>4004.9414059999999</v>
      </c>
      <c r="G69" s="48">
        <v>4075.8754880000001</v>
      </c>
      <c r="H69" s="48">
        <v>4141.3359380000002</v>
      </c>
      <c r="I69" s="48">
        <v>4181.580078</v>
      </c>
      <c r="J69" s="48">
        <v>4215.5683589999999</v>
      </c>
      <c r="K69" s="48">
        <v>4248.5244140000004</v>
      </c>
      <c r="L69" s="48">
        <v>4277.9575199999999</v>
      </c>
      <c r="M69" s="48">
        <v>4304.0991210000002</v>
      </c>
      <c r="N69" s="48">
        <v>4331.3466799999997</v>
      </c>
      <c r="O69" s="48">
        <v>4364.2045900000003</v>
      </c>
      <c r="P69" s="48">
        <v>4394.0258789999998</v>
      </c>
      <c r="Q69" s="48">
        <v>4431.4140619999998</v>
      </c>
      <c r="R69" s="48">
        <v>4473.6816410000001</v>
      </c>
      <c r="S69" s="48">
        <v>4517.5249020000001</v>
      </c>
      <c r="T69" s="48">
        <v>4561.6225590000004</v>
      </c>
      <c r="U69" s="48">
        <v>4606.4482420000004</v>
      </c>
      <c r="V69" s="48">
        <v>4653.6621089999999</v>
      </c>
      <c r="W69" s="48">
        <v>4697.4365230000003</v>
      </c>
      <c r="X69" s="48">
        <v>4745.4887699999999</v>
      </c>
      <c r="Y69" s="48">
        <v>4796.3530270000001</v>
      </c>
      <c r="Z69" s="48">
        <v>4851.9477539999998</v>
      </c>
      <c r="AA69" s="48">
        <v>4905.1088870000003</v>
      </c>
      <c r="AB69" s="48">
        <v>4961.8764650000003</v>
      </c>
      <c r="AC69" s="48">
        <v>5016.4643550000001</v>
      </c>
      <c r="AD69" s="48">
        <v>5071.0317379999997</v>
      </c>
      <c r="AE69" s="48">
        <v>5130.3139650000003</v>
      </c>
      <c r="AF69" s="48">
        <v>5193.9179690000001</v>
      </c>
      <c r="AG69" s="48">
        <v>5261.3349609999996</v>
      </c>
      <c r="AH69" s="45">
        <v>1.0571000000000001E-2</v>
      </c>
    </row>
    <row r="70" spans="1:34" ht="15" customHeight="1" x14ac:dyDescent="0.25"/>
    <row r="71" spans="1:34" ht="15" customHeight="1" x14ac:dyDescent="0.25">
      <c r="B71" s="64" t="s">
        <v>154</v>
      </c>
    </row>
    <row r="72" spans="1:34" ht="15" customHeight="1" x14ac:dyDescent="0.25">
      <c r="B72" s="64" t="s">
        <v>608</v>
      </c>
    </row>
    <row r="73" spans="1:34" x14ac:dyDescent="0.25">
      <c r="A73" s="40" t="s">
        <v>449</v>
      </c>
      <c r="B73" s="65" t="s">
        <v>147</v>
      </c>
      <c r="C73" s="47">
        <v>12.204371</v>
      </c>
      <c r="D73" s="47">
        <v>12.478655</v>
      </c>
      <c r="E73" s="47">
        <v>12.351746</v>
      </c>
      <c r="F73" s="47">
        <v>12.231313</v>
      </c>
      <c r="G73" s="47">
        <v>12.131632</v>
      </c>
      <c r="H73" s="47">
        <v>12.068348</v>
      </c>
      <c r="I73" s="47">
        <v>12.034539000000001</v>
      </c>
      <c r="J73" s="47">
        <v>12.021297000000001</v>
      </c>
      <c r="K73" s="47">
        <v>12.003398000000001</v>
      </c>
      <c r="L73" s="47">
        <v>11.988849999999999</v>
      </c>
      <c r="M73" s="47">
        <v>11.980935000000001</v>
      </c>
      <c r="N73" s="47">
        <v>12.014915999999999</v>
      </c>
      <c r="O73" s="47">
        <v>12.015504</v>
      </c>
      <c r="P73" s="47">
        <v>12.005784999999999</v>
      </c>
      <c r="Q73" s="47">
        <v>11.980157999999999</v>
      </c>
      <c r="R73" s="47">
        <v>11.930066999999999</v>
      </c>
      <c r="S73" s="47">
        <v>11.887848999999999</v>
      </c>
      <c r="T73" s="47">
        <v>11.849989000000001</v>
      </c>
      <c r="U73" s="47">
        <v>11.822006999999999</v>
      </c>
      <c r="V73" s="47">
        <v>11.794378999999999</v>
      </c>
      <c r="W73" s="47">
        <v>11.766168</v>
      </c>
      <c r="X73" s="47">
        <v>11.747133</v>
      </c>
      <c r="Y73" s="47">
        <v>11.721897</v>
      </c>
      <c r="Z73" s="47">
        <v>11.69107</v>
      </c>
      <c r="AA73" s="47">
        <v>11.662317</v>
      </c>
      <c r="AB73" s="47">
        <v>11.648088</v>
      </c>
      <c r="AC73" s="47">
        <v>11.607767000000001</v>
      </c>
      <c r="AD73" s="47">
        <v>11.564781</v>
      </c>
      <c r="AE73" s="47">
        <v>11.504275</v>
      </c>
      <c r="AF73" s="47">
        <v>11.419585</v>
      </c>
      <c r="AG73" s="47">
        <v>11.346632</v>
      </c>
      <c r="AH73" s="43">
        <v>-2.4260000000000002E-3</v>
      </c>
    </row>
    <row r="74" spans="1:34" ht="15" customHeight="1" x14ac:dyDescent="0.25">
      <c r="A74" s="40" t="s">
        <v>450</v>
      </c>
      <c r="B74" s="65" t="s">
        <v>148</v>
      </c>
      <c r="C74" s="47">
        <v>10.687162000000001</v>
      </c>
      <c r="D74" s="47">
        <v>10.833568</v>
      </c>
      <c r="E74" s="47">
        <v>10.703324</v>
      </c>
      <c r="F74" s="47">
        <v>10.499041</v>
      </c>
      <c r="G74" s="47">
        <v>10.357217</v>
      </c>
      <c r="H74" s="47">
        <v>10.275084</v>
      </c>
      <c r="I74" s="47">
        <v>10.199028</v>
      </c>
      <c r="J74" s="47">
        <v>10.167151</v>
      </c>
      <c r="K74" s="47">
        <v>10.122919</v>
      </c>
      <c r="L74" s="47">
        <v>10.079599999999999</v>
      </c>
      <c r="M74" s="47">
        <v>10.047579000000001</v>
      </c>
      <c r="N74" s="47">
        <v>10.070918000000001</v>
      </c>
      <c r="O74" s="47">
        <v>10.033737</v>
      </c>
      <c r="P74" s="47">
        <v>10.018554999999999</v>
      </c>
      <c r="Q74" s="47">
        <v>9.9654399999999992</v>
      </c>
      <c r="R74" s="47">
        <v>9.8993219999999997</v>
      </c>
      <c r="S74" s="47">
        <v>9.8276070000000004</v>
      </c>
      <c r="T74" s="47">
        <v>9.7650930000000002</v>
      </c>
      <c r="U74" s="47">
        <v>9.7159189999999995</v>
      </c>
      <c r="V74" s="47">
        <v>9.6677169999999997</v>
      </c>
      <c r="W74" s="47">
        <v>9.6171720000000001</v>
      </c>
      <c r="X74" s="47">
        <v>9.5714489999999994</v>
      </c>
      <c r="Y74" s="47">
        <v>9.5177589999999999</v>
      </c>
      <c r="Z74" s="47">
        <v>9.4678129999999996</v>
      </c>
      <c r="AA74" s="47">
        <v>9.408175</v>
      </c>
      <c r="AB74" s="47">
        <v>9.3617419999999996</v>
      </c>
      <c r="AC74" s="47">
        <v>9.3034289999999995</v>
      </c>
      <c r="AD74" s="47">
        <v>9.2366220000000006</v>
      </c>
      <c r="AE74" s="47">
        <v>9.1572610000000001</v>
      </c>
      <c r="AF74" s="47">
        <v>9.0633049999999997</v>
      </c>
      <c r="AG74" s="47">
        <v>8.9858820000000001</v>
      </c>
      <c r="AH74" s="43">
        <v>-5.7629999999999999E-3</v>
      </c>
    </row>
    <row r="75" spans="1:34" ht="15" customHeight="1" x14ac:dyDescent="0.25">
      <c r="A75" s="40" t="s">
        <v>451</v>
      </c>
      <c r="B75" s="65" t="s">
        <v>149</v>
      </c>
      <c r="C75" s="47">
        <v>7.0641879999999997</v>
      </c>
      <c r="D75" s="47">
        <v>7.152666</v>
      </c>
      <c r="E75" s="47">
        <v>6.9836429999999998</v>
      </c>
      <c r="F75" s="47">
        <v>6.7501759999999997</v>
      </c>
      <c r="G75" s="47">
        <v>6.604857</v>
      </c>
      <c r="H75" s="47">
        <v>6.5190630000000001</v>
      </c>
      <c r="I75" s="47">
        <v>6.470491</v>
      </c>
      <c r="J75" s="47">
        <v>6.4285819999999996</v>
      </c>
      <c r="K75" s="47">
        <v>6.392582</v>
      </c>
      <c r="L75" s="47">
        <v>6.3680089999999998</v>
      </c>
      <c r="M75" s="47">
        <v>6.3522949999999998</v>
      </c>
      <c r="N75" s="47">
        <v>6.3725129999999996</v>
      </c>
      <c r="O75" s="47">
        <v>6.3581110000000001</v>
      </c>
      <c r="P75" s="47">
        <v>6.3277239999999999</v>
      </c>
      <c r="Q75" s="47">
        <v>6.2939809999999996</v>
      </c>
      <c r="R75" s="47">
        <v>6.26159</v>
      </c>
      <c r="S75" s="47">
        <v>6.2234160000000003</v>
      </c>
      <c r="T75" s="47">
        <v>6.1840450000000002</v>
      </c>
      <c r="U75" s="47">
        <v>6.156771</v>
      </c>
      <c r="V75" s="47">
        <v>6.1211219999999997</v>
      </c>
      <c r="W75" s="47">
        <v>6.0859360000000002</v>
      </c>
      <c r="X75" s="47">
        <v>6.0565309999999997</v>
      </c>
      <c r="Y75" s="47">
        <v>6.0267350000000004</v>
      </c>
      <c r="Z75" s="47">
        <v>5.988753</v>
      </c>
      <c r="AA75" s="47">
        <v>5.9670690000000004</v>
      </c>
      <c r="AB75" s="47">
        <v>5.9372259999999999</v>
      </c>
      <c r="AC75" s="47">
        <v>5.899292</v>
      </c>
      <c r="AD75" s="47">
        <v>5.8620729999999996</v>
      </c>
      <c r="AE75" s="47">
        <v>5.8170130000000002</v>
      </c>
      <c r="AF75" s="47">
        <v>5.7636690000000002</v>
      </c>
      <c r="AG75" s="47">
        <v>5.7248320000000001</v>
      </c>
      <c r="AH75" s="43">
        <v>-6.9829999999999996E-3</v>
      </c>
    </row>
    <row r="76" spans="1:34" ht="15" customHeight="1" x14ac:dyDescent="0.25">
      <c r="A76" s="40" t="s">
        <v>452</v>
      </c>
      <c r="B76" s="65" t="s">
        <v>150</v>
      </c>
      <c r="C76" s="47">
        <v>11.901630000000001</v>
      </c>
      <c r="D76" s="47">
        <v>12.430649000000001</v>
      </c>
      <c r="E76" s="47">
        <v>12.072563000000001</v>
      </c>
      <c r="F76" s="47">
        <v>11.773242</v>
      </c>
      <c r="G76" s="47">
        <v>11.524692</v>
      </c>
      <c r="H76" s="47">
        <v>11.454622000000001</v>
      </c>
      <c r="I76" s="47">
        <v>11.427913</v>
      </c>
      <c r="J76" s="47">
        <v>11.417726</v>
      </c>
      <c r="K76" s="47">
        <v>11.405132999999999</v>
      </c>
      <c r="L76" s="47">
        <v>11.4091</v>
      </c>
      <c r="M76" s="47">
        <v>11.373091000000001</v>
      </c>
      <c r="N76" s="47">
        <v>11.451383</v>
      </c>
      <c r="O76" s="47">
        <v>11.467696999999999</v>
      </c>
      <c r="P76" s="47">
        <v>11.478982</v>
      </c>
      <c r="Q76" s="47">
        <v>11.456745</v>
      </c>
      <c r="R76" s="47">
        <v>11.390377000000001</v>
      </c>
      <c r="S76" s="47">
        <v>11.340187</v>
      </c>
      <c r="T76" s="47">
        <v>11.29951</v>
      </c>
      <c r="U76" s="47">
        <v>11.257210000000001</v>
      </c>
      <c r="V76" s="47">
        <v>11.207953</v>
      </c>
      <c r="W76" s="47">
        <v>11.156333</v>
      </c>
      <c r="X76" s="47">
        <v>11.108853999999999</v>
      </c>
      <c r="Y76" s="47">
        <v>11.057498000000001</v>
      </c>
      <c r="Z76" s="47">
        <v>10.987246000000001</v>
      </c>
      <c r="AA76" s="47">
        <v>10.923247999999999</v>
      </c>
      <c r="AB76" s="47">
        <v>10.869308999999999</v>
      </c>
      <c r="AC76" s="47">
        <v>10.796519</v>
      </c>
      <c r="AD76" s="47">
        <v>10.728971</v>
      </c>
      <c r="AE76" s="47">
        <v>10.639392000000001</v>
      </c>
      <c r="AF76" s="47">
        <v>10.532019999999999</v>
      </c>
      <c r="AG76" s="47">
        <v>10.434531</v>
      </c>
      <c r="AH76" s="43">
        <v>-4.3759999999999997E-3</v>
      </c>
    </row>
    <row r="77" spans="1:34" ht="15" customHeight="1" x14ac:dyDescent="0.25">
      <c r="A77" s="40" t="s">
        <v>453</v>
      </c>
      <c r="B77" s="64" t="s">
        <v>155</v>
      </c>
      <c r="C77" s="49">
        <v>10.414752</v>
      </c>
      <c r="D77" s="49">
        <v>10.602365000000001</v>
      </c>
      <c r="E77" s="49">
        <v>10.455869</v>
      </c>
      <c r="F77" s="49">
        <v>10.257922000000001</v>
      </c>
      <c r="G77" s="49">
        <v>10.108067999999999</v>
      </c>
      <c r="H77" s="49">
        <v>10.015625999999999</v>
      </c>
      <c r="I77" s="49">
        <v>9.9545320000000004</v>
      </c>
      <c r="J77" s="49">
        <v>9.9231929999999995</v>
      </c>
      <c r="K77" s="49">
        <v>9.8882549999999991</v>
      </c>
      <c r="L77" s="49">
        <v>9.8614610000000003</v>
      </c>
      <c r="M77" s="49">
        <v>9.8408809999999995</v>
      </c>
      <c r="N77" s="49">
        <v>9.8671849999999992</v>
      </c>
      <c r="O77" s="49">
        <v>9.8490280000000006</v>
      </c>
      <c r="P77" s="49">
        <v>9.8350930000000005</v>
      </c>
      <c r="Q77" s="49">
        <v>9.7988680000000006</v>
      </c>
      <c r="R77" s="49">
        <v>9.7475970000000007</v>
      </c>
      <c r="S77" s="49">
        <v>9.6970019999999995</v>
      </c>
      <c r="T77" s="49">
        <v>9.6518739999999994</v>
      </c>
      <c r="U77" s="49">
        <v>9.6181190000000001</v>
      </c>
      <c r="V77" s="49">
        <v>9.5818849999999998</v>
      </c>
      <c r="W77" s="49">
        <v>9.5463489999999993</v>
      </c>
      <c r="X77" s="49">
        <v>9.5157159999999994</v>
      </c>
      <c r="Y77" s="49">
        <v>9.4790580000000002</v>
      </c>
      <c r="Z77" s="49">
        <v>9.4369940000000003</v>
      </c>
      <c r="AA77" s="49">
        <v>9.4001929999999998</v>
      </c>
      <c r="AB77" s="49">
        <v>9.3700290000000006</v>
      </c>
      <c r="AC77" s="49">
        <v>9.3263639999999999</v>
      </c>
      <c r="AD77" s="49">
        <v>9.2805619999999998</v>
      </c>
      <c r="AE77" s="49">
        <v>9.2207550000000005</v>
      </c>
      <c r="AF77" s="49">
        <v>9.1432640000000003</v>
      </c>
      <c r="AG77" s="49">
        <v>9.0791649999999997</v>
      </c>
      <c r="AH77" s="45">
        <v>-4.5640000000000003E-3</v>
      </c>
    </row>
    <row r="78" spans="1:34" ht="15" customHeight="1" x14ac:dyDescent="0.25">
      <c r="B78" s="64" t="s">
        <v>156</v>
      </c>
    </row>
    <row r="79" spans="1:34" x14ac:dyDescent="0.25">
      <c r="A79" s="40" t="s">
        <v>454</v>
      </c>
      <c r="B79" s="65" t="s">
        <v>147</v>
      </c>
      <c r="C79" s="47">
        <v>12.204371</v>
      </c>
      <c r="D79" s="47">
        <v>12.610307000000001</v>
      </c>
      <c r="E79" s="47">
        <v>12.626251</v>
      </c>
      <c r="F79" s="47">
        <v>12.668453</v>
      </c>
      <c r="G79" s="47">
        <v>12.779176</v>
      </c>
      <c r="H79" s="47">
        <v>12.987722</v>
      </c>
      <c r="I79" s="47">
        <v>13.281469</v>
      </c>
      <c r="J79" s="47">
        <v>13.647092000000001</v>
      </c>
      <c r="K79" s="47">
        <v>14.033917000000001</v>
      </c>
      <c r="L79" s="47">
        <v>14.449106</v>
      </c>
      <c r="M79" s="47">
        <v>14.882433000000001</v>
      </c>
      <c r="N79" s="47">
        <v>15.374309</v>
      </c>
      <c r="O79" s="47">
        <v>15.818813</v>
      </c>
      <c r="P79" s="47">
        <v>16.246103000000002</v>
      </c>
      <c r="Q79" s="47">
        <v>16.638549999999999</v>
      </c>
      <c r="R79" s="47">
        <v>16.986111000000001</v>
      </c>
      <c r="S79" s="47">
        <v>17.337541999999999</v>
      </c>
      <c r="T79" s="47">
        <v>17.688223000000001</v>
      </c>
      <c r="U79" s="47">
        <v>18.054846000000001</v>
      </c>
      <c r="V79" s="47">
        <v>18.414497000000001</v>
      </c>
      <c r="W79" s="47">
        <v>18.789349000000001</v>
      </c>
      <c r="X79" s="47">
        <v>19.188692</v>
      </c>
      <c r="Y79" s="47">
        <v>19.593112999999999</v>
      </c>
      <c r="Z79" s="47">
        <v>20.009381999999999</v>
      </c>
      <c r="AA79" s="47">
        <v>20.455888999999999</v>
      </c>
      <c r="AB79" s="47">
        <v>20.942957</v>
      </c>
      <c r="AC79" s="47">
        <v>21.420864000000002</v>
      </c>
      <c r="AD79" s="47">
        <v>21.911659</v>
      </c>
      <c r="AE79" s="47">
        <v>22.384352</v>
      </c>
      <c r="AF79" s="47">
        <v>22.833870000000001</v>
      </c>
      <c r="AG79" s="47">
        <v>23.328157000000001</v>
      </c>
      <c r="AH79" s="43">
        <v>2.1829999999999999E-2</v>
      </c>
    </row>
    <row r="80" spans="1:34" ht="15" customHeight="1" x14ac:dyDescent="0.25">
      <c r="A80" s="40" t="s">
        <v>455</v>
      </c>
      <c r="B80" s="65" t="s">
        <v>148</v>
      </c>
      <c r="C80" s="47">
        <v>10.687162000000001</v>
      </c>
      <c r="D80" s="47">
        <v>10.947863999999999</v>
      </c>
      <c r="E80" s="47">
        <v>10.941195</v>
      </c>
      <c r="F80" s="47">
        <v>10.874269</v>
      </c>
      <c r="G80" s="47">
        <v>10.910049000000001</v>
      </c>
      <c r="H80" s="47">
        <v>11.057846</v>
      </c>
      <c r="I80" s="47">
        <v>11.255775</v>
      </c>
      <c r="J80" s="47">
        <v>11.542185999999999</v>
      </c>
      <c r="K80" s="47">
        <v>11.835333</v>
      </c>
      <c r="L80" s="47">
        <v>12.148054999999999</v>
      </c>
      <c r="M80" s="47">
        <v>12.480864</v>
      </c>
      <c r="N80" s="47">
        <v>12.886765</v>
      </c>
      <c r="O80" s="47">
        <v>13.20975</v>
      </c>
      <c r="P80" s="47">
        <v>13.557003</v>
      </c>
      <c r="Q80" s="47">
        <v>13.840424000000001</v>
      </c>
      <c r="R80" s="47">
        <v>14.094722000000001</v>
      </c>
      <c r="S80" s="47">
        <v>14.332832</v>
      </c>
      <c r="T80" s="47">
        <v>14.576143999999999</v>
      </c>
      <c r="U80" s="47">
        <v>14.838378000000001</v>
      </c>
      <c r="V80" s="47">
        <v>15.094151999999999</v>
      </c>
      <c r="W80" s="47">
        <v>15.357625000000001</v>
      </c>
      <c r="X80" s="47">
        <v>15.63476</v>
      </c>
      <c r="Y80" s="47">
        <v>15.908904</v>
      </c>
      <c r="Z80" s="47">
        <v>16.204253999999999</v>
      </c>
      <c r="AA80" s="47">
        <v>16.502087</v>
      </c>
      <c r="AB80" s="47">
        <v>16.832166999999998</v>
      </c>
      <c r="AC80" s="47">
        <v>17.168458999999999</v>
      </c>
      <c r="AD80" s="47">
        <v>17.500523000000001</v>
      </c>
      <c r="AE80" s="47">
        <v>17.817667</v>
      </c>
      <c r="AF80" s="47">
        <v>18.122402000000001</v>
      </c>
      <c r="AG80" s="47">
        <v>18.474564000000001</v>
      </c>
      <c r="AH80" s="43">
        <v>1.8412000000000001E-2</v>
      </c>
    </row>
    <row r="81" spans="1:34" x14ac:dyDescent="0.25">
      <c r="A81" s="40" t="s">
        <v>456</v>
      </c>
      <c r="B81" s="65" t="s">
        <v>149</v>
      </c>
      <c r="C81" s="47">
        <v>7.0641879999999997</v>
      </c>
      <c r="D81" s="47">
        <v>7.2281269999999997</v>
      </c>
      <c r="E81" s="47">
        <v>7.1388470000000002</v>
      </c>
      <c r="F81" s="47">
        <v>6.9914240000000003</v>
      </c>
      <c r="G81" s="47">
        <v>6.9574020000000001</v>
      </c>
      <c r="H81" s="47">
        <v>7.0156890000000001</v>
      </c>
      <c r="I81" s="47">
        <v>7.1409159999999998</v>
      </c>
      <c r="J81" s="47">
        <v>7.2980020000000003</v>
      </c>
      <c r="K81" s="47">
        <v>7.4739649999999997</v>
      </c>
      <c r="L81" s="47">
        <v>7.6748010000000004</v>
      </c>
      <c r="M81" s="47">
        <v>7.8906700000000001</v>
      </c>
      <c r="N81" s="47">
        <v>8.1542790000000007</v>
      </c>
      <c r="O81" s="47">
        <v>8.3706659999999999</v>
      </c>
      <c r="P81" s="47">
        <v>8.5626110000000004</v>
      </c>
      <c r="Q81" s="47">
        <v>8.7413460000000001</v>
      </c>
      <c r="R81" s="47">
        <v>8.9152950000000004</v>
      </c>
      <c r="S81" s="47">
        <v>9.0763879999999997</v>
      </c>
      <c r="T81" s="47">
        <v>9.230791</v>
      </c>
      <c r="U81" s="47">
        <v>9.4027639999999995</v>
      </c>
      <c r="V81" s="47">
        <v>9.5568740000000005</v>
      </c>
      <c r="W81" s="47">
        <v>9.7186079999999997</v>
      </c>
      <c r="X81" s="47">
        <v>9.8932149999999996</v>
      </c>
      <c r="Y81" s="47">
        <v>10.073668</v>
      </c>
      <c r="Z81" s="47">
        <v>10.249810999999999</v>
      </c>
      <c r="AA81" s="47">
        <v>10.466333000000001</v>
      </c>
      <c r="AB81" s="47">
        <v>10.674975999999999</v>
      </c>
      <c r="AC81" s="47">
        <v>10.886497</v>
      </c>
      <c r="AD81" s="47">
        <v>11.106802999999999</v>
      </c>
      <c r="AE81" s="47">
        <v>11.318407000000001</v>
      </c>
      <c r="AF81" s="47">
        <v>11.524663</v>
      </c>
      <c r="AG81" s="47">
        <v>11.769992</v>
      </c>
      <c r="AH81" s="43">
        <v>1.7163000000000001E-2</v>
      </c>
    </row>
    <row r="82" spans="1:34" ht="15" customHeight="1" x14ac:dyDescent="0.25">
      <c r="A82" s="40" t="s">
        <v>457</v>
      </c>
      <c r="B82" s="65" t="s">
        <v>150</v>
      </c>
      <c r="C82" s="47">
        <v>11.901630000000001</v>
      </c>
      <c r="D82" s="47">
        <v>12.561794000000001</v>
      </c>
      <c r="E82" s="47">
        <v>12.340864</v>
      </c>
      <c r="F82" s="47">
        <v>12.194011</v>
      </c>
      <c r="G82" s="47">
        <v>12.139839</v>
      </c>
      <c r="H82" s="47">
        <v>12.327242</v>
      </c>
      <c r="I82" s="47">
        <v>12.611988</v>
      </c>
      <c r="J82" s="47">
        <v>12.961892000000001</v>
      </c>
      <c r="K82" s="47">
        <v>13.334448999999999</v>
      </c>
      <c r="L82" s="47">
        <v>13.750384</v>
      </c>
      <c r="M82" s="47">
        <v>14.127383</v>
      </c>
      <c r="N82" s="47">
        <v>14.653209</v>
      </c>
      <c r="O82" s="47">
        <v>15.097607</v>
      </c>
      <c r="P82" s="47">
        <v>15.533239</v>
      </c>
      <c r="Q82" s="47">
        <v>15.911612999999999</v>
      </c>
      <c r="R82" s="47">
        <v>16.217697000000001</v>
      </c>
      <c r="S82" s="47">
        <v>16.538817999999999</v>
      </c>
      <c r="T82" s="47">
        <v>16.866534999999999</v>
      </c>
      <c r="U82" s="47">
        <v>17.192274000000001</v>
      </c>
      <c r="V82" s="47">
        <v>17.498915</v>
      </c>
      <c r="W82" s="47">
        <v>17.815504000000001</v>
      </c>
      <c r="X82" s="47">
        <v>18.146077999999999</v>
      </c>
      <c r="Y82" s="47">
        <v>18.482571</v>
      </c>
      <c r="Z82" s="47">
        <v>18.804780999999998</v>
      </c>
      <c r="AA82" s="47">
        <v>19.159549999999999</v>
      </c>
      <c r="AB82" s="47">
        <v>19.542732000000001</v>
      </c>
      <c r="AC82" s="47">
        <v>19.923795999999999</v>
      </c>
      <c r="AD82" s="47">
        <v>20.328060000000001</v>
      </c>
      <c r="AE82" s="47">
        <v>20.701511</v>
      </c>
      <c r="AF82" s="47">
        <v>21.059151</v>
      </c>
      <c r="AG82" s="47">
        <v>21.452921</v>
      </c>
      <c r="AH82" s="43">
        <v>1.9834000000000001E-2</v>
      </c>
    </row>
    <row r="83" spans="1:34" ht="15" customHeight="1" x14ac:dyDescent="0.25">
      <c r="A83" s="40" t="s">
        <v>458</v>
      </c>
      <c r="B83" s="64" t="s">
        <v>155</v>
      </c>
      <c r="C83" s="49">
        <v>10.414752</v>
      </c>
      <c r="D83" s="49">
        <v>10.714221999999999</v>
      </c>
      <c r="E83" s="49">
        <v>10.68824</v>
      </c>
      <c r="F83" s="49">
        <v>10.624535</v>
      </c>
      <c r="G83" s="49">
        <v>10.647601999999999</v>
      </c>
      <c r="H83" s="49">
        <v>10.778623</v>
      </c>
      <c r="I83" s="49">
        <v>10.985946</v>
      </c>
      <c r="J83" s="49">
        <v>11.265234</v>
      </c>
      <c r="K83" s="49">
        <v>11.560972</v>
      </c>
      <c r="L83" s="49">
        <v>11.885151</v>
      </c>
      <c r="M83" s="49">
        <v>12.22411</v>
      </c>
      <c r="N83" s="49">
        <v>12.626067000000001</v>
      </c>
      <c r="O83" s="49">
        <v>12.966575000000001</v>
      </c>
      <c r="P83" s="49">
        <v>13.308745</v>
      </c>
      <c r="Q83" s="49">
        <v>13.609082000000001</v>
      </c>
      <c r="R83" s="49">
        <v>13.878695</v>
      </c>
      <c r="S83" s="49">
        <v>14.142355</v>
      </c>
      <c r="T83" s="49">
        <v>14.407144000000001</v>
      </c>
      <c r="U83" s="49">
        <v>14.689014999999999</v>
      </c>
      <c r="V83" s="49">
        <v>14.960144</v>
      </c>
      <c r="W83" s="49">
        <v>15.244526</v>
      </c>
      <c r="X83" s="49">
        <v>15.543718999999999</v>
      </c>
      <c r="Y83" s="49">
        <v>15.844213999999999</v>
      </c>
      <c r="Z83" s="49">
        <v>16.151508</v>
      </c>
      <c r="AA83" s="49">
        <v>16.488087</v>
      </c>
      <c r="AB83" s="49">
        <v>16.847066999999999</v>
      </c>
      <c r="AC83" s="49">
        <v>17.210785000000001</v>
      </c>
      <c r="AD83" s="49">
        <v>17.583776</v>
      </c>
      <c r="AE83" s="49">
        <v>17.941210000000002</v>
      </c>
      <c r="AF83" s="49">
        <v>18.282284000000001</v>
      </c>
      <c r="AG83" s="49">
        <v>18.666349</v>
      </c>
      <c r="AH83" s="45">
        <v>1.9640000000000001E-2</v>
      </c>
    </row>
    <row r="84" spans="1:34" ht="15" customHeight="1" x14ac:dyDescent="0.25"/>
    <row r="85" spans="1:34" ht="15" customHeight="1" x14ac:dyDescent="0.25">
      <c r="B85" s="64" t="s">
        <v>157</v>
      </c>
    </row>
    <row r="86" spans="1:34" ht="15" customHeight="1" x14ac:dyDescent="0.25">
      <c r="B86" s="64" t="s">
        <v>608</v>
      </c>
    </row>
    <row r="87" spans="1:34" ht="15" customHeight="1" x14ac:dyDescent="0.25">
      <c r="A87" s="40" t="s">
        <v>459</v>
      </c>
      <c r="B87" s="65" t="s">
        <v>158</v>
      </c>
      <c r="C87" s="47">
        <v>5.8293189999999999</v>
      </c>
      <c r="D87" s="47">
        <v>6.1814629999999999</v>
      </c>
      <c r="E87" s="47">
        <v>6.0750409999999997</v>
      </c>
      <c r="F87" s="47">
        <v>5.7710850000000002</v>
      </c>
      <c r="G87" s="47">
        <v>5.582211</v>
      </c>
      <c r="H87" s="47">
        <v>5.4193040000000003</v>
      </c>
      <c r="I87" s="47">
        <v>5.2948519999999997</v>
      </c>
      <c r="J87" s="47">
        <v>5.2317400000000003</v>
      </c>
      <c r="K87" s="47">
        <v>5.1711679999999998</v>
      </c>
      <c r="L87" s="47">
        <v>5.1348390000000004</v>
      </c>
      <c r="M87" s="47">
        <v>5.0841459999999996</v>
      </c>
      <c r="N87" s="47">
        <v>5.0832009999999999</v>
      </c>
      <c r="O87" s="47">
        <v>5.0463839999999998</v>
      </c>
      <c r="P87" s="47">
        <v>5.008794</v>
      </c>
      <c r="Q87" s="47">
        <v>4.9487969999999999</v>
      </c>
      <c r="R87" s="47">
        <v>4.8809560000000003</v>
      </c>
      <c r="S87" s="47">
        <v>4.8215139999999996</v>
      </c>
      <c r="T87" s="47">
        <v>4.7662570000000004</v>
      </c>
      <c r="U87" s="47">
        <v>4.7214270000000003</v>
      </c>
      <c r="V87" s="47">
        <v>4.6749429999999998</v>
      </c>
      <c r="W87" s="47">
        <v>4.6245560000000001</v>
      </c>
      <c r="X87" s="47">
        <v>4.576384</v>
      </c>
      <c r="Y87" s="47">
        <v>4.5306240000000004</v>
      </c>
      <c r="Z87" s="47">
        <v>4.4887420000000002</v>
      </c>
      <c r="AA87" s="47">
        <v>4.4551930000000004</v>
      </c>
      <c r="AB87" s="47">
        <v>4.4279590000000004</v>
      </c>
      <c r="AC87" s="47">
        <v>4.3894710000000003</v>
      </c>
      <c r="AD87" s="47">
        <v>4.3504160000000001</v>
      </c>
      <c r="AE87" s="47">
        <v>4.3007920000000004</v>
      </c>
      <c r="AF87" s="47">
        <v>4.2479769999999997</v>
      </c>
      <c r="AG87" s="47">
        <v>4.2187380000000001</v>
      </c>
      <c r="AH87" s="43">
        <v>-1.0721E-2</v>
      </c>
    </row>
    <row r="88" spans="1:34" ht="15" customHeight="1" x14ac:dyDescent="0.25">
      <c r="A88" s="40" t="s">
        <v>460</v>
      </c>
      <c r="B88" s="65" t="s">
        <v>159</v>
      </c>
      <c r="C88" s="47">
        <v>1.3505799999999999</v>
      </c>
      <c r="D88" s="47">
        <v>1.3676630000000001</v>
      </c>
      <c r="E88" s="47">
        <v>1.391823</v>
      </c>
      <c r="F88" s="47">
        <v>1.412819</v>
      </c>
      <c r="G88" s="47">
        <v>1.4264650000000001</v>
      </c>
      <c r="H88" s="47">
        <v>1.4378789999999999</v>
      </c>
      <c r="I88" s="47">
        <v>1.4514370000000001</v>
      </c>
      <c r="J88" s="47">
        <v>1.4649859999999999</v>
      </c>
      <c r="K88" s="47">
        <v>1.473557</v>
      </c>
      <c r="L88" s="47">
        <v>1.476421</v>
      </c>
      <c r="M88" s="47">
        <v>1.4781709999999999</v>
      </c>
      <c r="N88" s="47">
        <v>1.4794389999999999</v>
      </c>
      <c r="O88" s="47">
        <v>1.47926</v>
      </c>
      <c r="P88" s="47">
        <v>1.4826699999999999</v>
      </c>
      <c r="Q88" s="47">
        <v>1.489444</v>
      </c>
      <c r="R88" s="47">
        <v>1.4979819999999999</v>
      </c>
      <c r="S88" s="47">
        <v>1.5051000000000001</v>
      </c>
      <c r="T88" s="47">
        <v>1.5121500000000001</v>
      </c>
      <c r="U88" s="47">
        <v>1.519644</v>
      </c>
      <c r="V88" s="47">
        <v>1.52634</v>
      </c>
      <c r="W88" s="47">
        <v>1.534516</v>
      </c>
      <c r="X88" s="47">
        <v>1.544551</v>
      </c>
      <c r="Y88" s="47">
        <v>1.5458460000000001</v>
      </c>
      <c r="Z88" s="47">
        <v>1.5418719999999999</v>
      </c>
      <c r="AA88" s="47">
        <v>1.5379830000000001</v>
      </c>
      <c r="AB88" s="47">
        <v>1.5345489999999999</v>
      </c>
      <c r="AC88" s="47">
        <v>1.5315369999999999</v>
      </c>
      <c r="AD88" s="47">
        <v>1.5288889999999999</v>
      </c>
      <c r="AE88" s="47">
        <v>1.527072</v>
      </c>
      <c r="AF88" s="47">
        <v>1.523871</v>
      </c>
      <c r="AG88" s="47">
        <v>1.517487</v>
      </c>
      <c r="AH88" s="43">
        <v>3.8920000000000001E-3</v>
      </c>
    </row>
    <row r="89" spans="1:34" ht="15" customHeight="1" x14ac:dyDescent="0.25">
      <c r="A89" s="40" t="s">
        <v>461</v>
      </c>
      <c r="B89" s="65" t="s">
        <v>160</v>
      </c>
      <c r="C89" s="47">
        <v>3.2540179999999999</v>
      </c>
      <c r="D89" s="47">
        <v>3.04101</v>
      </c>
      <c r="E89" s="47">
        <v>2.9782099999999998</v>
      </c>
      <c r="F89" s="47">
        <v>3.0622440000000002</v>
      </c>
      <c r="G89" s="47">
        <v>3.088476</v>
      </c>
      <c r="H89" s="47">
        <v>3.1463640000000002</v>
      </c>
      <c r="I89" s="47">
        <v>3.1945380000000001</v>
      </c>
      <c r="J89" s="47">
        <v>3.2129789999999998</v>
      </c>
      <c r="K89" s="47">
        <v>3.230645</v>
      </c>
      <c r="L89" s="47">
        <v>3.2362500000000001</v>
      </c>
      <c r="M89" s="47">
        <v>3.2650039999999998</v>
      </c>
      <c r="N89" s="47">
        <v>3.290956</v>
      </c>
      <c r="O89" s="47">
        <v>3.3099479999999999</v>
      </c>
      <c r="P89" s="47">
        <v>3.329672</v>
      </c>
      <c r="Q89" s="47">
        <v>3.3460740000000002</v>
      </c>
      <c r="R89" s="47">
        <v>3.353091</v>
      </c>
      <c r="S89" s="47">
        <v>3.355502</v>
      </c>
      <c r="T89" s="47">
        <v>3.3585929999999999</v>
      </c>
      <c r="U89" s="47">
        <v>3.362552</v>
      </c>
      <c r="V89" s="47">
        <v>3.3660809999999999</v>
      </c>
      <c r="W89" s="47">
        <v>3.3724449999999999</v>
      </c>
      <c r="X89" s="47">
        <v>3.3810769999999999</v>
      </c>
      <c r="Y89" s="47">
        <v>3.3884470000000002</v>
      </c>
      <c r="Z89" s="47">
        <v>3.3910719999999999</v>
      </c>
      <c r="AA89" s="47">
        <v>3.3916409999999999</v>
      </c>
      <c r="AB89" s="47">
        <v>3.3923070000000002</v>
      </c>
      <c r="AC89" s="47">
        <v>3.389993</v>
      </c>
      <c r="AD89" s="47">
        <v>3.3853070000000001</v>
      </c>
      <c r="AE89" s="47">
        <v>3.3771740000000001</v>
      </c>
      <c r="AF89" s="47">
        <v>3.3553980000000001</v>
      </c>
      <c r="AG89" s="47">
        <v>3.3264939999999998</v>
      </c>
      <c r="AH89" s="43">
        <v>7.3499999999999998E-4</v>
      </c>
    </row>
    <row r="90" spans="1:34" ht="15" customHeight="1" x14ac:dyDescent="0.25">
      <c r="B90" s="64" t="s">
        <v>156</v>
      </c>
    </row>
    <row r="91" spans="1:34" ht="15" customHeight="1" x14ac:dyDescent="0.25">
      <c r="A91" s="40" t="s">
        <v>462</v>
      </c>
      <c r="B91" s="65" t="s">
        <v>158</v>
      </c>
      <c r="C91" s="47">
        <v>5.8293189999999999</v>
      </c>
      <c r="D91" s="47">
        <v>6.2466780000000002</v>
      </c>
      <c r="E91" s="47">
        <v>6.2100520000000001</v>
      </c>
      <c r="F91" s="47">
        <v>5.9773399999999999</v>
      </c>
      <c r="G91" s="47">
        <v>5.8801699999999997</v>
      </c>
      <c r="H91" s="47">
        <v>5.8321500000000004</v>
      </c>
      <c r="I91" s="47">
        <v>5.8434650000000001</v>
      </c>
      <c r="J91" s="47">
        <v>5.9392959999999997</v>
      </c>
      <c r="K91" s="47">
        <v>6.0459329999999998</v>
      </c>
      <c r="L91" s="47">
        <v>6.1885700000000003</v>
      </c>
      <c r="M91" s="47">
        <v>6.3154060000000003</v>
      </c>
      <c r="N91" s="47">
        <v>6.5044729999999999</v>
      </c>
      <c r="O91" s="47">
        <v>6.6437340000000003</v>
      </c>
      <c r="P91" s="47">
        <v>6.7778470000000004</v>
      </c>
      <c r="Q91" s="47">
        <v>6.8730979999999997</v>
      </c>
      <c r="R91" s="47">
        <v>6.9495389999999997</v>
      </c>
      <c r="S91" s="47">
        <v>7.0318180000000003</v>
      </c>
      <c r="T91" s="47">
        <v>7.1144889999999998</v>
      </c>
      <c r="U91" s="47">
        <v>7.210674</v>
      </c>
      <c r="V91" s="47">
        <v>7.2989629999999996</v>
      </c>
      <c r="W91" s="47">
        <v>7.3849340000000003</v>
      </c>
      <c r="X91" s="47">
        <v>7.4754259999999997</v>
      </c>
      <c r="Y91" s="47">
        <v>7.5729230000000003</v>
      </c>
      <c r="Z91" s="47">
        <v>7.6825270000000003</v>
      </c>
      <c r="AA91" s="47">
        <v>7.8144780000000003</v>
      </c>
      <c r="AB91" s="47">
        <v>7.961354</v>
      </c>
      <c r="AC91" s="47">
        <v>8.1002880000000008</v>
      </c>
      <c r="AD91" s="47">
        <v>8.2426829999999995</v>
      </c>
      <c r="AE91" s="47">
        <v>8.3682309999999998</v>
      </c>
      <c r="AF91" s="47">
        <v>8.4939820000000008</v>
      </c>
      <c r="AG91" s="47">
        <v>8.6735319999999998</v>
      </c>
      <c r="AH91" s="43">
        <v>1.3334E-2</v>
      </c>
    </row>
    <row r="92" spans="1:34" x14ac:dyDescent="0.25">
      <c r="A92" s="40" t="s">
        <v>463</v>
      </c>
      <c r="B92" s="65" t="s">
        <v>159</v>
      </c>
      <c r="C92" s="47">
        <v>1.3505799999999999</v>
      </c>
      <c r="D92" s="47">
        <v>1.3820920000000001</v>
      </c>
      <c r="E92" s="47">
        <v>1.422755</v>
      </c>
      <c r="F92" s="47">
        <v>1.4633119999999999</v>
      </c>
      <c r="G92" s="47">
        <v>1.502605</v>
      </c>
      <c r="H92" s="47">
        <v>1.547417</v>
      </c>
      <c r="I92" s="47">
        <v>1.6018239999999999</v>
      </c>
      <c r="J92" s="47">
        <v>1.6631149999999999</v>
      </c>
      <c r="K92" s="47">
        <v>1.7228270000000001</v>
      </c>
      <c r="L92" s="47">
        <v>1.7794000000000001</v>
      </c>
      <c r="M92" s="47">
        <v>1.836149</v>
      </c>
      <c r="N92" s="47">
        <v>1.8930929999999999</v>
      </c>
      <c r="O92" s="47">
        <v>1.947495</v>
      </c>
      <c r="P92" s="47">
        <v>2.0063339999999998</v>
      </c>
      <c r="Q92" s="47">
        <v>2.0686019999999998</v>
      </c>
      <c r="R92" s="47">
        <v>2.1328369999999999</v>
      </c>
      <c r="S92" s="47">
        <v>2.1950759999999998</v>
      </c>
      <c r="T92" s="47">
        <v>2.2571530000000002</v>
      </c>
      <c r="U92" s="47">
        <v>2.320837</v>
      </c>
      <c r="V92" s="47">
        <v>2.3830659999999999</v>
      </c>
      <c r="W92" s="47">
        <v>2.4504619999999999</v>
      </c>
      <c r="X92" s="47">
        <v>2.5229910000000002</v>
      </c>
      <c r="Y92" s="47">
        <v>2.5838770000000002</v>
      </c>
      <c r="Z92" s="47">
        <v>2.6389300000000002</v>
      </c>
      <c r="AA92" s="47">
        <v>2.6976469999999999</v>
      </c>
      <c r="AB92" s="47">
        <v>2.7590780000000001</v>
      </c>
      <c r="AC92" s="47">
        <v>2.8262839999999998</v>
      </c>
      <c r="AD92" s="47">
        <v>2.8967679999999998</v>
      </c>
      <c r="AE92" s="47">
        <v>2.9712890000000001</v>
      </c>
      <c r="AF92" s="47">
        <v>3.0470350000000002</v>
      </c>
      <c r="AG92" s="47">
        <v>3.1198830000000002</v>
      </c>
      <c r="AH92" s="43">
        <v>2.8302000000000001E-2</v>
      </c>
    </row>
    <row r="93" spans="1:34" ht="15" customHeight="1" x14ac:dyDescent="0.25">
      <c r="A93" s="40" t="s">
        <v>464</v>
      </c>
      <c r="B93" s="65" t="s">
        <v>160</v>
      </c>
      <c r="C93" s="47">
        <v>3.2540179999999999</v>
      </c>
      <c r="D93" s="47">
        <v>3.0730940000000002</v>
      </c>
      <c r="E93" s="47">
        <v>3.0443980000000002</v>
      </c>
      <c r="F93" s="47">
        <v>3.1716869999999999</v>
      </c>
      <c r="G93" s="47">
        <v>3.2533289999999999</v>
      </c>
      <c r="H93" s="47">
        <v>3.386056</v>
      </c>
      <c r="I93" s="47">
        <v>3.5255320000000001</v>
      </c>
      <c r="J93" s="47">
        <v>3.6475110000000002</v>
      </c>
      <c r="K93" s="47">
        <v>3.7771479999999999</v>
      </c>
      <c r="L93" s="47">
        <v>3.9003670000000001</v>
      </c>
      <c r="M93" s="47">
        <v>4.0557100000000004</v>
      </c>
      <c r="N93" s="47">
        <v>4.2111130000000001</v>
      </c>
      <c r="O93" s="47">
        <v>4.3576569999999997</v>
      </c>
      <c r="P93" s="47">
        <v>4.5056770000000004</v>
      </c>
      <c r="Q93" s="47">
        <v>4.6471689999999999</v>
      </c>
      <c r="R93" s="47">
        <v>4.7741540000000002</v>
      </c>
      <c r="S93" s="47">
        <v>4.8937489999999997</v>
      </c>
      <c r="T93" s="47">
        <v>5.0132989999999999</v>
      </c>
      <c r="U93" s="47">
        <v>5.1353679999999997</v>
      </c>
      <c r="V93" s="47">
        <v>5.2554429999999996</v>
      </c>
      <c r="W93" s="47">
        <v>5.3854439999999997</v>
      </c>
      <c r="X93" s="47">
        <v>5.5229169999999996</v>
      </c>
      <c r="Y93" s="47">
        <v>5.6637779999999998</v>
      </c>
      <c r="Z93" s="47">
        <v>5.8038530000000002</v>
      </c>
      <c r="AA93" s="47">
        <v>5.9489929999999998</v>
      </c>
      <c r="AB93" s="47">
        <v>6.099278</v>
      </c>
      <c r="AC93" s="47">
        <v>6.2558619999999996</v>
      </c>
      <c r="AD93" s="47">
        <v>6.414104</v>
      </c>
      <c r="AE93" s="47">
        <v>6.5711079999999997</v>
      </c>
      <c r="AF93" s="47">
        <v>6.709238</v>
      </c>
      <c r="AG93" s="47">
        <v>6.8391190000000002</v>
      </c>
      <c r="AH93" s="43">
        <v>2.5068E-2</v>
      </c>
    </row>
    <row r="94" spans="1:34" ht="15" customHeight="1" x14ac:dyDescent="0.25"/>
    <row r="95" spans="1:34" ht="15" customHeight="1" x14ac:dyDescent="0.25">
      <c r="B95" s="64" t="s">
        <v>161</v>
      </c>
    </row>
    <row r="96" spans="1:34" ht="15" customHeight="1" x14ac:dyDescent="0.25">
      <c r="A96" s="40" t="s">
        <v>465</v>
      </c>
      <c r="B96" s="65" t="s">
        <v>162</v>
      </c>
      <c r="C96" s="42">
        <v>0.64363700000000001</v>
      </c>
      <c r="D96" s="42">
        <v>0.73158100000000004</v>
      </c>
      <c r="E96" s="42">
        <v>0.807145</v>
      </c>
      <c r="F96" s="42">
        <v>0.59957800000000006</v>
      </c>
      <c r="G96" s="42">
        <v>0.48381400000000002</v>
      </c>
      <c r="H96" s="42">
        <v>0.34247899999999998</v>
      </c>
      <c r="I96" s="42">
        <v>0.38086999999999999</v>
      </c>
      <c r="J96" s="42">
        <v>0.37877899999999998</v>
      </c>
      <c r="K96" s="42">
        <v>0.37306400000000001</v>
      </c>
      <c r="L96" s="42">
        <v>0.37459500000000001</v>
      </c>
      <c r="M96" s="42">
        <v>0.351078</v>
      </c>
      <c r="N96" s="42">
        <v>0.33153199999999999</v>
      </c>
      <c r="O96" s="42">
        <v>0.325986</v>
      </c>
      <c r="P96" s="42">
        <v>0.32772699999999999</v>
      </c>
      <c r="Q96" s="42">
        <v>0.321853</v>
      </c>
      <c r="R96" s="42">
        <v>0.31590099999999999</v>
      </c>
      <c r="S96" s="42">
        <v>0.313606</v>
      </c>
      <c r="T96" s="42">
        <v>0.30757899999999999</v>
      </c>
      <c r="U96" s="42">
        <v>0.313662</v>
      </c>
      <c r="V96" s="42">
        <v>0.31456200000000001</v>
      </c>
      <c r="W96" s="42">
        <v>0.31620300000000001</v>
      </c>
      <c r="X96" s="42">
        <v>0.32242700000000002</v>
      </c>
      <c r="Y96" s="42">
        <v>0.321413</v>
      </c>
      <c r="Z96" s="42">
        <v>0.32995999999999998</v>
      </c>
      <c r="AA96" s="42">
        <v>0.35462300000000002</v>
      </c>
      <c r="AB96" s="42">
        <v>0.34559600000000001</v>
      </c>
      <c r="AC96" s="42">
        <v>0.337976</v>
      </c>
      <c r="AD96" s="42">
        <v>0.33203700000000003</v>
      </c>
      <c r="AE96" s="42">
        <v>0.32901900000000001</v>
      </c>
      <c r="AF96" s="42">
        <v>0.32759899999999997</v>
      </c>
      <c r="AG96" s="42">
        <v>0.32263900000000001</v>
      </c>
      <c r="AH96" s="43">
        <v>-2.2756999999999999E-2</v>
      </c>
    </row>
    <row r="97" spans="1:34" ht="15" customHeight="1" x14ac:dyDescent="0.25">
      <c r="A97" s="40" t="s">
        <v>466</v>
      </c>
      <c r="B97" s="65" t="s">
        <v>163</v>
      </c>
      <c r="C97" s="42">
        <v>0.77271400000000001</v>
      </c>
      <c r="D97" s="42">
        <v>0.77524899999999997</v>
      </c>
      <c r="E97" s="42">
        <v>0.76687499999999997</v>
      </c>
      <c r="F97" s="42">
        <v>0.63982899999999998</v>
      </c>
      <c r="G97" s="42">
        <v>0.611599</v>
      </c>
      <c r="H97" s="42">
        <v>0.49799399999999999</v>
      </c>
      <c r="I97" s="42">
        <v>0.50602999999999998</v>
      </c>
      <c r="J97" s="42">
        <v>0.49975799999999998</v>
      </c>
      <c r="K97" s="42">
        <v>0.49274099999999998</v>
      </c>
      <c r="L97" s="42">
        <v>0.48716199999999998</v>
      </c>
      <c r="M97" s="42">
        <v>0.48430499999999999</v>
      </c>
      <c r="N97" s="42">
        <v>0.46952300000000002</v>
      </c>
      <c r="O97" s="42">
        <v>0.461364</v>
      </c>
      <c r="P97" s="42">
        <v>0.46261799999999997</v>
      </c>
      <c r="Q97" s="42">
        <v>0.46615499999999999</v>
      </c>
      <c r="R97" s="42">
        <v>0.45500400000000002</v>
      </c>
      <c r="S97" s="42">
        <v>0.45449099999999998</v>
      </c>
      <c r="T97" s="42">
        <v>0.45110499999999998</v>
      </c>
      <c r="U97" s="42">
        <v>0.44579800000000003</v>
      </c>
      <c r="V97" s="42">
        <v>0.44262099999999999</v>
      </c>
      <c r="W97" s="42">
        <v>0.44612800000000002</v>
      </c>
      <c r="X97" s="42">
        <v>0.44555499999999998</v>
      </c>
      <c r="Y97" s="42">
        <v>0.44592799999999999</v>
      </c>
      <c r="Z97" s="42">
        <v>0.450125</v>
      </c>
      <c r="AA97" s="42">
        <v>0.45144800000000002</v>
      </c>
      <c r="AB97" s="42">
        <v>0.448882</v>
      </c>
      <c r="AC97" s="42">
        <v>0.44648500000000002</v>
      </c>
      <c r="AD97" s="42">
        <v>0.44248900000000002</v>
      </c>
      <c r="AE97" s="42">
        <v>0.43960199999999999</v>
      </c>
      <c r="AF97" s="42">
        <v>0.43692399999999998</v>
      </c>
      <c r="AG97" s="42">
        <v>0.43687100000000001</v>
      </c>
      <c r="AH97" s="43">
        <v>-1.883E-2</v>
      </c>
    </row>
    <row r="98" spans="1:34" ht="15" customHeight="1" x14ac:dyDescent="0.25">
      <c r="A98" s="40" t="s">
        <v>467</v>
      </c>
      <c r="B98" s="65" t="s">
        <v>164</v>
      </c>
      <c r="C98" s="42">
        <v>3.324252</v>
      </c>
      <c r="D98" s="42">
        <v>4.1884430000000004</v>
      </c>
      <c r="E98" s="42">
        <v>4.227201</v>
      </c>
      <c r="F98" s="42">
        <v>3.3873540000000002</v>
      </c>
      <c r="G98" s="42">
        <v>2.7502779999999998</v>
      </c>
      <c r="H98" s="42">
        <v>2.0375809999999999</v>
      </c>
      <c r="I98" s="42">
        <v>2.063682</v>
      </c>
      <c r="J98" s="42">
        <v>2.0230000000000001</v>
      </c>
      <c r="K98" s="42">
        <v>2.0784349999999998</v>
      </c>
      <c r="L98" s="42">
        <v>2.0777779999999999</v>
      </c>
      <c r="M98" s="42">
        <v>2.1580279999999998</v>
      </c>
      <c r="N98" s="42">
        <v>2.1333530000000001</v>
      </c>
      <c r="O98" s="42">
        <v>2.050678</v>
      </c>
      <c r="P98" s="42">
        <v>2.0298120000000002</v>
      </c>
      <c r="Q98" s="42">
        <v>1.9894080000000001</v>
      </c>
      <c r="R98" s="42">
        <v>1.9083270000000001</v>
      </c>
      <c r="S98" s="42">
        <v>1.874903</v>
      </c>
      <c r="T98" s="42">
        <v>1.812011</v>
      </c>
      <c r="U98" s="42">
        <v>1.8059689999999999</v>
      </c>
      <c r="V98" s="42">
        <v>1.7182500000000001</v>
      </c>
      <c r="W98" s="42">
        <v>1.7466820000000001</v>
      </c>
      <c r="X98" s="42">
        <v>1.760831</v>
      </c>
      <c r="Y98" s="42">
        <v>1.763412</v>
      </c>
      <c r="Z98" s="42">
        <v>1.8099829999999999</v>
      </c>
      <c r="AA98" s="42">
        <v>1.9114089999999999</v>
      </c>
      <c r="AB98" s="42">
        <v>1.8508910000000001</v>
      </c>
      <c r="AC98" s="42">
        <v>1.7956730000000001</v>
      </c>
      <c r="AD98" s="42">
        <v>1.7162770000000001</v>
      </c>
      <c r="AE98" s="42">
        <v>1.6363209999999999</v>
      </c>
      <c r="AF98" s="42">
        <v>1.6093999999999999</v>
      </c>
      <c r="AG98" s="42">
        <v>1.6493720000000001</v>
      </c>
      <c r="AH98" s="43">
        <v>-2.3091E-2</v>
      </c>
    </row>
    <row r="99" spans="1:34" ht="15" customHeight="1" thickBot="1" x14ac:dyDescent="0.3"/>
    <row r="100" spans="1:34" ht="15" customHeight="1" x14ac:dyDescent="0.25">
      <c r="B100" s="79" t="s">
        <v>622</v>
      </c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70"/>
    </row>
    <row r="101" spans="1:34" x14ac:dyDescent="0.25">
      <c r="B101" s="41" t="s">
        <v>609</v>
      </c>
    </row>
    <row r="102" spans="1:34" x14ac:dyDescent="0.25">
      <c r="B102" s="41" t="s">
        <v>610</v>
      </c>
    </row>
    <row r="103" spans="1:34" ht="15" customHeight="1" x14ac:dyDescent="0.25">
      <c r="B103" s="41" t="s">
        <v>611</v>
      </c>
    </row>
    <row r="104" spans="1:34" ht="15" customHeight="1" x14ac:dyDescent="0.25">
      <c r="B104" s="41" t="s">
        <v>612</v>
      </c>
    </row>
    <row r="105" spans="1:34" ht="15" customHeight="1" x14ac:dyDescent="0.25">
      <c r="B105" s="41" t="s">
        <v>613</v>
      </c>
    </row>
    <row r="106" spans="1:34" ht="15" customHeight="1" x14ac:dyDescent="0.25">
      <c r="B106" s="41" t="s">
        <v>614</v>
      </c>
    </row>
    <row r="107" spans="1:34" ht="15" customHeight="1" x14ac:dyDescent="0.25">
      <c r="B107" s="41" t="s">
        <v>165</v>
      </c>
    </row>
    <row r="108" spans="1:34" ht="15" customHeight="1" x14ac:dyDescent="0.25">
      <c r="B108" s="41" t="s">
        <v>615</v>
      </c>
    </row>
    <row r="109" spans="1:34" ht="15" customHeight="1" x14ac:dyDescent="0.25">
      <c r="B109" s="41" t="s">
        <v>77</v>
      </c>
    </row>
    <row r="110" spans="1:34" ht="15" customHeight="1" x14ac:dyDescent="0.25">
      <c r="B110" s="41" t="s">
        <v>78</v>
      </c>
    </row>
    <row r="111" spans="1:34" ht="15" customHeight="1" x14ac:dyDescent="0.25">
      <c r="B111" s="41" t="s">
        <v>616</v>
      </c>
    </row>
    <row r="112" spans="1:34" ht="15" customHeight="1" x14ac:dyDescent="0.25">
      <c r="B112" s="82" t="s">
        <v>623</v>
      </c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  <c r="R112" s="81"/>
      <c r="S112" s="81"/>
      <c r="T112" s="81"/>
      <c r="U112" s="81"/>
      <c r="V112" s="81"/>
      <c r="W112" s="81"/>
      <c r="X112" s="81"/>
      <c r="Y112" s="81"/>
      <c r="Z112" s="81"/>
      <c r="AA112" s="81"/>
      <c r="AB112" s="81"/>
      <c r="AC112" s="81"/>
      <c r="AD112" s="81"/>
      <c r="AE112" s="81"/>
      <c r="AF112" s="81"/>
      <c r="AG112" s="81"/>
      <c r="AH112" s="81"/>
    </row>
    <row r="113" spans="2:2" ht="15" customHeight="1" x14ac:dyDescent="0.25">
      <c r="B113" s="41" t="s">
        <v>617</v>
      </c>
    </row>
    <row r="114" spans="2:2" ht="15" customHeight="1" x14ac:dyDescent="0.25">
      <c r="B114" s="41" t="s">
        <v>618</v>
      </c>
    </row>
    <row r="115" spans="2:2" ht="15" customHeight="1" x14ac:dyDescent="0.25">
      <c r="B115" s="41" t="s">
        <v>619</v>
      </c>
    </row>
    <row r="116" spans="2:2" ht="15" customHeight="1" x14ac:dyDescent="0.25">
      <c r="B116" s="41" t="s">
        <v>166</v>
      </c>
    </row>
    <row r="117" spans="2:2" ht="15" customHeight="1" x14ac:dyDescent="0.25">
      <c r="B117" s="41" t="s">
        <v>595</v>
      </c>
    </row>
    <row r="118" spans="2:2" ht="15" customHeight="1" x14ac:dyDescent="0.25">
      <c r="B118" s="41" t="s">
        <v>596</v>
      </c>
    </row>
    <row r="119" spans="2:2" ht="15" customHeight="1" x14ac:dyDescent="0.25">
      <c r="B119" s="41" t="s">
        <v>620</v>
      </c>
    </row>
    <row r="120" spans="2:2" ht="15" customHeight="1" x14ac:dyDescent="0.25">
      <c r="B120" s="41" t="s">
        <v>621</v>
      </c>
    </row>
    <row r="121" spans="2:2" ht="15" customHeight="1" x14ac:dyDescent="0.25"/>
    <row r="122" spans="2:2" ht="15" customHeight="1" x14ac:dyDescent="0.25"/>
    <row r="123" spans="2:2" ht="15" customHeight="1" x14ac:dyDescent="0.25"/>
    <row r="124" spans="2:2" ht="15" customHeight="1" x14ac:dyDescent="0.25"/>
    <row r="125" spans="2:2" ht="15" customHeight="1" x14ac:dyDescent="0.25"/>
    <row r="126" spans="2:2" ht="15" customHeight="1" x14ac:dyDescent="0.25"/>
    <row r="127" spans="2:2" ht="15" customHeight="1" x14ac:dyDescent="0.25"/>
    <row r="128" spans="2:2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spans="2:34" ht="15" customHeight="1" x14ac:dyDescent="0.25"/>
    <row r="306" spans="2:34" ht="15" customHeight="1" x14ac:dyDescent="0.25"/>
    <row r="307" spans="2:34" ht="15" customHeight="1" x14ac:dyDescent="0.25"/>
    <row r="308" spans="2:34" ht="15" customHeight="1" x14ac:dyDescent="0.25">
      <c r="B308" s="81"/>
      <c r="C308" s="81"/>
      <c r="D308" s="81"/>
      <c r="E308" s="81"/>
      <c r="F308" s="81"/>
      <c r="G308" s="81"/>
      <c r="H308" s="81"/>
      <c r="I308" s="81"/>
      <c r="J308" s="81"/>
      <c r="K308" s="81"/>
      <c r="L308" s="81"/>
      <c r="M308" s="81"/>
      <c r="N308" s="81"/>
      <c r="O308" s="81"/>
      <c r="P308" s="81"/>
      <c r="Q308" s="81"/>
      <c r="R308" s="81"/>
      <c r="S308" s="81"/>
      <c r="T308" s="81"/>
      <c r="U308" s="81"/>
      <c r="V308" s="81"/>
      <c r="W308" s="81"/>
      <c r="X308" s="81"/>
      <c r="Y308" s="81"/>
      <c r="Z308" s="81"/>
      <c r="AA308" s="81"/>
      <c r="AB308" s="81"/>
      <c r="AC308" s="81"/>
      <c r="AD308" s="81"/>
      <c r="AE308" s="81"/>
      <c r="AF308" s="81"/>
      <c r="AG308" s="81"/>
      <c r="AH308" s="81"/>
    </row>
    <row r="309" spans="2:34" ht="15" customHeight="1" x14ac:dyDescent="0.25"/>
    <row r="310" spans="2:34" ht="15" customHeight="1" x14ac:dyDescent="0.25"/>
    <row r="311" spans="2:34" ht="15" customHeight="1" x14ac:dyDescent="0.25"/>
    <row r="312" spans="2:34" ht="15" customHeight="1" x14ac:dyDescent="0.25"/>
    <row r="313" spans="2:34" ht="15" customHeight="1" x14ac:dyDescent="0.25"/>
    <row r="314" spans="2:34" ht="15" customHeight="1" x14ac:dyDescent="0.25"/>
    <row r="315" spans="2:34" ht="15" customHeight="1" x14ac:dyDescent="0.25"/>
    <row r="316" spans="2:34" ht="15" customHeight="1" x14ac:dyDescent="0.25"/>
    <row r="317" spans="2:34" ht="15" customHeight="1" x14ac:dyDescent="0.25"/>
    <row r="318" spans="2:34" ht="15" customHeight="1" x14ac:dyDescent="0.25"/>
    <row r="319" spans="2:34" ht="15" customHeight="1" x14ac:dyDescent="0.25"/>
    <row r="320" spans="2:34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spans="2:34" ht="15" customHeight="1" x14ac:dyDescent="0.25"/>
    <row r="498" spans="2:34" ht="15" customHeight="1" x14ac:dyDescent="0.25"/>
    <row r="499" spans="2:34" ht="15" customHeight="1" x14ac:dyDescent="0.25"/>
    <row r="500" spans="2:34" ht="15" customHeight="1" x14ac:dyDescent="0.25"/>
    <row r="501" spans="2:34" ht="15" customHeight="1" x14ac:dyDescent="0.25"/>
    <row r="502" spans="2:34" ht="15" customHeight="1" x14ac:dyDescent="0.25"/>
    <row r="503" spans="2:34" ht="15" customHeight="1" x14ac:dyDescent="0.25"/>
    <row r="504" spans="2:34" ht="15" customHeight="1" x14ac:dyDescent="0.25"/>
    <row r="505" spans="2:34" ht="15" customHeight="1" x14ac:dyDescent="0.25"/>
    <row r="506" spans="2:34" ht="15" customHeight="1" x14ac:dyDescent="0.25"/>
    <row r="507" spans="2:34" ht="15" customHeight="1" x14ac:dyDescent="0.25"/>
    <row r="508" spans="2:34" ht="15" customHeight="1" x14ac:dyDescent="0.25"/>
    <row r="509" spans="2:34" ht="15" customHeight="1" x14ac:dyDescent="0.25"/>
    <row r="510" spans="2:34" ht="15" customHeight="1" x14ac:dyDescent="0.25"/>
    <row r="511" spans="2:34" ht="15" customHeight="1" x14ac:dyDescent="0.25">
      <c r="B511" s="81"/>
      <c r="C511" s="81"/>
      <c r="D511" s="81"/>
      <c r="E511" s="81"/>
      <c r="F511" s="81"/>
      <c r="G511" s="81"/>
      <c r="H511" s="81"/>
      <c r="I511" s="81"/>
      <c r="J511" s="81"/>
      <c r="K511" s="81"/>
      <c r="L511" s="81"/>
      <c r="M511" s="81"/>
      <c r="N511" s="81"/>
      <c r="O511" s="81"/>
      <c r="P511" s="81"/>
      <c r="Q511" s="81"/>
      <c r="R511" s="81"/>
      <c r="S511" s="81"/>
      <c r="T511" s="81"/>
      <c r="U511" s="81"/>
      <c r="V511" s="81"/>
      <c r="W511" s="81"/>
      <c r="X511" s="81"/>
      <c r="Y511" s="81"/>
      <c r="Z511" s="81"/>
      <c r="AA511" s="81"/>
      <c r="AB511" s="81"/>
      <c r="AC511" s="81"/>
      <c r="AD511" s="81"/>
      <c r="AE511" s="81"/>
      <c r="AF511" s="81"/>
      <c r="AG511" s="81"/>
      <c r="AH511" s="81"/>
    </row>
    <row r="512" spans="2:34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spans="2:34" ht="15" customHeight="1" x14ac:dyDescent="0.25"/>
    <row r="706" spans="2:34" ht="15" customHeight="1" x14ac:dyDescent="0.25"/>
    <row r="707" spans="2:34" ht="15" customHeight="1" x14ac:dyDescent="0.25"/>
    <row r="708" spans="2:34" ht="15" customHeight="1" x14ac:dyDescent="0.25"/>
    <row r="709" spans="2:34" ht="15" customHeight="1" x14ac:dyDescent="0.25"/>
    <row r="710" spans="2:34" ht="15" customHeight="1" x14ac:dyDescent="0.25"/>
    <row r="711" spans="2:34" ht="15" customHeight="1" x14ac:dyDescent="0.25"/>
    <row r="712" spans="2:34" ht="15" customHeight="1" x14ac:dyDescent="0.25">
      <c r="B712" s="81"/>
      <c r="C712" s="81"/>
      <c r="D712" s="81"/>
      <c r="E712" s="81"/>
      <c r="F712" s="81"/>
      <c r="G712" s="81"/>
      <c r="H712" s="81"/>
      <c r="I712" s="81"/>
      <c r="J712" s="81"/>
      <c r="K712" s="81"/>
      <c r="L712" s="81"/>
      <c r="M712" s="81"/>
      <c r="N712" s="81"/>
      <c r="O712" s="81"/>
      <c r="P712" s="81"/>
      <c r="Q712" s="81"/>
      <c r="R712" s="81"/>
      <c r="S712" s="81"/>
      <c r="T712" s="81"/>
      <c r="U712" s="81"/>
      <c r="V712" s="81"/>
      <c r="W712" s="81"/>
      <c r="X712" s="81"/>
      <c r="Y712" s="81"/>
      <c r="Z712" s="81"/>
      <c r="AA712" s="81"/>
      <c r="AB712" s="81"/>
      <c r="AC712" s="81"/>
      <c r="AD712" s="81"/>
      <c r="AE712" s="81"/>
      <c r="AF712" s="81"/>
      <c r="AG712" s="81"/>
      <c r="AH712" s="81"/>
    </row>
    <row r="713" spans="2:34" ht="15" customHeight="1" x14ac:dyDescent="0.25"/>
    <row r="714" spans="2:34" ht="15" customHeight="1" x14ac:dyDescent="0.25"/>
    <row r="715" spans="2:34" ht="15" customHeight="1" x14ac:dyDescent="0.25"/>
    <row r="716" spans="2:34" ht="15" customHeight="1" x14ac:dyDescent="0.25"/>
    <row r="717" spans="2:34" ht="15" customHeight="1" x14ac:dyDescent="0.25"/>
    <row r="718" spans="2:34" ht="15" customHeight="1" x14ac:dyDescent="0.25"/>
    <row r="719" spans="2:34" ht="15" customHeight="1" x14ac:dyDescent="0.25"/>
    <row r="720" spans="2:34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spans="2:34" ht="15" customHeight="1" x14ac:dyDescent="0.25"/>
    <row r="882" spans="2:34" ht="15" customHeight="1" x14ac:dyDescent="0.25"/>
    <row r="883" spans="2:34" ht="15" customHeight="1" x14ac:dyDescent="0.25"/>
    <row r="884" spans="2:34" ht="15" customHeight="1" x14ac:dyDescent="0.25"/>
    <row r="885" spans="2:34" ht="15" customHeight="1" x14ac:dyDescent="0.25"/>
    <row r="886" spans="2:34" ht="15" customHeight="1" x14ac:dyDescent="0.25"/>
    <row r="887" spans="2:34" ht="15" customHeight="1" x14ac:dyDescent="0.25">
      <c r="B887" s="81"/>
      <c r="C887" s="81"/>
      <c r="D887" s="81"/>
      <c r="E887" s="81"/>
      <c r="F887" s="81"/>
      <c r="G887" s="81"/>
      <c r="H887" s="81"/>
      <c r="I887" s="81"/>
      <c r="J887" s="81"/>
      <c r="K887" s="81"/>
      <c r="L887" s="81"/>
      <c r="M887" s="81"/>
      <c r="N887" s="81"/>
      <c r="O887" s="81"/>
      <c r="P887" s="81"/>
      <c r="Q887" s="81"/>
      <c r="R887" s="81"/>
      <c r="S887" s="81"/>
      <c r="T887" s="81"/>
      <c r="U887" s="81"/>
      <c r="V887" s="81"/>
      <c r="W887" s="81"/>
      <c r="X887" s="81"/>
      <c r="Y887" s="81"/>
      <c r="Z887" s="81"/>
      <c r="AA887" s="81"/>
      <c r="AB887" s="81"/>
      <c r="AC887" s="81"/>
      <c r="AD887" s="81"/>
      <c r="AE887" s="81"/>
      <c r="AF887" s="81"/>
      <c r="AG887" s="81"/>
      <c r="AH887" s="81"/>
    </row>
    <row r="888" spans="2:34" ht="15" customHeight="1" x14ac:dyDescent="0.25"/>
    <row r="889" spans="2:34" ht="15" customHeight="1" x14ac:dyDescent="0.25"/>
    <row r="890" spans="2:34" ht="15" customHeight="1" x14ac:dyDescent="0.25"/>
    <row r="891" spans="2:34" ht="15" customHeight="1" x14ac:dyDescent="0.25"/>
    <row r="892" spans="2:34" ht="15" customHeight="1" x14ac:dyDescent="0.25"/>
    <row r="893" spans="2:34" ht="15" customHeight="1" x14ac:dyDescent="0.25"/>
    <row r="894" spans="2:34" ht="15" customHeight="1" x14ac:dyDescent="0.25"/>
    <row r="895" spans="2:34" ht="15" customHeight="1" x14ac:dyDescent="0.25"/>
    <row r="896" spans="2:34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spans="2:34" ht="15" customHeight="1" x14ac:dyDescent="0.25"/>
    <row r="1090" spans="2:34" ht="15" customHeight="1" x14ac:dyDescent="0.25"/>
    <row r="1091" spans="2:34" ht="15" customHeight="1" x14ac:dyDescent="0.25"/>
    <row r="1092" spans="2:34" ht="15" customHeight="1" x14ac:dyDescent="0.25"/>
    <row r="1093" spans="2:34" ht="15" customHeight="1" x14ac:dyDescent="0.25"/>
    <row r="1094" spans="2:34" ht="15" customHeight="1" x14ac:dyDescent="0.25"/>
    <row r="1095" spans="2:34" ht="15" customHeight="1" x14ac:dyDescent="0.25"/>
    <row r="1096" spans="2:34" ht="15" customHeight="1" x14ac:dyDescent="0.25"/>
    <row r="1097" spans="2:34" ht="15" customHeight="1" x14ac:dyDescent="0.25"/>
    <row r="1098" spans="2:34" ht="15" customHeight="1" x14ac:dyDescent="0.25"/>
    <row r="1099" spans="2:34" ht="15" customHeight="1" x14ac:dyDescent="0.25"/>
    <row r="1100" spans="2:34" ht="15" customHeight="1" x14ac:dyDescent="0.25">
      <c r="B1100" s="81"/>
      <c r="C1100" s="81"/>
      <c r="D1100" s="81"/>
      <c r="E1100" s="81"/>
      <c r="F1100" s="81"/>
      <c r="G1100" s="81"/>
      <c r="H1100" s="81"/>
      <c r="I1100" s="81"/>
      <c r="J1100" s="81"/>
      <c r="K1100" s="81"/>
      <c r="L1100" s="81"/>
      <c r="M1100" s="81"/>
      <c r="N1100" s="81"/>
      <c r="O1100" s="81"/>
      <c r="P1100" s="81"/>
      <c r="Q1100" s="81"/>
      <c r="R1100" s="81"/>
      <c r="S1100" s="81"/>
      <c r="T1100" s="81"/>
      <c r="U1100" s="81"/>
      <c r="V1100" s="81"/>
      <c r="W1100" s="81"/>
      <c r="X1100" s="81"/>
      <c r="Y1100" s="81"/>
      <c r="Z1100" s="81"/>
      <c r="AA1100" s="81"/>
      <c r="AB1100" s="81"/>
      <c r="AC1100" s="81"/>
      <c r="AD1100" s="81"/>
      <c r="AE1100" s="81"/>
      <c r="AF1100" s="81"/>
      <c r="AG1100" s="81"/>
      <c r="AH1100" s="81"/>
    </row>
    <row r="1101" spans="2:34" ht="15" customHeight="1" x14ac:dyDescent="0.25"/>
    <row r="1102" spans="2:34" ht="15" customHeight="1" x14ac:dyDescent="0.25"/>
    <row r="1103" spans="2:34" ht="15" customHeight="1" x14ac:dyDescent="0.25"/>
    <row r="1104" spans="2:3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spans="2:34" ht="15" customHeight="1" x14ac:dyDescent="0.25"/>
    <row r="1218" spans="2:34" ht="15" customHeight="1" x14ac:dyDescent="0.25"/>
    <row r="1219" spans="2:34" ht="15" customHeight="1" x14ac:dyDescent="0.25"/>
    <row r="1220" spans="2:34" ht="15" customHeight="1" x14ac:dyDescent="0.25"/>
    <row r="1221" spans="2:34" ht="15" customHeight="1" x14ac:dyDescent="0.25"/>
    <row r="1222" spans="2:34" ht="15" customHeight="1" x14ac:dyDescent="0.25"/>
    <row r="1223" spans="2:34" ht="15" customHeight="1" x14ac:dyDescent="0.25"/>
    <row r="1224" spans="2:34" ht="15" customHeight="1" x14ac:dyDescent="0.25"/>
    <row r="1225" spans="2:34" ht="15" customHeight="1" x14ac:dyDescent="0.25"/>
    <row r="1226" spans="2:34" ht="15" customHeight="1" x14ac:dyDescent="0.25"/>
    <row r="1227" spans="2:34" ht="15" customHeight="1" x14ac:dyDescent="0.25">
      <c r="B1227" s="81"/>
      <c r="C1227" s="81"/>
      <c r="D1227" s="81"/>
      <c r="E1227" s="81"/>
      <c r="F1227" s="81"/>
      <c r="G1227" s="81"/>
      <c r="H1227" s="81"/>
      <c r="I1227" s="81"/>
      <c r="J1227" s="81"/>
      <c r="K1227" s="81"/>
      <c r="L1227" s="81"/>
      <c r="M1227" s="81"/>
      <c r="N1227" s="81"/>
      <c r="O1227" s="81"/>
      <c r="P1227" s="81"/>
      <c r="Q1227" s="81"/>
      <c r="R1227" s="81"/>
      <c r="S1227" s="81"/>
      <c r="T1227" s="81"/>
      <c r="U1227" s="81"/>
      <c r="V1227" s="81"/>
      <c r="W1227" s="81"/>
      <c r="X1227" s="81"/>
      <c r="Y1227" s="81"/>
      <c r="Z1227" s="81"/>
      <c r="AA1227" s="81"/>
      <c r="AB1227" s="81"/>
      <c r="AC1227" s="81"/>
      <c r="AD1227" s="81"/>
      <c r="AE1227" s="81"/>
      <c r="AF1227" s="81"/>
      <c r="AG1227" s="81"/>
      <c r="AH1227" s="81"/>
    </row>
    <row r="1228" spans="2:34" ht="15" customHeight="1" x14ac:dyDescent="0.25"/>
    <row r="1229" spans="2:34" ht="15" customHeight="1" x14ac:dyDescent="0.25"/>
    <row r="1230" spans="2:34" ht="15" customHeight="1" x14ac:dyDescent="0.25"/>
    <row r="1231" spans="2:34" ht="15" customHeight="1" x14ac:dyDescent="0.25"/>
    <row r="1232" spans="2:34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spans="2:34" ht="15" customHeight="1" x14ac:dyDescent="0.25"/>
    <row r="1378" spans="2:34" ht="15" customHeight="1" x14ac:dyDescent="0.25"/>
    <row r="1379" spans="2:34" ht="15" customHeight="1" x14ac:dyDescent="0.25"/>
    <row r="1380" spans="2:34" ht="15" customHeight="1" x14ac:dyDescent="0.25"/>
    <row r="1381" spans="2:34" ht="15" customHeight="1" x14ac:dyDescent="0.25"/>
    <row r="1382" spans="2:34" ht="15" customHeight="1" x14ac:dyDescent="0.25"/>
    <row r="1383" spans="2:34" ht="15" customHeight="1" x14ac:dyDescent="0.25"/>
    <row r="1384" spans="2:34" ht="15" customHeight="1" x14ac:dyDescent="0.25"/>
    <row r="1385" spans="2:34" ht="15" customHeight="1" x14ac:dyDescent="0.25"/>
    <row r="1386" spans="2:34" ht="15" customHeight="1" x14ac:dyDescent="0.25"/>
    <row r="1387" spans="2:34" ht="15" customHeight="1" x14ac:dyDescent="0.25"/>
    <row r="1388" spans="2:34" ht="15" customHeight="1" x14ac:dyDescent="0.25"/>
    <row r="1389" spans="2:34" ht="15" customHeight="1" x14ac:dyDescent="0.25"/>
    <row r="1390" spans="2:34" ht="15" customHeight="1" x14ac:dyDescent="0.25">
      <c r="B1390" s="81"/>
      <c r="C1390" s="81"/>
      <c r="D1390" s="81"/>
      <c r="E1390" s="81"/>
      <c r="F1390" s="81"/>
      <c r="G1390" s="81"/>
      <c r="H1390" s="81"/>
      <c r="I1390" s="81"/>
      <c r="J1390" s="81"/>
      <c r="K1390" s="81"/>
      <c r="L1390" s="81"/>
      <c r="M1390" s="81"/>
      <c r="N1390" s="81"/>
      <c r="O1390" s="81"/>
      <c r="P1390" s="81"/>
      <c r="Q1390" s="81"/>
      <c r="R1390" s="81"/>
      <c r="S1390" s="81"/>
      <c r="T1390" s="81"/>
      <c r="U1390" s="81"/>
      <c r="V1390" s="81"/>
      <c r="W1390" s="81"/>
      <c r="X1390" s="81"/>
      <c r="Y1390" s="81"/>
      <c r="Z1390" s="81"/>
      <c r="AA1390" s="81"/>
      <c r="AB1390" s="81"/>
      <c r="AC1390" s="81"/>
      <c r="AD1390" s="81"/>
      <c r="AE1390" s="81"/>
      <c r="AF1390" s="81"/>
      <c r="AG1390" s="81"/>
      <c r="AH1390" s="81"/>
    </row>
    <row r="1391" spans="2:34" ht="15" customHeight="1" x14ac:dyDescent="0.25"/>
    <row r="1392" spans="2:34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spans="2:34" ht="15" customHeight="1" x14ac:dyDescent="0.25"/>
    <row r="1490" spans="2:34" ht="15" customHeight="1" x14ac:dyDescent="0.25"/>
    <row r="1491" spans="2:34" ht="15" customHeight="1" x14ac:dyDescent="0.25"/>
    <row r="1492" spans="2:34" ht="15" customHeight="1" x14ac:dyDescent="0.25"/>
    <row r="1493" spans="2:34" ht="15" customHeight="1" x14ac:dyDescent="0.25"/>
    <row r="1494" spans="2:34" ht="15" customHeight="1" x14ac:dyDescent="0.25"/>
    <row r="1495" spans="2:34" ht="15" customHeight="1" x14ac:dyDescent="0.25"/>
    <row r="1496" spans="2:34" ht="15" customHeight="1" x14ac:dyDescent="0.25"/>
    <row r="1497" spans="2:34" ht="15" customHeight="1" x14ac:dyDescent="0.25"/>
    <row r="1498" spans="2:34" ht="15" customHeight="1" x14ac:dyDescent="0.25"/>
    <row r="1499" spans="2:34" ht="15" customHeight="1" x14ac:dyDescent="0.25"/>
    <row r="1500" spans="2:34" ht="15" customHeight="1" x14ac:dyDescent="0.25"/>
    <row r="1501" spans="2:34" ht="15" customHeight="1" x14ac:dyDescent="0.25"/>
    <row r="1502" spans="2:34" ht="15" customHeight="1" x14ac:dyDescent="0.25">
      <c r="B1502" s="81"/>
      <c r="C1502" s="81"/>
      <c r="D1502" s="81"/>
      <c r="E1502" s="81"/>
      <c r="F1502" s="81"/>
      <c r="G1502" s="81"/>
      <c r="H1502" s="81"/>
      <c r="I1502" s="81"/>
      <c r="J1502" s="81"/>
      <c r="K1502" s="81"/>
      <c r="L1502" s="81"/>
      <c r="M1502" s="81"/>
      <c r="N1502" s="81"/>
      <c r="O1502" s="81"/>
      <c r="P1502" s="81"/>
      <c r="Q1502" s="81"/>
      <c r="R1502" s="81"/>
      <c r="S1502" s="81"/>
      <c r="T1502" s="81"/>
      <c r="U1502" s="81"/>
      <c r="V1502" s="81"/>
      <c r="W1502" s="81"/>
      <c r="X1502" s="81"/>
      <c r="Y1502" s="81"/>
      <c r="Z1502" s="81"/>
      <c r="AA1502" s="81"/>
      <c r="AB1502" s="81"/>
      <c r="AC1502" s="81"/>
      <c r="AD1502" s="81"/>
      <c r="AE1502" s="81"/>
      <c r="AF1502" s="81"/>
      <c r="AG1502" s="81"/>
      <c r="AH1502" s="81"/>
    </row>
    <row r="1503" spans="2:34" ht="15" customHeight="1" x14ac:dyDescent="0.25"/>
    <row r="1504" spans="2:3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spans="2:34" ht="15" customHeight="1" x14ac:dyDescent="0.25"/>
    <row r="1602" spans="2:34" ht="15" customHeight="1" x14ac:dyDescent="0.25"/>
    <row r="1603" spans="2:34" ht="15" customHeight="1" x14ac:dyDescent="0.25"/>
    <row r="1604" spans="2:34" ht="15" customHeight="1" x14ac:dyDescent="0.25">
      <c r="B1604" s="81"/>
      <c r="C1604" s="81"/>
      <c r="D1604" s="81"/>
      <c r="E1604" s="81"/>
      <c r="F1604" s="81"/>
      <c r="G1604" s="81"/>
      <c r="H1604" s="81"/>
      <c r="I1604" s="81"/>
      <c r="J1604" s="81"/>
      <c r="K1604" s="81"/>
      <c r="L1604" s="81"/>
      <c r="M1604" s="81"/>
      <c r="N1604" s="81"/>
      <c r="O1604" s="81"/>
      <c r="P1604" s="81"/>
      <c r="Q1604" s="81"/>
      <c r="R1604" s="81"/>
      <c r="S1604" s="81"/>
      <c r="T1604" s="81"/>
      <c r="U1604" s="81"/>
      <c r="V1604" s="81"/>
      <c r="W1604" s="81"/>
      <c r="X1604" s="81"/>
      <c r="Y1604" s="81"/>
      <c r="Z1604" s="81"/>
      <c r="AA1604" s="81"/>
      <c r="AB1604" s="81"/>
      <c r="AC1604" s="81"/>
      <c r="AD1604" s="81"/>
      <c r="AE1604" s="81"/>
      <c r="AF1604" s="81"/>
      <c r="AG1604" s="81"/>
      <c r="AH1604" s="81"/>
    </row>
    <row r="1605" spans="2:34" ht="15" customHeight="1" x14ac:dyDescent="0.25"/>
    <row r="1606" spans="2:34" ht="15" customHeight="1" x14ac:dyDescent="0.25"/>
    <row r="1607" spans="2:34" ht="15" customHeight="1" x14ac:dyDescent="0.25"/>
    <row r="1608" spans="2:34" ht="15" customHeight="1" x14ac:dyDescent="0.25"/>
    <row r="1609" spans="2:34" ht="15" customHeight="1" x14ac:dyDescent="0.25"/>
    <row r="1610" spans="2:34" ht="15" customHeight="1" x14ac:dyDescent="0.25"/>
    <row r="1611" spans="2:34" ht="15" customHeight="1" x14ac:dyDescent="0.25"/>
    <row r="1612" spans="2:34" ht="15" customHeight="1" x14ac:dyDescent="0.25"/>
    <row r="1613" spans="2:34" ht="15" customHeight="1" x14ac:dyDescent="0.25"/>
    <row r="1614" spans="2:34" ht="15" customHeight="1" x14ac:dyDescent="0.25"/>
    <row r="1615" spans="2:34" ht="15" customHeight="1" x14ac:dyDescent="0.25"/>
    <row r="1616" spans="2:34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spans="2:34" ht="15" customHeight="1" x14ac:dyDescent="0.25"/>
    <row r="1698" spans="2:34" ht="15" customHeight="1" x14ac:dyDescent="0.25">
      <c r="B1698" s="81"/>
      <c r="C1698" s="81"/>
      <c r="D1698" s="81"/>
      <c r="E1698" s="81"/>
      <c r="F1698" s="81"/>
      <c r="G1698" s="81"/>
      <c r="H1698" s="81"/>
      <c r="I1698" s="81"/>
      <c r="J1698" s="81"/>
      <c r="K1698" s="81"/>
      <c r="L1698" s="81"/>
      <c r="M1698" s="81"/>
      <c r="N1698" s="81"/>
      <c r="O1698" s="81"/>
      <c r="P1698" s="81"/>
      <c r="Q1698" s="81"/>
      <c r="R1698" s="81"/>
      <c r="S1698" s="81"/>
      <c r="T1698" s="81"/>
      <c r="U1698" s="81"/>
      <c r="V1698" s="81"/>
      <c r="W1698" s="81"/>
      <c r="X1698" s="81"/>
      <c r="Y1698" s="81"/>
      <c r="Z1698" s="81"/>
      <c r="AA1698" s="81"/>
      <c r="AB1698" s="81"/>
      <c r="AC1698" s="81"/>
      <c r="AD1698" s="81"/>
      <c r="AE1698" s="81"/>
      <c r="AF1698" s="81"/>
      <c r="AG1698" s="81"/>
      <c r="AH1698" s="81"/>
    </row>
    <row r="1699" spans="2:34" ht="15" customHeight="1" x14ac:dyDescent="0.25"/>
    <row r="1700" spans="2:34" ht="15" customHeight="1" x14ac:dyDescent="0.25"/>
    <row r="1701" spans="2:34" ht="15" customHeight="1" x14ac:dyDescent="0.25"/>
    <row r="1702" spans="2:34" ht="15" customHeight="1" x14ac:dyDescent="0.25"/>
    <row r="1703" spans="2:34" ht="15" customHeight="1" x14ac:dyDescent="0.25"/>
    <row r="1704" spans="2:34" ht="15" customHeight="1" x14ac:dyDescent="0.25"/>
    <row r="1705" spans="2:34" ht="15" customHeight="1" x14ac:dyDescent="0.25"/>
    <row r="1706" spans="2:34" ht="15" customHeight="1" x14ac:dyDescent="0.25"/>
    <row r="1707" spans="2:34" ht="15" customHeight="1" x14ac:dyDescent="0.25"/>
    <row r="1708" spans="2:34" ht="15" customHeight="1" x14ac:dyDescent="0.25"/>
    <row r="1709" spans="2:34" ht="15" customHeight="1" x14ac:dyDescent="0.25"/>
    <row r="1710" spans="2:34" ht="15" customHeight="1" x14ac:dyDescent="0.25"/>
    <row r="1711" spans="2:34" ht="15" customHeight="1" x14ac:dyDescent="0.25"/>
    <row r="1712" spans="2:34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1" ht="15" customHeight="1" x14ac:dyDescent="0.25"/>
    <row r="1902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8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4" ht="15" customHeight="1" x14ac:dyDescent="0.25"/>
    <row r="1915" ht="15" customHeight="1" x14ac:dyDescent="0.25"/>
    <row r="1916" ht="15" customHeight="1" x14ac:dyDescent="0.25"/>
    <row r="1917" ht="15" customHeight="1" x14ac:dyDescent="0.25"/>
    <row r="1918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3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2" ht="15" customHeight="1" x14ac:dyDescent="0.25"/>
    <row r="1933" ht="15" customHeight="1" x14ac:dyDescent="0.25"/>
    <row r="1934" ht="15" customHeight="1" x14ac:dyDescent="0.25"/>
    <row r="1935" ht="15" customHeight="1" x14ac:dyDescent="0.25"/>
    <row r="1936" ht="15" customHeight="1" x14ac:dyDescent="0.25"/>
    <row r="1937" spans="2:34" ht="15" customHeight="1" x14ac:dyDescent="0.25"/>
    <row r="1938" spans="2:34" ht="15" customHeight="1" x14ac:dyDescent="0.25"/>
    <row r="1939" spans="2:34" ht="15" customHeight="1" x14ac:dyDescent="0.25"/>
    <row r="1940" spans="2:34" ht="15" customHeight="1" x14ac:dyDescent="0.25"/>
    <row r="1941" spans="2:34" ht="15" customHeight="1" x14ac:dyDescent="0.25"/>
    <row r="1942" spans="2:34" ht="15" customHeight="1" x14ac:dyDescent="0.25"/>
    <row r="1943" spans="2:34" ht="15" customHeight="1" x14ac:dyDescent="0.25"/>
    <row r="1944" spans="2:34" ht="15" customHeight="1" x14ac:dyDescent="0.25"/>
    <row r="1945" spans="2:34" ht="15" customHeight="1" x14ac:dyDescent="0.25">
      <c r="B1945" s="81"/>
      <c r="C1945" s="81"/>
      <c r="D1945" s="81"/>
      <c r="E1945" s="81"/>
      <c r="F1945" s="81"/>
      <c r="G1945" s="81"/>
      <c r="H1945" s="81"/>
      <c r="I1945" s="81"/>
      <c r="J1945" s="81"/>
      <c r="K1945" s="81"/>
      <c r="L1945" s="81"/>
      <c r="M1945" s="81"/>
      <c r="N1945" s="81"/>
      <c r="O1945" s="81"/>
      <c r="P1945" s="81"/>
      <c r="Q1945" s="81"/>
      <c r="R1945" s="81"/>
      <c r="S1945" s="81"/>
      <c r="T1945" s="81"/>
      <c r="U1945" s="81"/>
      <c r="V1945" s="81"/>
      <c r="W1945" s="81"/>
      <c r="X1945" s="81"/>
      <c r="Y1945" s="81"/>
      <c r="Z1945" s="81"/>
      <c r="AA1945" s="81"/>
      <c r="AB1945" s="81"/>
      <c r="AC1945" s="81"/>
      <c r="AD1945" s="81"/>
      <c r="AE1945" s="81"/>
      <c r="AF1945" s="81"/>
      <c r="AG1945" s="81"/>
      <c r="AH1945" s="81"/>
    </row>
    <row r="1946" spans="2:34" ht="15" customHeight="1" x14ac:dyDescent="0.25"/>
    <row r="1947" spans="2:34" ht="15" customHeight="1" x14ac:dyDescent="0.25"/>
    <row r="1948" spans="2:34" ht="15" customHeight="1" x14ac:dyDescent="0.25"/>
    <row r="1949" spans="2:34" ht="15" customHeight="1" x14ac:dyDescent="0.25"/>
    <row r="1950" spans="2:34" ht="15" customHeight="1" x14ac:dyDescent="0.25"/>
    <row r="1951" spans="2:34" ht="15" customHeight="1" x14ac:dyDescent="0.25"/>
    <row r="1952" spans="2:34" ht="15" customHeight="1" x14ac:dyDescent="0.25"/>
    <row r="1953" ht="15" customHeight="1" x14ac:dyDescent="0.25"/>
    <row r="1954" ht="15" customHeight="1" x14ac:dyDescent="0.25"/>
    <row r="1955" ht="15" customHeight="1" x14ac:dyDescent="0.25"/>
    <row r="1956" ht="15" customHeight="1" x14ac:dyDescent="0.25"/>
    <row r="1957" ht="15" customHeight="1" x14ac:dyDescent="0.25"/>
    <row r="1958" ht="15" customHeight="1" x14ac:dyDescent="0.25"/>
    <row r="1959" ht="15" customHeight="1" x14ac:dyDescent="0.25"/>
    <row r="1960" ht="15" customHeight="1" x14ac:dyDescent="0.25"/>
    <row r="1961" ht="15" customHeight="1" x14ac:dyDescent="0.25"/>
    <row r="1962" ht="15" customHeight="1" x14ac:dyDescent="0.25"/>
    <row r="1963" ht="15" customHeight="1" x14ac:dyDescent="0.25"/>
    <row r="1964" ht="15" customHeight="1" x14ac:dyDescent="0.25"/>
    <row r="1965" ht="15" customHeight="1" x14ac:dyDescent="0.25"/>
    <row r="1966" ht="15" customHeight="1" x14ac:dyDescent="0.25"/>
    <row r="1967" ht="15" customHeight="1" x14ac:dyDescent="0.25"/>
    <row r="1968" ht="15" customHeight="1" x14ac:dyDescent="0.25"/>
    <row r="1969" ht="15" customHeight="1" x14ac:dyDescent="0.25"/>
    <row r="1970" ht="15" customHeight="1" x14ac:dyDescent="0.25"/>
    <row r="1971" ht="15" customHeight="1" x14ac:dyDescent="0.25"/>
    <row r="1972" ht="15" customHeight="1" x14ac:dyDescent="0.25"/>
    <row r="1973" ht="15" customHeight="1" x14ac:dyDescent="0.25"/>
    <row r="1974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3" ht="15" customHeight="1" x14ac:dyDescent="0.25"/>
    <row r="1984" ht="15" customHeight="1" x14ac:dyDescent="0.25"/>
    <row r="1985" ht="15" customHeight="1" x14ac:dyDescent="0.25"/>
    <row r="1986" ht="15" customHeight="1" x14ac:dyDescent="0.25"/>
    <row r="1987" ht="15" customHeight="1" x14ac:dyDescent="0.25"/>
    <row r="1988" ht="15" customHeight="1" x14ac:dyDescent="0.25"/>
    <row r="1989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3" ht="15" customHeight="1" x14ac:dyDescent="0.25"/>
    <row r="2004" ht="15" customHeight="1" x14ac:dyDescent="0.25"/>
    <row r="2005" ht="15" customHeight="1" x14ac:dyDescent="0.25"/>
    <row r="2006" ht="15" customHeight="1" x14ac:dyDescent="0.25"/>
    <row r="2007" ht="15" customHeight="1" x14ac:dyDescent="0.25"/>
    <row r="2008" ht="15" customHeight="1" x14ac:dyDescent="0.25"/>
    <row r="2009" ht="15" customHeight="1" x14ac:dyDescent="0.25"/>
    <row r="2010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spans="2:34" ht="15" customHeight="1" x14ac:dyDescent="0.25"/>
    <row r="2018" spans="2:34" ht="15" customHeight="1" x14ac:dyDescent="0.25"/>
    <row r="2019" spans="2:34" ht="15" customHeight="1" x14ac:dyDescent="0.25"/>
    <row r="2020" spans="2:34" ht="15" customHeight="1" x14ac:dyDescent="0.25"/>
    <row r="2021" spans="2:34" ht="15" customHeight="1" x14ac:dyDescent="0.25"/>
    <row r="2022" spans="2:34" ht="15" customHeight="1" x14ac:dyDescent="0.25"/>
    <row r="2023" spans="2:34" ht="15" customHeight="1" x14ac:dyDescent="0.25"/>
    <row r="2024" spans="2:34" ht="15" customHeight="1" x14ac:dyDescent="0.25"/>
    <row r="2025" spans="2:34" ht="15" customHeight="1" x14ac:dyDescent="0.25"/>
    <row r="2026" spans="2:34" ht="15" customHeight="1" x14ac:dyDescent="0.25"/>
    <row r="2027" spans="2:34" ht="15" customHeight="1" x14ac:dyDescent="0.25"/>
    <row r="2028" spans="2:34" ht="15" customHeight="1" x14ac:dyDescent="0.25"/>
    <row r="2029" spans="2:34" ht="15" customHeight="1" x14ac:dyDescent="0.25"/>
    <row r="2030" spans="2:34" ht="15" customHeight="1" x14ac:dyDescent="0.25"/>
    <row r="2031" spans="2:34" ht="15" customHeight="1" x14ac:dyDescent="0.25">
      <c r="B2031" s="81"/>
      <c r="C2031" s="81"/>
      <c r="D2031" s="81"/>
      <c r="E2031" s="81"/>
      <c r="F2031" s="81"/>
      <c r="G2031" s="81"/>
      <c r="H2031" s="81"/>
      <c r="I2031" s="81"/>
      <c r="J2031" s="81"/>
      <c r="K2031" s="81"/>
      <c r="L2031" s="81"/>
      <c r="M2031" s="81"/>
      <c r="N2031" s="81"/>
      <c r="O2031" s="81"/>
      <c r="P2031" s="81"/>
      <c r="Q2031" s="81"/>
      <c r="R2031" s="81"/>
      <c r="S2031" s="81"/>
      <c r="T2031" s="81"/>
      <c r="U2031" s="81"/>
      <c r="V2031" s="81"/>
      <c r="W2031" s="81"/>
      <c r="X2031" s="81"/>
      <c r="Y2031" s="81"/>
      <c r="Z2031" s="81"/>
      <c r="AA2031" s="81"/>
      <c r="AB2031" s="81"/>
      <c r="AC2031" s="81"/>
      <c r="AD2031" s="81"/>
      <c r="AE2031" s="81"/>
      <c r="AF2031" s="81"/>
      <c r="AG2031" s="81"/>
      <c r="AH2031" s="81"/>
    </row>
    <row r="2032" spans="2:34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  <row r="2051" ht="15" customHeight="1" x14ac:dyDescent="0.25"/>
    <row r="2052" ht="15" customHeight="1" x14ac:dyDescent="0.25"/>
    <row r="2053" ht="15" customHeight="1" x14ac:dyDescent="0.25"/>
    <row r="2054" ht="15" customHeight="1" x14ac:dyDescent="0.25"/>
    <row r="2055" ht="15" customHeight="1" x14ac:dyDescent="0.25"/>
    <row r="2056" ht="15" customHeight="1" x14ac:dyDescent="0.25"/>
    <row r="2057" ht="15" customHeight="1" x14ac:dyDescent="0.25"/>
    <row r="2058" ht="15" customHeight="1" x14ac:dyDescent="0.25"/>
    <row r="2059" ht="15" customHeight="1" x14ac:dyDescent="0.25"/>
    <row r="2060" ht="15" customHeight="1" x14ac:dyDescent="0.25"/>
    <row r="2061" ht="15" customHeight="1" x14ac:dyDescent="0.25"/>
    <row r="2062" ht="15" customHeight="1" x14ac:dyDescent="0.25"/>
    <row r="2063" ht="15" customHeight="1" x14ac:dyDescent="0.25"/>
    <row r="2064" ht="15" customHeight="1" x14ac:dyDescent="0.25"/>
    <row r="2065" ht="15" customHeight="1" x14ac:dyDescent="0.25"/>
    <row r="2066" ht="15" customHeight="1" x14ac:dyDescent="0.25"/>
    <row r="2067" ht="15" customHeight="1" x14ac:dyDescent="0.25"/>
    <row r="2068" ht="15" customHeight="1" x14ac:dyDescent="0.25"/>
    <row r="2069" ht="15" customHeight="1" x14ac:dyDescent="0.25"/>
    <row r="2070" ht="15" customHeight="1" x14ac:dyDescent="0.25"/>
    <row r="2071" ht="15" customHeight="1" x14ac:dyDescent="0.25"/>
    <row r="2072" ht="15" customHeight="1" x14ac:dyDescent="0.25"/>
    <row r="2073" ht="15" customHeight="1" x14ac:dyDescent="0.25"/>
    <row r="2074" ht="15" customHeight="1" x14ac:dyDescent="0.25"/>
    <row r="2075" ht="15" customHeight="1" x14ac:dyDescent="0.25"/>
    <row r="2076" ht="15" customHeight="1" x14ac:dyDescent="0.25"/>
    <row r="2077" ht="15" customHeight="1" x14ac:dyDescent="0.25"/>
    <row r="2078" ht="15" customHeight="1" x14ac:dyDescent="0.25"/>
    <row r="2079" ht="15" customHeight="1" x14ac:dyDescent="0.25"/>
    <row r="2080" ht="15" customHeight="1" x14ac:dyDescent="0.25"/>
    <row r="2081" ht="15" customHeight="1" x14ac:dyDescent="0.25"/>
    <row r="2082" ht="15" customHeight="1" x14ac:dyDescent="0.25"/>
    <row r="2083" ht="15" customHeight="1" x14ac:dyDescent="0.25"/>
    <row r="2084" ht="15" customHeight="1" x14ac:dyDescent="0.25"/>
    <row r="2085" ht="15" customHeight="1" x14ac:dyDescent="0.25"/>
    <row r="2086" ht="15" customHeight="1" x14ac:dyDescent="0.25"/>
    <row r="2087" ht="15" customHeight="1" x14ac:dyDescent="0.25"/>
    <row r="2088" ht="15" customHeight="1" x14ac:dyDescent="0.25"/>
    <row r="2089" ht="15" customHeight="1" x14ac:dyDescent="0.25"/>
    <row r="2090" ht="15" customHeight="1" x14ac:dyDescent="0.25"/>
    <row r="2091" ht="15" customHeight="1" x14ac:dyDescent="0.25"/>
    <row r="2092" ht="15" customHeight="1" x14ac:dyDescent="0.25"/>
    <row r="2093" ht="15" customHeight="1" x14ac:dyDescent="0.25"/>
    <row r="2094" ht="15" customHeight="1" x14ac:dyDescent="0.25"/>
    <row r="2095" ht="15" customHeight="1" x14ac:dyDescent="0.25"/>
    <row r="2096" ht="15" customHeight="1" x14ac:dyDescent="0.25"/>
    <row r="2097" ht="15" customHeight="1" x14ac:dyDescent="0.25"/>
    <row r="2098" ht="15" customHeight="1" x14ac:dyDescent="0.25"/>
    <row r="2099" ht="15" customHeight="1" x14ac:dyDescent="0.25"/>
    <row r="2100" ht="15" customHeight="1" x14ac:dyDescent="0.25"/>
    <row r="2101" ht="15" customHeight="1" x14ac:dyDescent="0.25"/>
    <row r="2102" ht="15" customHeight="1" x14ac:dyDescent="0.25"/>
    <row r="2103" ht="15" customHeight="1" x14ac:dyDescent="0.25"/>
    <row r="2104" ht="15" customHeight="1" x14ac:dyDescent="0.25"/>
    <row r="2105" ht="15" customHeight="1" x14ac:dyDescent="0.25"/>
    <row r="2106" ht="15" customHeight="1" x14ac:dyDescent="0.25"/>
    <row r="2107" ht="15" customHeight="1" x14ac:dyDescent="0.25"/>
    <row r="2108" ht="15" customHeight="1" x14ac:dyDescent="0.25"/>
    <row r="2109" ht="15" customHeight="1" x14ac:dyDescent="0.25"/>
    <row r="2110" ht="15" customHeight="1" x14ac:dyDescent="0.25"/>
    <row r="2111" ht="15" customHeight="1" x14ac:dyDescent="0.25"/>
    <row r="2112" ht="15" customHeight="1" x14ac:dyDescent="0.25"/>
    <row r="2113" ht="15" customHeight="1" x14ac:dyDescent="0.25"/>
    <row r="2114" ht="15" customHeight="1" x14ac:dyDescent="0.25"/>
    <row r="2115" ht="15" customHeight="1" x14ac:dyDescent="0.25"/>
    <row r="2116" ht="15" customHeight="1" x14ac:dyDescent="0.25"/>
    <row r="2117" ht="15" customHeight="1" x14ac:dyDescent="0.25"/>
    <row r="2118" ht="15" customHeight="1" x14ac:dyDescent="0.25"/>
    <row r="2119" ht="15" customHeight="1" x14ac:dyDescent="0.25"/>
    <row r="2120" ht="15" customHeight="1" x14ac:dyDescent="0.25"/>
    <row r="2121" ht="15" customHeight="1" x14ac:dyDescent="0.25"/>
    <row r="2122" ht="15" customHeight="1" x14ac:dyDescent="0.25"/>
    <row r="2123" ht="15" customHeight="1" x14ac:dyDescent="0.25"/>
    <row r="2124" ht="15" customHeight="1" x14ac:dyDescent="0.25"/>
    <row r="2125" ht="15" customHeight="1" x14ac:dyDescent="0.25"/>
    <row r="2126" ht="15" customHeight="1" x14ac:dyDescent="0.25"/>
    <row r="2127" ht="15" customHeight="1" x14ac:dyDescent="0.25"/>
    <row r="2128" ht="15" customHeight="1" x14ac:dyDescent="0.25"/>
    <row r="2129" ht="15" customHeight="1" x14ac:dyDescent="0.25"/>
    <row r="2130" ht="15" customHeight="1" x14ac:dyDescent="0.25"/>
    <row r="2131" ht="15" customHeight="1" x14ac:dyDescent="0.25"/>
    <row r="2132" ht="15" customHeight="1" x14ac:dyDescent="0.25"/>
    <row r="2133" ht="15" customHeight="1" x14ac:dyDescent="0.25"/>
    <row r="2134" ht="15" customHeight="1" x14ac:dyDescent="0.25"/>
    <row r="2135" ht="15" customHeight="1" x14ac:dyDescent="0.25"/>
    <row r="2136" ht="15" customHeight="1" x14ac:dyDescent="0.25"/>
    <row r="2137" ht="15" customHeight="1" x14ac:dyDescent="0.25"/>
    <row r="2138" ht="15" customHeight="1" x14ac:dyDescent="0.25"/>
    <row r="2139" ht="15" customHeight="1" x14ac:dyDescent="0.25"/>
    <row r="2140" ht="15" customHeight="1" x14ac:dyDescent="0.25"/>
    <row r="2141" ht="15" customHeight="1" x14ac:dyDescent="0.25"/>
    <row r="2142" ht="15" customHeight="1" x14ac:dyDescent="0.25"/>
    <row r="2143" ht="15" customHeight="1" x14ac:dyDescent="0.25"/>
    <row r="2144" ht="15" customHeight="1" x14ac:dyDescent="0.25"/>
    <row r="2145" spans="2:34" ht="15" customHeight="1" x14ac:dyDescent="0.25"/>
    <row r="2146" spans="2:34" ht="15" customHeight="1" x14ac:dyDescent="0.25"/>
    <row r="2147" spans="2:34" ht="15" customHeight="1" x14ac:dyDescent="0.25"/>
    <row r="2148" spans="2:34" ht="15" customHeight="1" x14ac:dyDescent="0.25"/>
    <row r="2149" spans="2:34" ht="15" customHeight="1" x14ac:dyDescent="0.25"/>
    <row r="2150" spans="2:34" ht="15" customHeight="1" x14ac:dyDescent="0.25"/>
    <row r="2151" spans="2:34" ht="15" customHeight="1" x14ac:dyDescent="0.25"/>
    <row r="2152" spans="2:34" ht="15" customHeight="1" x14ac:dyDescent="0.25"/>
    <row r="2153" spans="2:34" ht="15" customHeight="1" x14ac:dyDescent="0.25">
      <c r="B2153" s="81"/>
      <c r="C2153" s="81"/>
      <c r="D2153" s="81"/>
      <c r="E2153" s="81"/>
      <c r="F2153" s="81"/>
      <c r="G2153" s="81"/>
      <c r="H2153" s="81"/>
      <c r="I2153" s="81"/>
      <c r="J2153" s="81"/>
      <c r="K2153" s="81"/>
      <c r="L2153" s="81"/>
      <c r="M2153" s="81"/>
      <c r="N2153" s="81"/>
      <c r="O2153" s="81"/>
      <c r="P2153" s="81"/>
      <c r="Q2153" s="81"/>
      <c r="R2153" s="81"/>
      <c r="S2153" s="81"/>
      <c r="T2153" s="81"/>
      <c r="U2153" s="81"/>
      <c r="V2153" s="81"/>
      <c r="W2153" s="81"/>
      <c r="X2153" s="81"/>
      <c r="Y2153" s="81"/>
      <c r="Z2153" s="81"/>
      <c r="AA2153" s="81"/>
      <c r="AB2153" s="81"/>
      <c r="AC2153" s="81"/>
      <c r="AD2153" s="81"/>
      <c r="AE2153" s="81"/>
      <c r="AF2153" s="81"/>
      <c r="AG2153" s="81"/>
      <c r="AH2153" s="81"/>
    </row>
    <row r="2154" spans="2:34" ht="15" customHeight="1" x14ac:dyDescent="0.25"/>
    <row r="2155" spans="2:34" ht="15" customHeight="1" x14ac:dyDescent="0.25"/>
    <row r="2156" spans="2:34" ht="15" customHeight="1" x14ac:dyDescent="0.25"/>
    <row r="2157" spans="2:34" ht="15" customHeight="1" x14ac:dyDescent="0.25"/>
    <row r="2158" spans="2:34" ht="15" customHeight="1" x14ac:dyDescent="0.25"/>
    <row r="2159" spans="2:34" ht="15" customHeight="1" x14ac:dyDescent="0.25"/>
    <row r="2160" spans="2:34" ht="15" customHeight="1" x14ac:dyDescent="0.25"/>
    <row r="2161" ht="15" customHeight="1" x14ac:dyDescent="0.25"/>
    <row r="2162" ht="15" customHeight="1" x14ac:dyDescent="0.25"/>
    <row r="2163" ht="15" customHeight="1" x14ac:dyDescent="0.25"/>
    <row r="2164" ht="15" customHeight="1" x14ac:dyDescent="0.25"/>
    <row r="2165" ht="15" customHeight="1" x14ac:dyDescent="0.25"/>
    <row r="2166" ht="15" customHeight="1" x14ac:dyDescent="0.25"/>
    <row r="2167" ht="15" customHeight="1" x14ac:dyDescent="0.25"/>
    <row r="2168" ht="15" customHeight="1" x14ac:dyDescent="0.25"/>
    <row r="2169" ht="15" customHeight="1" x14ac:dyDescent="0.25"/>
    <row r="2170" ht="15" customHeight="1" x14ac:dyDescent="0.25"/>
    <row r="2171" ht="15" customHeight="1" x14ac:dyDescent="0.25"/>
    <row r="2172" ht="15" customHeight="1" x14ac:dyDescent="0.25"/>
    <row r="2173" ht="15" customHeight="1" x14ac:dyDescent="0.25"/>
    <row r="2174" ht="15" customHeight="1" x14ac:dyDescent="0.25"/>
    <row r="2175" ht="15" customHeight="1" x14ac:dyDescent="0.25"/>
    <row r="2176" ht="15" customHeight="1" x14ac:dyDescent="0.25"/>
    <row r="2177" ht="15" customHeight="1" x14ac:dyDescent="0.25"/>
    <row r="2178" ht="15" customHeight="1" x14ac:dyDescent="0.25"/>
    <row r="2179" ht="15" customHeight="1" x14ac:dyDescent="0.25"/>
    <row r="2180" ht="15" customHeight="1" x14ac:dyDescent="0.25"/>
    <row r="2181" ht="15" customHeight="1" x14ac:dyDescent="0.25"/>
    <row r="2182" ht="15" customHeight="1" x14ac:dyDescent="0.25"/>
    <row r="2183" ht="15" customHeight="1" x14ac:dyDescent="0.25"/>
    <row r="2184" ht="15" customHeight="1" x14ac:dyDescent="0.25"/>
    <row r="2185" ht="15" customHeight="1" x14ac:dyDescent="0.25"/>
    <row r="2186" ht="15" customHeight="1" x14ac:dyDescent="0.25"/>
    <row r="2187" ht="15" customHeight="1" x14ac:dyDescent="0.25"/>
    <row r="2188" ht="15" customHeight="1" x14ac:dyDescent="0.25"/>
    <row r="2189" ht="15" customHeight="1" x14ac:dyDescent="0.25"/>
    <row r="2190" ht="15" customHeight="1" x14ac:dyDescent="0.25"/>
    <row r="2191" ht="15" customHeight="1" x14ac:dyDescent="0.25"/>
    <row r="2192" ht="15" customHeight="1" x14ac:dyDescent="0.25"/>
    <row r="2193" ht="15" customHeight="1" x14ac:dyDescent="0.25"/>
    <row r="2194" ht="15" customHeight="1" x14ac:dyDescent="0.25"/>
    <row r="2195" ht="15" customHeight="1" x14ac:dyDescent="0.25"/>
    <row r="2196" ht="15" customHeight="1" x14ac:dyDescent="0.25"/>
    <row r="2197" ht="15" customHeight="1" x14ac:dyDescent="0.25"/>
    <row r="2198" ht="15" customHeight="1" x14ac:dyDescent="0.25"/>
    <row r="2199" ht="15" customHeight="1" x14ac:dyDescent="0.25"/>
    <row r="2200" ht="15" customHeight="1" x14ac:dyDescent="0.25"/>
    <row r="2201" ht="15" customHeight="1" x14ac:dyDescent="0.25"/>
    <row r="2202" ht="15" customHeight="1" x14ac:dyDescent="0.25"/>
    <row r="2203" ht="15" customHeight="1" x14ac:dyDescent="0.25"/>
    <row r="2204" ht="15" customHeight="1" x14ac:dyDescent="0.25"/>
    <row r="2205" ht="15" customHeight="1" x14ac:dyDescent="0.25"/>
    <row r="2206" ht="15" customHeight="1" x14ac:dyDescent="0.25"/>
    <row r="2207" ht="15" customHeight="1" x14ac:dyDescent="0.25"/>
    <row r="2208" ht="15" customHeight="1" x14ac:dyDescent="0.25"/>
    <row r="2209" ht="15" customHeight="1" x14ac:dyDescent="0.25"/>
    <row r="2210" ht="15" customHeight="1" x14ac:dyDescent="0.25"/>
    <row r="2211" ht="15" customHeight="1" x14ac:dyDescent="0.25"/>
    <row r="2212" ht="15" customHeight="1" x14ac:dyDescent="0.25"/>
    <row r="2213" ht="15" customHeight="1" x14ac:dyDescent="0.25"/>
    <row r="2214" ht="15" customHeight="1" x14ac:dyDescent="0.25"/>
    <row r="2215" ht="15" customHeight="1" x14ac:dyDescent="0.25"/>
    <row r="2216" ht="15" customHeight="1" x14ac:dyDescent="0.25"/>
    <row r="2217" ht="15" customHeight="1" x14ac:dyDescent="0.25"/>
    <row r="2218" ht="15" customHeight="1" x14ac:dyDescent="0.25"/>
    <row r="2219" ht="15" customHeight="1" x14ac:dyDescent="0.25"/>
    <row r="2220" ht="15" customHeight="1" x14ac:dyDescent="0.25"/>
    <row r="2221" ht="15" customHeight="1" x14ac:dyDescent="0.25"/>
    <row r="2222" ht="15" customHeight="1" x14ac:dyDescent="0.25"/>
    <row r="2223" ht="15" customHeight="1" x14ac:dyDescent="0.25"/>
    <row r="2224" ht="15" customHeight="1" x14ac:dyDescent="0.25"/>
    <row r="2225" ht="15" customHeight="1" x14ac:dyDescent="0.25"/>
    <row r="2226" ht="15" customHeight="1" x14ac:dyDescent="0.25"/>
    <row r="2227" ht="15" customHeight="1" x14ac:dyDescent="0.25"/>
    <row r="2228" ht="15" customHeight="1" x14ac:dyDescent="0.25"/>
    <row r="2229" ht="15" customHeight="1" x14ac:dyDescent="0.25"/>
    <row r="2230" ht="15" customHeight="1" x14ac:dyDescent="0.25"/>
    <row r="2231" ht="15" customHeight="1" x14ac:dyDescent="0.25"/>
    <row r="2232" ht="15" customHeight="1" x14ac:dyDescent="0.25"/>
    <row r="2233" ht="15" customHeight="1" x14ac:dyDescent="0.25"/>
    <row r="2234" ht="15" customHeight="1" x14ac:dyDescent="0.25"/>
    <row r="2235" ht="15" customHeight="1" x14ac:dyDescent="0.25"/>
    <row r="2236" ht="15" customHeight="1" x14ac:dyDescent="0.25"/>
    <row r="2237" ht="15" customHeight="1" x14ac:dyDescent="0.25"/>
    <row r="2238" ht="15" customHeight="1" x14ac:dyDescent="0.25"/>
    <row r="2239" ht="15" customHeight="1" x14ac:dyDescent="0.25"/>
    <row r="2240" ht="15" customHeight="1" x14ac:dyDescent="0.25"/>
    <row r="2241" ht="15" customHeight="1" x14ac:dyDescent="0.25"/>
    <row r="2242" ht="15" customHeight="1" x14ac:dyDescent="0.25"/>
    <row r="2243" ht="15" customHeight="1" x14ac:dyDescent="0.25"/>
    <row r="2244" ht="15" customHeight="1" x14ac:dyDescent="0.25"/>
    <row r="2245" ht="15" customHeight="1" x14ac:dyDescent="0.25"/>
    <row r="2246" ht="15" customHeight="1" x14ac:dyDescent="0.25"/>
    <row r="2247" ht="15" customHeight="1" x14ac:dyDescent="0.25"/>
    <row r="2248" ht="15" customHeight="1" x14ac:dyDescent="0.25"/>
    <row r="2249" ht="15" customHeight="1" x14ac:dyDescent="0.25"/>
    <row r="2250" ht="15" customHeight="1" x14ac:dyDescent="0.25"/>
    <row r="2251" ht="15" customHeight="1" x14ac:dyDescent="0.25"/>
    <row r="2252" ht="15" customHeight="1" x14ac:dyDescent="0.25"/>
    <row r="2253" ht="15" customHeight="1" x14ac:dyDescent="0.25"/>
    <row r="2254" ht="15" customHeight="1" x14ac:dyDescent="0.25"/>
    <row r="2255" ht="15" customHeight="1" x14ac:dyDescent="0.25"/>
    <row r="2256" ht="15" customHeight="1" x14ac:dyDescent="0.25"/>
    <row r="2257" ht="15" customHeight="1" x14ac:dyDescent="0.25"/>
    <row r="2258" ht="15" customHeight="1" x14ac:dyDescent="0.25"/>
    <row r="2259" ht="15" customHeight="1" x14ac:dyDescent="0.25"/>
    <row r="2260" ht="15" customHeight="1" x14ac:dyDescent="0.25"/>
    <row r="2261" ht="15" customHeight="1" x14ac:dyDescent="0.25"/>
    <row r="2262" ht="15" customHeight="1" x14ac:dyDescent="0.25"/>
    <row r="2263" ht="15" customHeight="1" x14ac:dyDescent="0.25"/>
    <row r="2264" ht="15" customHeight="1" x14ac:dyDescent="0.25"/>
    <row r="2265" ht="15" customHeight="1" x14ac:dyDescent="0.25"/>
    <row r="2266" ht="15" customHeight="1" x14ac:dyDescent="0.25"/>
    <row r="2267" ht="15" customHeight="1" x14ac:dyDescent="0.25"/>
    <row r="2268" ht="15" customHeight="1" x14ac:dyDescent="0.25"/>
    <row r="2269" ht="15" customHeight="1" x14ac:dyDescent="0.25"/>
    <row r="2270" ht="15" customHeight="1" x14ac:dyDescent="0.25"/>
    <row r="2271" ht="15" customHeight="1" x14ac:dyDescent="0.25"/>
    <row r="2272" ht="15" customHeight="1" x14ac:dyDescent="0.25"/>
    <row r="2273" ht="15" customHeight="1" x14ac:dyDescent="0.25"/>
    <row r="2274" ht="15" customHeight="1" x14ac:dyDescent="0.25"/>
    <row r="2275" ht="15" customHeight="1" x14ac:dyDescent="0.25"/>
    <row r="2276" ht="15" customHeight="1" x14ac:dyDescent="0.25"/>
    <row r="2277" ht="15" customHeight="1" x14ac:dyDescent="0.25"/>
    <row r="2278" ht="15" customHeight="1" x14ac:dyDescent="0.25"/>
    <row r="2279" ht="15" customHeight="1" x14ac:dyDescent="0.25"/>
    <row r="2280" ht="15" customHeight="1" x14ac:dyDescent="0.25"/>
    <row r="2281" ht="15" customHeight="1" x14ac:dyDescent="0.25"/>
    <row r="2282" ht="15" customHeight="1" x14ac:dyDescent="0.25"/>
    <row r="2283" ht="15" customHeight="1" x14ac:dyDescent="0.25"/>
    <row r="2284" ht="15" customHeight="1" x14ac:dyDescent="0.25"/>
    <row r="2285" ht="15" customHeight="1" x14ac:dyDescent="0.25"/>
    <row r="2286" ht="15" customHeight="1" x14ac:dyDescent="0.25"/>
    <row r="2287" ht="15" customHeight="1" x14ac:dyDescent="0.25"/>
    <row r="2288" ht="15" customHeight="1" x14ac:dyDescent="0.25"/>
    <row r="2289" ht="15" customHeight="1" x14ac:dyDescent="0.25"/>
    <row r="2290" ht="15" customHeight="1" x14ac:dyDescent="0.25"/>
    <row r="2291" ht="15" customHeight="1" x14ac:dyDescent="0.25"/>
    <row r="2292" ht="15" customHeight="1" x14ac:dyDescent="0.25"/>
    <row r="2293" ht="15" customHeight="1" x14ac:dyDescent="0.25"/>
    <row r="2294" ht="15" customHeight="1" x14ac:dyDescent="0.25"/>
    <row r="2295" ht="15" customHeight="1" x14ac:dyDescent="0.25"/>
    <row r="2296" ht="15" customHeight="1" x14ac:dyDescent="0.25"/>
    <row r="2297" ht="15" customHeight="1" x14ac:dyDescent="0.25"/>
    <row r="2298" ht="15" customHeight="1" x14ac:dyDescent="0.25"/>
    <row r="2299" ht="15" customHeight="1" x14ac:dyDescent="0.25"/>
    <row r="2300" ht="15" customHeight="1" x14ac:dyDescent="0.25"/>
    <row r="2301" ht="15" customHeight="1" x14ac:dyDescent="0.25"/>
    <row r="2302" ht="15" customHeight="1" x14ac:dyDescent="0.25"/>
    <row r="2303" ht="15" customHeight="1" x14ac:dyDescent="0.25"/>
    <row r="2304" ht="15" customHeight="1" x14ac:dyDescent="0.25"/>
    <row r="2305" spans="2:34" ht="15" customHeight="1" x14ac:dyDescent="0.25"/>
    <row r="2306" spans="2:34" ht="15" customHeight="1" x14ac:dyDescent="0.25"/>
    <row r="2307" spans="2:34" ht="15" customHeight="1" x14ac:dyDescent="0.25"/>
    <row r="2308" spans="2:34" ht="15" customHeight="1" x14ac:dyDescent="0.25"/>
    <row r="2309" spans="2:34" ht="15" customHeight="1" x14ac:dyDescent="0.25"/>
    <row r="2310" spans="2:34" ht="15" customHeight="1" x14ac:dyDescent="0.25"/>
    <row r="2311" spans="2:34" ht="15" customHeight="1" x14ac:dyDescent="0.25"/>
    <row r="2312" spans="2:34" ht="15" customHeight="1" x14ac:dyDescent="0.25"/>
    <row r="2313" spans="2:34" ht="15" customHeight="1" x14ac:dyDescent="0.25"/>
    <row r="2314" spans="2:34" ht="15" customHeight="1" x14ac:dyDescent="0.25"/>
    <row r="2315" spans="2:34" ht="15" customHeight="1" x14ac:dyDescent="0.25"/>
    <row r="2316" spans="2:34" ht="15" customHeight="1" x14ac:dyDescent="0.25"/>
    <row r="2317" spans="2:34" ht="15" customHeight="1" x14ac:dyDescent="0.25">
      <c r="B2317" s="81"/>
      <c r="C2317" s="81"/>
      <c r="D2317" s="81"/>
      <c r="E2317" s="81"/>
      <c r="F2317" s="81"/>
      <c r="G2317" s="81"/>
      <c r="H2317" s="81"/>
      <c r="I2317" s="81"/>
      <c r="J2317" s="81"/>
      <c r="K2317" s="81"/>
      <c r="L2317" s="81"/>
      <c r="M2317" s="81"/>
      <c r="N2317" s="81"/>
      <c r="O2317" s="81"/>
      <c r="P2317" s="81"/>
      <c r="Q2317" s="81"/>
      <c r="R2317" s="81"/>
      <c r="S2317" s="81"/>
      <c r="T2317" s="81"/>
      <c r="U2317" s="81"/>
      <c r="V2317" s="81"/>
      <c r="W2317" s="81"/>
      <c r="X2317" s="81"/>
      <c r="Y2317" s="81"/>
      <c r="Z2317" s="81"/>
      <c r="AA2317" s="81"/>
      <c r="AB2317" s="81"/>
      <c r="AC2317" s="81"/>
      <c r="AD2317" s="81"/>
      <c r="AE2317" s="81"/>
      <c r="AF2317" s="81"/>
      <c r="AG2317" s="81"/>
      <c r="AH2317" s="81"/>
    </row>
    <row r="2318" spans="2:34" ht="15" customHeight="1" x14ac:dyDescent="0.25"/>
    <row r="2319" spans="2:34" ht="15" customHeight="1" x14ac:dyDescent="0.25"/>
    <row r="2320" spans="2:34" ht="15" customHeight="1" x14ac:dyDescent="0.25"/>
    <row r="2321" ht="15" customHeight="1" x14ac:dyDescent="0.25"/>
    <row r="2322" ht="15" customHeight="1" x14ac:dyDescent="0.25"/>
    <row r="2323" ht="15" customHeight="1" x14ac:dyDescent="0.25"/>
    <row r="2324" ht="15" customHeight="1" x14ac:dyDescent="0.25"/>
    <row r="2325" ht="15" customHeight="1" x14ac:dyDescent="0.25"/>
    <row r="2326" ht="15" customHeight="1" x14ac:dyDescent="0.25"/>
    <row r="2327" ht="15" customHeight="1" x14ac:dyDescent="0.25"/>
    <row r="2328" ht="15" customHeight="1" x14ac:dyDescent="0.25"/>
    <row r="2329" ht="15" customHeight="1" x14ac:dyDescent="0.25"/>
    <row r="2330" ht="15" customHeight="1" x14ac:dyDescent="0.25"/>
    <row r="2331" ht="15" customHeight="1" x14ac:dyDescent="0.25"/>
    <row r="2332" ht="15" customHeight="1" x14ac:dyDescent="0.25"/>
    <row r="2333" ht="15" customHeight="1" x14ac:dyDescent="0.25"/>
    <row r="2334" ht="15" customHeight="1" x14ac:dyDescent="0.25"/>
    <row r="2335" ht="15" customHeight="1" x14ac:dyDescent="0.25"/>
    <row r="2336" ht="15" customHeight="1" x14ac:dyDescent="0.25"/>
    <row r="2337" ht="15" customHeight="1" x14ac:dyDescent="0.25"/>
    <row r="2338" ht="15" customHeight="1" x14ac:dyDescent="0.25"/>
    <row r="2339" ht="15" customHeight="1" x14ac:dyDescent="0.25"/>
    <row r="2340" ht="15" customHeight="1" x14ac:dyDescent="0.25"/>
    <row r="2341" ht="15" customHeight="1" x14ac:dyDescent="0.25"/>
    <row r="2342" ht="15" customHeight="1" x14ac:dyDescent="0.25"/>
    <row r="2343" ht="15" customHeight="1" x14ac:dyDescent="0.25"/>
    <row r="2344" ht="15" customHeight="1" x14ac:dyDescent="0.25"/>
    <row r="2345" ht="15" customHeight="1" x14ac:dyDescent="0.25"/>
    <row r="2346" ht="15" customHeight="1" x14ac:dyDescent="0.25"/>
    <row r="2347" ht="15" customHeight="1" x14ac:dyDescent="0.25"/>
    <row r="2348" ht="15" customHeight="1" x14ac:dyDescent="0.25"/>
    <row r="2349" ht="15" customHeight="1" x14ac:dyDescent="0.25"/>
    <row r="2350" ht="15" customHeight="1" x14ac:dyDescent="0.25"/>
    <row r="2351" ht="15" customHeight="1" x14ac:dyDescent="0.25"/>
    <row r="2352" ht="15" customHeight="1" x14ac:dyDescent="0.25"/>
    <row r="2353" ht="15" customHeight="1" x14ac:dyDescent="0.25"/>
    <row r="2354" ht="15" customHeight="1" x14ac:dyDescent="0.25"/>
    <row r="2355" ht="15" customHeight="1" x14ac:dyDescent="0.25"/>
    <row r="2356" ht="15" customHeight="1" x14ac:dyDescent="0.25"/>
    <row r="2357" ht="15" customHeight="1" x14ac:dyDescent="0.25"/>
    <row r="2358" ht="15" customHeight="1" x14ac:dyDescent="0.25"/>
    <row r="2359" ht="15" customHeight="1" x14ac:dyDescent="0.25"/>
    <row r="2360" ht="15" customHeight="1" x14ac:dyDescent="0.25"/>
    <row r="2361" ht="15" customHeight="1" x14ac:dyDescent="0.25"/>
    <row r="2362" ht="15" customHeight="1" x14ac:dyDescent="0.25"/>
    <row r="2363" ht="15" customHeight="1" x14ac:dyDescent="0.25"/>
    <row r="2364" ht="15" customHeight="1" x14ac:dyDescent="0.25"/>
    <row r="2365" ht="15" customHeight="1" x14ac:dyDescent="0.25"/>
    <row r="2366" ht="15" customHeight="1" x14ac:dyDescent="0.25"/>
    <row r="2367" ht="15" customHeight="1" x14ac:dyDescent="0.25"/>
    <row r="2368" ht="15" customHeight="1" x14ac:dyDescent="0.25"/>
    <row r="2369" ht="15" customHeight="1" x14ac:dyDescent="0.25"/>
    <row r="2370" ht="15" customHeight="1" x14ac:dyDescent="0.25"/>
    <row r="2371" ht="15" customHeight="1" x14ac:dyDescent="0.25"/>
    <row r="2372" ht="15" customHeight="1" x14ac:dyDescent="0.25"/>
    <row r="2373" ht="15" customHeight="1" x14ac:dyDescent="0.25"/>
    <row r="2374" ht="15" customHeight="1" x14ac:dyDescent="0.25"/>
    <row r="2375" ht="15" customHeight="1" x14ac:dyDescent="0.25"/>
    <row r="2376" ht="15" customHeight="1" x14ac:dyDescent="0.25"/>
    <row r="2377" ht="15" customHeight="1" x14ac:dyDescent="0.25"/>
    <row r="2378" ht="15" customHeight="1" x14ac:dyDescent="0.25"/>
    <row r="2379" ht="15" customHeight="1" x14ac:dyDescent="0.25"/>
    <row r="2380" ht="15" customHeight="1" x14ac:dyDescent="0.25"/>
    <row r="2381" ht="15" customHeight="1" x14ac:dyDescent="0.25"/>
    <row r="2382" ht="15" customHeight="1" x14ac:dyDescent="0.25"/>
    <row r="2383" ht="15" customHeight="1" x14ac:dyDescent="0.25"/>
    <row r="2384" ht="15" customHeight="1" x14ac:dyDescent="0.25"/>
    <row r="2385" ht="15" customHeight="1" x14ac:dyDescent="0.25"/>
    <row r="2386" ht="15" customHeight="1" x14ac:dyDescent="0.25"/>
    <row r="2387" ht="15" customHeight="1" x14ac:dyDescent="0.25"/>
    <row r="2388" ht="15" customHeight="1" x14ac:dyDescent="0.25"/>
    <row r="2389" ht="15" customHeight="1" x14ac:dyDescent="0.25"/>
    <row r="2390" ht="15" customHeight="1" x14ac:dyDescent="0.25"/>
    <row r="2391" ht="15" customHeight="1" x14ac:dyDescent="0.25"/>
    <row r="2392" ht="15" customHeight="1" x14ac:dyDescent="0.25"/>
    <row r="2393" ht="15" customHeight="1" x14ac:dyDescent="0.25"/>
    <row r="2394" ht="15" customHeight="1" x14ac:dyDescent="0.25"/>
    <row r="2395" ht="15" customHeight="1" x14ac:dyDescent="0.25"/>
    <row r="2396" ht="15" customHeight="1" x14ac:dyDescent="0.25"/>
    <row r="2397" ht="15" customHeight="1" x14ac:dyDescent="0.25"/>
    <row r="2398" ht="15" customHeight="1" x14ac:dyDescent="0.25"/>
    <row r="2399" ht="15" customHeight="1" x14ac:dyDescent="0.25"/>
    <row r="2400" ht="15" customHeight="1" x14ac:dyDescent="0.25"/>
    <row r="2401" ht="15" customHeight="1" x14ac:dyDescent="0.25"/>
    <row r="2402" ht="15" customHeight="1" x14ac:dyDescent="0.25"/>
    <row r="2403" ht="15" customHeight="1" x14ac:dyDescent="0.25"/>
    <row r="2404" ht="15" customHeight="1" x14ac:dyDescent="0.25"/>
    <row r="2405" ht="15" customHeight="1" x14ac:dyDescent="0.25"/>
    <row r="2406" ht="15" customHeight="1" x14ac:dyDescent="0.25"/>
    <row r="2407" ht="15" customHeight="1" x14ac:dyDescent="0.25"/>
    <row r="2408" ht="15" customHeight="1" x14ac:dyDescent="0.25"/>
    <row r="2409" ht="15" customHeight="1" x14ac:dyDescent="0.25"/>
    <row r="2410" ht="15" customHeight="1" x14ac:dyDescent="0.25"/>
    <row r="2411" ht="15" customHeight="1" x14ac:dyDescent="0.25"/>
    <row r="2412" ht="15" customHeight="1" x14ac:dyDescent="0.25"/>
    <row r="2413" ht="15" customHeight="1" x14ac:dyDescent="0.25"/>
    <row r="2414" ht="15" customHeight="1" x14ac:dyDescent="0.25"/>
    <row r="2415" ht="15" customHeight="1" x14ac:dyDescent="0.25"/>
    <row r="2416" ht="15" customHeight="1" x14ac:dyDescent="0.25"/>
    <row r="2417" spans="2:34" ht="15" customHeight="1" x14ac:dyDescent="0.25"/>
    <row r="2418" spans="2:34" ht="15" customHeight="1" x14ac:dyDescent="0.25"/>
    <row r="2419" spans="2:34" ht="15" customHeight="1" x14ac:dyDescent="0.25">
      <c r="B2419" s="81"/>
      <c r="C2419" s="81"/>
      <c r="D2419" s="81"/>
      <c r="E2419" s="81"/>
      <c r="F2419" s="81"/>
      <c r="G2419" s="81"/>
      <c r="H2419" s="81"/>
      <c r="I2419" s="81"/>
      <c r="J2419" s="81"/>
      <c r="K2419" s="81"/>
      <c r="L2419" s="81"/>
      <c r="M2419" s="81"/>
      <c r="N2419" s="81"/>
      <c r="O2419" s="81"/>
      <c r="P2419" s="81"/>
      <c r="Q2419" s="81"/>
      <c r="R2419" s="81"/>
      <c r="S2419" s="81"/>
      <c r="T2419" s="81"/>
      <c r="U2419" s="81"/>
      <c r="V2419" s="81"/>
      <c r="W2419" s="81"/>
      <c r="X2419" s="81"/>
      <c r="Y2419" s="81"/>
      <c r="Z2419" s="81"/>
      <c r="AA2419" s="81"/>
      <c r="AB2419" s="81"/>
      <c r="AC2419" s="81"/>
      <c r="AD2419" s="81"/>
      <c r="AE2419" s="81"/>
      <c r="AF2419" s="81"/>
      <c r="AG2419" s="81"/>
      <c r="AH2419" s="81"/>
    </row>
    <row r="2420" spans="2:34" ht="15" customHeight="1" x14ac:dyDescent="0.25"/>
    <row r="2421" spans="2:34" ht="15" customHeight="1" x14ac:dyDescent="0.25"/>
    <row r="2422" spans="2:34" ht="15" customHeight="1" x14ac:dyDescent="0.25"/>
    <row r="2423" spans="2:34" ht="15" customHeight="1" x14ac:dyDescent="0.25"/>
    <row r="2424" spans="2:34" ht="15" customHeight="1" x14ac:dyDescent="0.25"/>
    <row r="2425" spans="2:34" ht="15" customHeight="1" x14ac:dyDescent="0.25"/>
    <row r="2426" spans="2:34" ht="15" customHeight="1" x14ac:dyDescent="0.25"/>
    <row r="2427" spans="2:34" ht="15" customHeight="1" x14ac:dyDescent="0.25"/>
    <row r="2428" spans="2:34" ht="15" customHeight="1" x14ac:dyDescent="0.25"/>
    <row r="2429" spans="2:34" ht="15" customHeight="1" x14ac:dyDescent="0.25"/>
    <row r="2430" spans="2:34" ht="15" customHeight="1" x14ac:dyDescent="0.25"/>
    <row r="2431" spans="2:34" ht="15" customHeight="1" x14ac:dyDescent="0.25"/>
    <row r="2432" spans="2:34" ht="15" customHeight="1" x14ac:dyDescent="0.25"/>
    <row r="2433" ht="15" customHeight="1" x14ac:dyDescent="0.25"/>
    <row r="2434" ht="15" customHeight="1" x14ac:dyDescent="0.25"/>
    <row r="2435" ht="15" customHeight="1" x14ac:dyDescent="0.25"/>
    <row r="2436" ht="15" customHeight="1" x14ac:dyDescent="0.25"/>
    <row r="2437" ht="15" customHeight="1" x14ac:dyDescent="0.25"/>
    <row r="2438" ht="15" customHeight="1" x14ac:dyDescent="0.25"/>
    <row r="2439" ht="15" customHeight="1" x14ac:dyDescent="0.25"/>
    <row r="2440" ht="15" customHeight="1" x14ac:dyDescent="0.25"/>
    <row r="2441" ht="15" customHeight="1" x14ac:dyDescent="0.25"/>
    <row r="2442" ht="15" customHeight="1" x14ac:dyDescent="0.25"/>
    <row r="2443" ht="15" customHeight="1" x14ac:dyDescent="0.25"/>
    <row r="2444" ht="15" customHeight="1" x14ac:dyDescent="0.25"/>
    <row r="2445" ht="15" customHeight="1" x14ac:dyDescent="0.25"/>
    <row r="2446" ht="15" customHeight="1" x14ac:dyDescent="0.25"/>
    <row r="2447" ht="15" customHeight="1" x14ac:dyDescent="0.25"/>
    <row r="2448" ht="15" customHeight="1" x14ac:dyDescent="0.25"/>
    <row r="2449" ht="15" customHeight="1" x14ac:dyDescent="0.25"/>
    <row r="2450" ht="15" customHeight="1" x14ac:dyDescent="0.25"/>
    <row r="2451" ht="15" customHeight="1" x14ac:dyDescent="0.25"/>
    <row r="2452" ht="15" customHeight="1" x14ac:dyDescent="0.25"/>
    <row r="2453" ht="15" customHeight="1" x14ac:dyDescent="0.25"/>
    <row r="2454" ht="15" customHeight="1" x14ac:dyDescent="0.25"/>
    <row r="2455" ht="15" customHeight="1" x14ac:dyDescent="0.25"/>
    <row r="2456" ht="15" customHeight="1" x14ac:dyDescent="0.25"/>
    <row r="2457" ht="15" customHeight="1" x14ac:dyDescent="0.25"/>
    <row r="2458" ht="15" customHeight="1" x14ac:dyDescent="0.25"/>
    <row r="2459" ht="15" customHeight="1" x14ac:dyDescent="0.25"/>
    <row r="2460" ht="15" customHeight="1" x14ac:dyDescent="0.25"/>
    <row r="2461" ht="15" customHeight="1" x14ac:dyDescent="0.25"/>
    <row r="2462" ht="15" customHeight="1" x14ac:dyDescent="0.25"/>
    <row r="2463" ht="15" customHeight="1" x14ac:dyDescent="0.25"/>
    <row r="2464" ht="15" customHeight="1" x14ac:dyDescent="0.25"/>
    <row r="2465" ht="15" customHeight="1" x14ac:dyDescent="0.25"/>
    <row r="2466" ht="15" customHeight="1" x14ac:dyDescent="0.25"/>
    <row r="2467" ht="15" customHeight="1" x14ac:dyDescent="0.25"/>
    <row r="2468" ht="15" customHeight="1" x14ac:dyDescent="0.25"/>
    <row r="2469" ht="15" customHeight="1" x14ac:dyDescent="0.25"/>
    <row r="2470" ht="15" customHeight="1" x14ac:dyDescent="0.25"/>
    <row r="2471" ht="15" customHeight="1" x14ac:dyDescent="0.25"/>
    <row r="2472" ht="15" customHeight="1" x14ac:dyDescent="0.25"/>
    <row r="2473" ht="15" customHeight="1" x14ac:dyDescent="0.25"/>
    <row r="2474" ht="15" customHeight="1" x14ac:dyDescent="0.25"/>
    <row r="2475" ht="15" customHeight="1" x14ac:dyDescent="0.25"/>
    <row r="2476" ht="15" customHeight="1" x14ac:dyDescent="0.25"/>
    <row r="2477" ht="15" customHeight="1" x14ac:dyDescent="0.25"/>
    <row r="2478" ht="15" customHeight="1" x14ac:dyDescent="0.25"/>
    <row r="2479" ht="15" customHeight="1" x14ac:dyDescent="0.25"/>
    <row r="2480" ht="15" customHeight="1" x14ac:dyDescent="0.25"/>
    <row r="2481" ht="15" customHeight="1" x14ac:dyDescent="0.25"/>
    <row r="2482" ht="15" customHeight="1" x14ac:dyDescent="0.25"/>
    <row r="2483" ht="15" customHeight="1" x14ac:dyDescent="0.25"/>
    <row r="2484" ht="15" customHeight="1" x14ac:dyDescent="0.25"/>
    <row r="2485" ht="15" customHeight="1" x14ac:dyDescent="0.25"/>
    <row r="2486" ht="15" customHeight="1" x14ac:dyDescent="0.25"/>
    <row r="2487" ht="15" customHeight="1" x14ac:dyDescent="0.25"/>
    <row r="2488" ht="15" customHeight="1" x14ac:dyDescent="0.25"/>
    <row r="2489" ht="15" customHeight="1" x14ac:dyDescent="0.25"/>
    <row r="2490" ht="15" customHeight="1" x14ac:dyDescent="0.25"/>
    <row r="2491" ht="15" customHeight="1" x14ac:dyDescent="0.25"/>
    <row r="2492" ht="15" customHeight="1" x14ac:dyDescent="0.25"/>
    <row r="2493" ht="15" customHeight="1" x14ac:dyDescent="0.25"/>
    <row r="2494" ht="15" customHeight="1" x14ac:dyDescent="0.25"/>
    <row r="2495" ht="15" customHeight="1" x14ac:dyDescent="0.25"/>
    <row r="2496" ht="15" customHeight="1" x14ac:dyDescent="0.25"/>
    <row r="2497" spans="2:34" ht="15" customHeight="1" x14ac:dyDescent="0.25"/>
    <row r="2498" spans="2:34" ht="15" customHeight="1" x14ac:dyDescent="0.25"/>
    <row r="2499" spans="2:34" ht="15" customHeight="1" x14ac:dyDescent="0.25"/>
    <row r="2500" spans="2:34" ht="15" customHeight="1" x14ac:dyDescent="0.25"/>
    <row r="2501" spans="2:34" ht="15" customHeight="1" x14ac:dyDescent="0.25"/>
    <row r="2502" spans="2:34" ht="15" customHeight="1" x14ac:dyDescent="0.25"/>
    <row r="2503" spans="2:34" ht="15" customHeight="1" x14ac:dyDescent="0.25"/>
    <row r="2504" spans="2:34" ht="15" customHeight="1" x14ac:dyDescent="0.25"/>
    <row r="2505" spans="2:34" ht="15" customHeight="1" x14ac:dyDescent="0.25"/>
    <row r="2506" spans="2:34" ht="15" customHeight="1" x14ac:dyDescent="0.25"/>
    <row r="2507" spans="2:34" ht="15" customHeight="1" x14ac:dyDescent="0.25"/>
    <row r="2508" spans="2:34" ht="15" customHeight="1" x14ac:dyDescent="0.25"/>
    <row r="2509" spans="2:34" ht="15" customHeight="1" x14ac:dyDescent="0.25">
      <c r="B2509" s="81"/>
      <c r="C2509" s="81"/>
      <c r="D2509" s="81"/>
      <c r="E2509" s="81"/>
      <c r="F2509" s="81"/>
      <c r="G2509" s="81"/>
      <c r="H2509" s="81"/>
      <c r="I2509" s="81"/>
      <c r="J2509" s="81"/>
      <c r="K2509" s="81"/>
      <c r="L2509" s="81"/>
      <c r="M2509" s="81"/>
      <c r="N2509" s="81"/>
      <c r="O2509" s="81"/>
      <c r="P2509" s="81"/>
      <c r="Q2509" s="81"/>
      <c r="R2509" s="81"/>
      <c r="S2509" s="81"/>
      <c r="T2509" s="81"/>
      <c r="U2509" s="81"/>
      <c r="V2509" s="81"/>
      <c r="W2509" s="81"/>
      <c r="X2509" s="81"/>
      <c r="Y2509" s="81"/>
      <c r="Z2509" s="81"/>
      <c r="AA2509" s="81"/>
      <c r="AB2509" s="81"/>
      <c r="AC2509" s="81"/>
      <c r="AD2509" s="81"/>
      <c r="AE2509" s="81"/>
      <c r="AF2509" s="81"/>
      <c r="AG2509" s="81"/>
      <c r="AH2509" s="81"/>
    </row>
    <row r="2510" spans="2:34" ht="15" customHeight="1" x14ac:dyDescent="0.25"/>
    <row r="2511" spans="2:34" ht="15" customHeight="1" x14ac:dyDescent="0.25"/>
    <row r="2512" spans="2:34" ht="15" customHeight="1" x14ac:dyDescent="0.25"/>
    <row r="2513" ht="15" customHeight="1" x14ac:dyDescent="0.25"/>
    <row r="2514" ht="15" customHeight="1" x14ac:dyDescent="0.25"/>
    <row r="2515" ht="15" customHeight="1" x14ac:dyDescent="0.25"/>
    <row r="2516" ht="15" customHeight="1" x14ac:dyDescent="0.25"/>
    <row r="2517" ht="15" customHeight="1" x14ac:dyDescent="0.25"/>
    <row r="2518" ht="15" customHeight="1" x14ac:dyDescent="0.25"/>
    <row r="2519" ht="15" customHeight="1" x14ac:dyDescent="0.25"/>
    <row r="2520" ht="15" customHeight="1" x14ac:dyDescent="0.25"/>
    <row r="2521" ht="15" customHeight="1" x14ac:dyDescent="0.25"/>
    <row r="2522" ht="15" customHeight="1" x14ac:dyDescent="0.25"/>
    <row r="2523" ht="15" customHeight="1" x14ac:dyDescent="0.25"/>
    <row r="2524" ht="15" customHeight="1" x14ac:dyDescent="0.25"/>
    <row r="2525" ht="15" customHeight="1" x14ac:dyDescent="0.25"/>
    <row r="2526" ht="15" customHeight="1" x14ac:dyDescent="0.25"/>
    <row r="2527" ht="15" customHeight="1" x14ac:dyDescent="0.25"/>
    <row r="2528" ht="15" customHeight="1" x14ac:dyDescent="0.25"/>
    <row r="2529" ht="15" customHeight="1" x14ac:dyDescent="0.25"/>
    <row r="2530" ht="15" customHeight="1" x14ac:dyDescent="0.25"/>
    <row r="2531" ht="15" customHeight="1" x14ac:dyDescent="0.25"/>
    <row r="2532" ht="15" customHeight="1" x14ac:dyDescent="0.25"/>
    <row r="2533" ht="15" customHeight="1" x14ac:dyDescent="0.25"/>
    <row r="2534" ht="15" customHeight="1" x14ac:dyDescent="0.25"/>
    <row r="2535" ht="15" customHeight="1" x14ac:dyDescent="0.25"/>
    <row r="2536" ht="15" customHeight="1" x14ac:dyDescent="0.25"/>
    <row r="2537" ht="15" customHeight="1" x14ac:dyDescent="0.25"/>
    <row r="2538" ht="15" customHeight="1" x14ac:dyDescent="0.25"/>
    <row r="2539" ht="15" customHeight="1" x14ac:dyDescent="0.25"/>
    <row r="2540" ht="15" customHeight="1" x14ac:dyDescent="0.25"/>
    <row r="2541" ht="15" customHeight="1" x14ac:dyDescent="0.25"/>
    <row r="2542" ht="15" customHeight="1" x14ac:dyDescent="0.25"/>
    <row r="2543" ht="15" customHeight="1" x14ac:dyDescent="0.25"/>
    <row r="2544" ht="15" customHeight="1" x14ac:dyDescent="0.25"/>
    <row r="2545" ht="15" customHeight="1" x14ac:dyDescent="0.25"/>
    <row r="2546" ht="15" customHeight="1" x14ac:dyDescent="0.25"/>
    <row r="2547" ht="15" customHeight="1" x14ac:dyDescent="0.25"/>
    <row r="2548" ht="15" customHeight="1" x14ac:dyDescent="0.25"/>
    <row r="2549" ht="15" customHeight="1" x14ac:dyDescent="0.25"/>
    <row r="2550" ht="15" customHeight="1" x14ac:dyDescent="0.25"/>
    <row r="2551" ht="15" customHeight="1" x14ac:dyDescent="0.25"/>
    <row r="2552" ht="15" customHeight="1" x14ac:dyDescent="0.25"/>
    <row r="2553" ht="15" customHeight="1" x14ac:dyDescent="0.25"/>
    <row r="2554" ht="15" customHeight="1" x14ac:dyDescent="0.25"/>
    <row r="2555" ht="15" customHeight="1" x14ac:dyDescent="0.25"/>
    <row r="2556" ht="15" customHeight="1" x14ac:dyDescent="0.25"/>
    <row r="2557" ht="15" customHeight="1" x14ac:dyDescent="0.25"/>
    <row r="2558" ht="15" customHeight="1" x14ac:dyDescent="0.25"/>
    <row r="2559" ht="15" customHeight="1" x14ac:dyDescent="0.25"/>
    <row r="2560" ht="15" customHeight="1" x14ac:dyDescent="0.25"/>
    <row r="2561" ht="15" customHeight="1" x14ac:dyDescent="0.25"/>
    <row r="2562" ht="15" customHeight="1" x14ac:dyDescent="0.25"/>
    <row r="2563" ht="15" customHeight="1" x14ac:dyDescent="0.25"/>
    <row r="2564" ht="15" customHeight="1" x14ac:dyDescent="0.25"/>
    <row r="2565" ht="15" customHeight="1" x14ac:dyDescent="0.25"/>
    <row r="2566" ht="15" customHeight="1" x14ac:dyDescent="0.25"/>
    <row r="2567" ht="15" customHeight="1" x14ac:dyDescent="0.25"/>
    <row r="2568" ht="15" customHeight="1" x14ac:dyDescent="0.25"/>
    <row r="2569" ht="15" customHeight="1" x14ac:dyDescent="0.25"/>
    <row r="2570" ht="15" customHeight="1" x14ac:dyDescent="0.25"/>
    <row r="2571" ht="15" customHeight="1" x14ac:dyDescent="0.25"/>
    <row r="2572" ht="15" customHeight="1" x14ac:dyDescent="0.25"/>
    <row r="2573" ht="15" customHeight="1" x14ac:dyDescent="0.25"/>
    <row r="2574" ht="15" customHeight="1" x14ac:dyDescent="0.25"/>
    <row r="2575" ht="15" customHeight="1" x14ac:dyDescent="0.25"/>
    <row r="2576" ht="15" customHeight="1" x14ac:dyDescent="0.25"/>
    <row r="2577" ht="15" customHeight="1" x14ac:dyDescent="0.25"/>
    <row r="2578" ht="15" customHeight="1" x14ac:dyDescent="0.25"/>
    <row r="2579" ht="15" customHeight="1" x14ac:dyDescent="0.25"/>
    <row r="2580" ht="15" customHeight="1" x14ac:dyDescent="0.25"/>
    <row r="2581" ht="15" customHeight="1" x14ac:dyDescent="0.25"/>
    <row r="2582" ht="15" customHeight="1" x14ac:dyDescent="0.25"/>
    <row r="2583" ht="15" customHeight="1" x14ac:dyDescent="0.25"/>
    <row r="2584" ht="15" customHeight="1" x14ac:dyDescent="0.25"/>
    <row r="2585" ht="15" customHeight="1" x14ac:dyDescent="0.25"/>
    <row r="2586" ht="15" customHeight="1" x14ac:dyDescent="0.25"/>
    <row r="2587" ht="15" customHeight="1" x14ac:dyDescent="0.25"/>
    <row r="2588" ht="15" customHeight="1" x14ac:dyDescent="0.25"/>
    <row r="2589" ht="15" customHeight="1" x14ac:dyDescent="0.25"/>
    <row r="2590" ht="15" customHeight="1" x14ac:dyDescent="0.25"/>
    <row r="2591" ht="15" customHeight="1" x14ac:dyDescent="0.25"/>
    <row r="2592" ht="15" customHeight="1" x14ac:dyDescent="0.25"/>
    <row r="2593" spans="2:34" ht="15" customHeight="1" x14ac:dyDescent="0.25"/>
    <row r="2594" spans="2:34" ht="15" customHeight="1" x14ac:dyDescent="0.25"/>
    <row r="2595" spans="2:34" ht="15" customHeight="1" x14ac:dyDescent="0.25"/>
    <row r="2596" spans="2:34" ht="15" customHeight="1" x14ac:dyDescent="0.25"/>
    <row r="2597" spans="2:34" ht="15" customHeight="1" x14ac:dyDescent="0.25"/>
    <row r="2598" spans="2:34" ht="15" customHeight="1" x14ac:dyDescent="0.25">
      <c r="B2598" s="81"/>
      <c r="C2598" s="81"/>
      <c r="D2598" s="81"/>
      <c r="E2598" s="81"/>
      <c r="F2598" s="81"/>
      <c r="G2598" s="81"/>
      <c r="H2598" s="81"/>
      <c r="I2598" s="81"/>
      <c r="J2598" s="81"/>
      <c r="K2598" s="81"/>
      <c r="L2598" s="81"/>
      <c r="M2598" s="81"/>
      <c r="N2598" s="81"/>
      <c r="O2598" s="81"/>
      <c r="P2598" s="81"/>
      <c r="Q2598" s="81"/>
      <c r="R2598" s="81"/>
      <c r="S2598" s="81"/>
      <c r="T2598" s="81"/>
      <c r="U2598" s="81"/>
      <c r="V2598" s="81"/>
      <c r="W2598" s="81"/>
      <c r="X2598" s="81"/>
      <c r="Y2598" s="81"/>
      <c r="Z2598" s="81"/>
      <c r="AA2598" s="81"/>
      <c r="AB2598" s="81"/>
      <c r="AC2598" s="81"/>
      <c r="AD2598" s="81"/>
      <c r="AE2598" s="81"/>
      <c r="AF2598" s="81"/>
      <c r="AG2598" s="81"/>
      <c r="AH2598" s="81"/>
    </row>
    <row r="2599" spans="2:34" ht="15" customHeight="1" x14ac:dyDescent="0.25"/>
    <row r="2600" spans="2:34" ht="15" customHeight="1" x14ac:dyDescent="0.25"/>
    <row r="2601" spans="2:34" ht="15" customHeight="1" x14ac:dyDescent="0.25"/>
    <row r="2602" spans="2:34" ht="15" customHeight="1" x14ac:dyDescent="0.25"/>
    <row r="2603" spans="2:34" ht="15" customHeight="1" x14ac:dyDescent="0.25"/>
    <row r="2604" spans="2:34" ht="15" customHeight="1" x14ac:dyDescent="0.25"/>
    <row r="2605" spans="2:34" ht="15" customHeight="1" x14ac:dyDescent="0.25"/>
    <row r="2606" spans="2:34" ht="15" customHeight="1" x14ac:dyDescent="0.25"/>
    <row r="2607" spans="2:34" ht="15" customHeight="1" x14ac:dyDescent="0.25"/>
    <row r="2608" spans="2:34" ht="15" customHeight="1" x14ac:dyDescent="0.25"/>
    <row r="2609" ht="15" customHeight="1" x14ac:dyDescent="0.25"/>
    <row r="2610" ht="15" customHeight="1" x14ac:dyDescent="0.25"/>
    <row r="2611" ht="15" customHeight="1" x14ac:dyDescent="0.25"/>
    <row r="2612" ht="15" customHeight="1" x14ac:dyDescent="0.25"/>
    <row r="2613" ht="15" customHeight="1" x14ac:dyDescent="0.25"/>
    <row r="2614" ht="15" customHeight="1" x14ac:dyDescent="0.25"/>
    <row r="2615" ht="15" customHeight="1" x14ac:dyDescent="0.25"/>
    <row r="2616" ht="15" customHeight="1" x14ac:dyDescent="0.25"/>
    <row r="2617" ht="15" customHeight="1" x14ac:dyDescent="0.25"/>
    <row r="2618" ht="15" customHeight="1" x14ac:dyDescent="0.25"/>
    <row r="2619" ht="15" customHeight="1" x14ac:dyDescent="0.25"/>
    <row r="2620" ht="15" customHeight="1" x14ac:dyDescent="0.25"/>
    <row r="2621" ht="15" customHeight="1" x14ac:dyDescent="0.25"/>
    <row r="2622" ht="15" customHeight="1" x14ac:dyDescent="0.25"/>
    <row r="2623" ht="15" customHeight="1" x14ac:dyDescent="0.25"/>
    <row r="2624" ht="15" customHeight="1" x14ac:dyDescent="0.25"/>
    <row r="2625" ht="15" customHeight="1" x14ac:dyDescent="0.25"/>
    <row r="2626" ht="15" customHeight="1" x14ac:dyDescent="0.25"/>
    <row r="2627" ht="15" customHeight="1" x14ac:dyDescent="0.25"/>
    <row r="2628" ht="15" customHeight="1" x14ac:dyDescent="0.25"/>
    <row r="2629" ht="15" customHeight="1" x14ac:dyDescent="0.25"/>
    <row r="2630" ht="15" customHeight="1" x14ac:dyDescent="0.25"/>
    <row r="2631" ht="15" customHeight="1" x14ac:dyDescent="0.25"/>
    <row r="2632" ht="15" customHeight="1" x14ac:dyDescent="0.25"/>
    <row r="2633" ht="15" customHeight="1" x14ac:dyDescent="0.25"/>
    <row r="2634" ht="15" customHeight="1" x14ac:dyDescent="0.25"/>
    <row r="2635" ht="15" customHeight="1" x14ac:dyDescent="0.25"/>
    <row r="2636" ht="15" customHeight="1" x14ac:dyDescent="0.25"/>
    <row r="2637" ht="15" customHeight="1" x14ac:dyDescent="0.25"/>
    <row r="2638" ht="15" customHeight="1" x14ac:dyDescent="0.25"/>
    <row r="2639" ht="15" customHeight="1" x14ac:dyDescent="0.25"/>
    <row r="2640" ht="15" customHeight="1" x14ac:dyDescent="0.25"/>
    <row r="2641" ht="15" customHeight="1" x14ac:dyDescent="0.25"/>
    <row r="2642" ht="15" customHeight="1" x14ac:dyDescent="0.25"/>
    <row r="2643" ht="15" customHeight="1" x14ac:dyDescent="0.25"/>
    <row r="2644" ht="15" customHeight="1" x14ac:dyDescent="0.25"/>
    <row r="2645" ht="15" customHeight="1" x14ac:dyDescent="0.25"/>
    <row r="2646" ht="15" customHeight="1" x14ac:dyDescent="0.25"/>
    <row r="2647" ht="15" customHeight="1" x14ac:dyDescent="0.25"/>
    <row r="2648" ht="15" customHeight="1" x14ac:dyDescent="0.25"/>
    <row r="2649" ht="15" customHeight="1" x14ac:dyDescent="0.25"/>
    <row r="2650" ht="15" customHeight="1" x14ac:dyDescent="0.25"/>
    <row r="2651" ht="15" customHeight="1" x14ac:dyDescent="0.25"/>
    <row r="2652" ht="15" customHeight="1" x14ac:dyDescent="0.25"/>
    <row r="2653" ht="15" customHeight="1" x14ac:dyDescent="0.25"/>
    <row r="2654" ht="15" customHeight="1" x14ac:dyDescent="0.25"/>
    <row r="2655" ht="15" customHeight="1" x14ac:dyDescent="0.25"/>
    <row r="2656" ht="15" customHeight="1" x14ac:dyDescent="0.25"/>
    <row r="2657" ht="15" customHeight="1" x14ac:dyDescent="0.25"/>
    <row r="2658" ht="15" customHeight="1" x14ac:dyDescent="0.25"/>
    <row r="2659" ht="15" customHeight="1" x14ac:dyDescent="0.25"/>
    <row r="2660" ht="15" customHeight="1" x14ac:dyDescent="0.25"/>
    <row r="2661" ht="15" customHeight="1" x14ac:dyDescent="0.25"/>
    <row r="2662" ht="15" customHeight="1" x14ac:dyDescent="0.25"/>
    <row r="2663" ht="15" customHeight="1" x14ac:dyDescent="0.25"/>
    <row r="2664" ht="15" customHeight="1" x14ac:dyDescent="0.25"/>
    <row r="2665" ht="15" customHeight="1" x14ac:dyDescent="0.25"/>
    <row r="2666" ht="15" customHeight="1" x14ac:dyDescent="0.25"/>
    <row r="2667" ht="15" customHeight="1" x14ac:dyDescent="0.25"/>
    <row r="2668" ht="15" customHeight="1" x14ac:dyDescent="0.25"/>
    <row r="2669" ht="15" customHeight="1" x14ac:dyDescent="0.25"/>
    <row r="2670" ht="15" customHeight="1" x14ac:dyDescent="0.25"/>
    <row r="2671" ht="15" customHeight="1" x14ac:dyDescent="0.25"/>
    <row r="2672" ht="15" customHeight="1" x14ac:dyDescent="0.25"/>
    <row r="2673" ht="15" customHeight="1" x14ac:dyDescent="0.25"/>
    <row r="2674" ht="15" customHeight="1" x14ac:dyDescent="0.25"/>
    <row r="2675" ht="15" customHeight="1" x14ac:dyDescent="0.25"/>
    <row r="2676" ht="15" customHeight="1" x14ac:dyDescent="0.25"/>
    <row r="2677" ht="15" customHeight="1" x14ac:dyDescent="0.25"/>
    <row r="2678" ht="15" customHeight="1" x14ac:dyDescent="0.25"/>
    <row r="2679" ht="15" customHeight="1" x14ac:dyDescent="0.25"/>
    <row r="2680" ht="15" customHeight="1" x14ac:dyDescent="0.25"/>
    <row r="2681" ht="15" customHeight="1" x14ac:dyDescent="0.25"/>
    <row r="2682" ht="15" customHeight="1" x14ac:dyDescent="0.25"/>
    <row r="2683" ht="15" customHeight="1" x14ac:dyDescent="0.25"/>
    <row r="2684" ht="15" customHeight="1" x14ac:dyDescent="0.25"/>
    <row r="2685" ht="15" customHeight="1" x14ac:dyDescent="0.25"/>
    <row r="2686" ht="15" customHeight="1" x14ac:dyDescent="0.25"/>
    <row r="2687" ht="15" customHeight="1" x14ac:dyDescent="0.25"/>
    <row r="2688" ht="15" customHeight="1" x14ac:dyDescent="0.25"/>
    <row r="2689" ht="15" customHeight="1" x14ac:dyDescent="0.25"/>
    <row r="2690" ht="15" customHeight="1" x14ac:dyDescent="0.25"/>
    <row r="2691" ht="15" customHeight="1" x14ac:dyDescent="0.25"/>
    <row r="2692" ht="15" customHeight="1" x14ac:dyDescent="0.25"/>
    <row r="2693" ht="15" customHeight="1" x14ac:dyDescent="0.25"/>
    <row r="2694" ht="15" customHeight="1" x14ac:dyDescent="0.25"/>
    <row r="2695" ht="15" customHeight="1" x14ac:dyDescent="0.25"/>
    <row r="2696" ht="15" customHeight="1" x14ac:dyDescent="0.25"/>
    <row r="2697" ht="15" customHeight="1" x14ac:dyDescent="0.25"/>
    <row r="2698" ht="15" customHeight="1" x14ac:dyDescent="0.25"/>
    <row r="2699" ht="15" customHeight="1" x14ac:dyDescent="0.25"/>
    <row r="2700" ht="15" customHeight="1" x14ac:dyDescent="0.25"/>
    <row r="2701" ht="15" customHeight="1" x14ac:dyDescent="0.25"/>
    <row r="2702" ht="15" customHeight="1" x14ac:dyDescent="0.25"/>
    <row r="2703" ht="15" customHeight="1" x14ac:dyDescent="0.25"/>
    <row r="2704" ht="15" customHeight="1" x14ac:dyDescent="0.25"/>
    <row r="2705" spans="2:34" ht="15" customHeight="1" x14ac:dyDescent="0.25"/>
    <row r="2706" spans="2:34" ht="15" customHeight="1" x14ac:dyDescent="0.25"/>
    <row r="2707" spans="2:34" ht="15" customHeight="1" x14ac:dyDescent="0.25"/>
    <row r="2708" spans="2:34" ht="15" customHeight="1" x14ac:dyDescent="0.25"/>
    <row r="2709" spans="2:34" ht="15" customHeight="1" x14ac:dyDescent="0.25"/>
    <row r="2710" spans="2:34" ht="15" customHeight="1" x14ac:dyDescent="0.25"/>
    <row r="2711" spans="2:34" ht="15" customHeight="1" x14ac:dyDescent="0.25"/>
    <row r="2712" spans="2:34" ht="15" customHeight="1" x14ac:dyDescent="0.25"/>
    <row r="2713" spans="2:34" ht="15" customHeight="1" x14ac:dyDescent="0.25"/>
    <row r="2714" spans="2:34" ht="15" customHeight="1" x14ac:dyDescent="0.25"/>
    <row r="2715" spans="2:34" ht="15" customHeight="1" x14ac:dyDescent="0.25"/>
    <row r="2716" spans="2:34" ht="15" customHeight="1" x14ac:dyDescent="0.25"/>
    <row r="2717" spans="2:34" ht="15" customHeight="1" x14ac:dyDescent="0.25"/>
    <row r="2718" spans="2:34" ht="15" customHeight="1" x14ac:dyDescent="0.25"/>
    <row r="2719" spans="2:34" ht="15" customHeight="1" x14ac:dyDescent="0.25">
      <c r="B2719" s="81"/>
      <c r="C2719" s="81"/>
      <c r="D2719" s="81"/>
      <c r="E2719" s="81"/>
      <c r="F2719" s="81"/>
      <c r="G2719" s="81"/>
      <c r="H2719" s="81"/>
      <c r="I2719" s="81"/>
      <c r="J2719" s="81"/>
      <c r="K2719" s="81"/>
      <c r="L2719" s="81"/>
      <c r="M2719" s="81"/>
      <c r="N2719" s="81"/>
      <c r="O2719" s="81"/>
      <c r="P2719" s="81"/>
      <c r="Q2719" s="81"/>
      <c r="R2719" s="81"/>
      <c r="S2719" s="81"/>
      <c r="T2719" s="81"/>
      <c r="U2719" s="81"/>
      <c r="V2719" s="81"/>
      <c r="W2719" s="81"/>
      <c r="X2719" s="81"/>
      <c r="Y2719" s="81"/>
      <c r="Z2719" s="81"/>
      <c r="AA2719" s="81"/>
      <c r="AB2719" s="81"/>
      <c r="AC2719" s="81"/>
      <c r="AD2719" s="81"/>
      <c r="AE2719" s="81"/>
      <c r="AF2719" s="81"/>
      <c r="AG2719" s="81"/>
      <c r="AH2719" s="81"/>
    </row>
    <row r="2720" spans="2:34" ht="15" customHeight="1" x14ac:dyDescent="0.25"/>
    <row r="2721" ht="15" customHeight="1" x14ac:dyDescent="0.25"/>
    <row r="2722" ht="15" customHeight="1" x14ac:dyDescent="0.25"/>
    <row r="2723" ht="15" customHeight="1" x14ac:dyDescent="0.25"/>
    <row r="2724" ht="15" customHeight="1" x14ac:dyDescent="0.25"/>
    <row r="2725" ht="15" customHeight="1" x14ac:dyDescent="0.25"/>
    <row r="2726" ht="15" customHeight="1" x14ac:dyDescent="0.25"/>
    <row r="2727" ht="15" customHeight="1" x14ac:dyDescent="0.25"/>
    <row r="2728" ht="15" customHeight="1" x14ac:dyDescent="0.25"/>
    <row r="2729" ht="15" customHeight="1" x14ac:dyDescent="0.25"/>
    <row r="2730" ht="15" customHeight="1" x14ac:dyDescent="0.25"/>
    <row r="2731" ht="15" customHeight="1" x14ac:dyDescent="0.25"/>
    <row r="2732" ht="15" customHeight="1" x14ac:dyDescent="0.25"/>
    <row r="2733" ht="15" customHeight="1" x14ac:dyDescent="0.25"/>
    <row r="2734" ht="15" customHeight="1" x14ac:dyDescent="0.25"/>
    <row r="2735" ht="15" customHeight="1" x14ac:dyDescent="0.25"/>
    <row r="2736" ht="15" customHeight="1" x14ac:dyDescent="0.25"/>
    <row r="2737" ht="15" customHeight="1" x14ac:dyDescent="0.25"/>
    <row r="2738" ht="15" customHeight="1" x14ac:dyDescent="0.25"/>
    <row r="2739" ht="15" customHeight="1" x14ac:dyDescent="0.25"/>
    <row r="2740" ht="15" customHeight="1" x14ac:dyDescent="0.25"/>
    <row r="2741" ht="15" customHeight="1" x14ac:dyDescent="0.25"/>
    <row r="2742" ht="15" customHeight="1" x14ac:dyDescent="0.25"/>
    <row r="2743" ht="15" customHeight="1" x14ac:dyDescent="0.25"/>
    <row r="2744" ht="15" customHeight="1" x14ac:dyDescent="0.25"/>
    <row r="2745" ht="15" customHeight="1" x14ac:dyDescent="0.25"/>
    <row r="2746" ht="15" customHeight="1" x14ac:dyDescent="0.25"/>
    <row r="2747" ht="15" customHeight="1" x14ac:dyDescent="0.25"/>
    <row r="2748" ht="15" customHeight="1" x14ac:dyDescent="0.25"/>
    <row r="2749" ht="15" customHeight="1" x14ac:dyDescent="0.25"/>
    <row r="2750" ht="15" customHeight="1" x14ac:dyDescent="0.25"/>
    <row r="2751" ht="15" customHeight="1" x14ac:dyDescent="0.25"/>
    <row r="2752" ht="15" customHeight="1" x14ac:dyDescent="0.25"/>
    <row r="2753" ht="15" customHeight="1" x14ac:dyDescent="0.25"/>
    <row r="2754" ht="15" customHeight="1" x14ac:dyDescent="0.25"/>
    <row r="2755" ht="15" customHeight="1" x14ac:dyDescent="0.25"/>
    <row r="2756" ht="15" customHeight="1" x14ac:dyDescent="0.25"/>
    <row r="2757" ht="15" customHeight="1" x14ac:dyDescent="0.25"/>
    <row r="2758" ht="15" customHeight="1" x14ac:dyDescent="0.25"/>
    <row r="2759" ht="15" customHeight="1" x14ac:dyDescent="0.25"/>
    <row r="2760" ht="15" customHeight="1" x14ac:dyDescent="0.25"/>
    <row r="2761" ht="15" customHeight="1" x14ac:dyDescent="0.25"/>
    <row r="2762" ht="15" customHeight="1" x14ac:dyDescent="0.25"/>
    <row r="2763" ht="15" customHeight="1" x14ac:dyDescent="0.25"/>
    <row r="2764" ht="15" customHeight="1" x14ac:dyDescent="0.25"/>
    <row r="2765" ht="15" customHeight="1" x14ac:dyDescent="0.25"/>
    <row r="2766" ht="15" customHeight="1" x14ac:dyDescent="0.25"/>
    <row r="2767" ht="15" customHeight="1" x14ac:dyDescent="0.25"/>
    <row r="2768" ht="15" customHeight="1" x14ac:dyDescent="0.25"/>
    <row r="2769" ht="15" customHeight="1" x14ac:dyDescent="0.25"/>
    <row r="2770" ht="15" customHeight="1" x14ac:dyDescent="0.25"/>
    <row r="2771" ht="15" customHeight="1" x14ac:dyDescent="0.25"/>
    <row r="2772" ht="15" customHeight="1" x14ac:dyDescent="0.25"/>
    <row r="2773" ht="15" customHeight="1" x14ac:dyDescent="0.25"/>
    <row r="2774" ht="15" customHeight="1" x14ac:dyDescent="0.25"/>
    <row r="2775" ht="15" customHeight="1" x14ac:dyDescent="0.25"/>
    <row r="2776" ht="15" customHeight="1" x14ac:dyDescent="0.25"/>
    <row r="2777" ht="15" customHeight="1" x14ac:dyDescent="0.25"/>
    <row r="2778" ht="15" customHeight="1" x14ac:dyDescent="0.25"/>
    <row r="2779" ht="15" customHeight="1" x14ac:dyDescent="0.25"/>
    <row r="2780" ht="15" customHeight="1" x14ac:dyDescent="0.25"/>
    <row r="2781" ht="15" customHeight="1" x14ac:dyDescent="0.25"/>
    <row r="2782" ht="15" customHeight="1" x14ac:dyDescent="0.25"/>
    <row r="2783" ht="15" customHeight="1" x14ac:dyDescent="0.25"/>
    <row r="2784" ht="15" customHeight="1" x14ac:dyDescent="0.25"/>
    <row r="2785" ht="15" customHeight="1" x14ac:dyDescent="0.25"/>
    <row r="2786" ht="15" customHeight="1" x14ac:dyDescent="0.25"/>
    <row r="2787" ht="15" customHeight="1" x14ac:dyDescent="0.25"/>
    <row r="2788" ht="15" customHeight="1" x14ac:dyDescent="0.25"/>
    <row r="2789" ht="15" customHeight="1" x14ac:dyDescent="0.25"/>
    <row r="2790" ht="15" customHeight="1" x14ac:dyDescent="0.25"/>
    <row r="2791" ht="15" customHeight="1" x14ac:dyDescent="0.25"/>
    <row r="2792" ht="15" customHeight="1" x14ac:dyDescent="0.25"/>
    <row r="2793" ht="15" customHeight="1" x14ac:dyDescent="0.25"/>
    <row r="2794" ht="15" customHeight="1" x14ac:dyDescent="0.25"/>
    <row r="2795" ht="15" customHeight="1" x14ac:dyDescent="0.25"/>
    <row r="2796" ht="15" customHeight="1" x14ac:dyDescent="0.25"/>
    <row r="2797" ht="15" customHeight="1" x14ac:dyDescent="0.25"/>
    <row r="2798" ht="15" customHeight="1" x14ac:dyDescent="0.25"/>
    <row r="2799" ht="15" customHeight="1" x14ac:dyDescent="0.25"/>
    <row r="2800" ht="15" customHeight="1" x14ac:dyDescent="0.25"/>
    <row r="2801" ht="15" customHeight="1" x14ac:dyDescent="0.25"/>
    <row r="2802" ht="15" customHeight="1" x14ac:dyDescent="0.25"/>
    <row r="2803" ht="15" customHeight="1" x14ac:dyDescent="0.25"/>
    <row r="2804" ht="15" customHeight="1" x14ac:dyDescent="0.25"/>
    <row r="2805" ht="15" customHeight="1" x14ac:dyDescent="0.25"/>
    <row r="2806" ht="15" customHeight="1" x14ac:dyDescent="0.25"/>
    <row r="2807" ht="15" customHeight="1" x14ac:dyDescent="0.25"/>
    <row r="2808" ht="15" customHeight="1" x14ac:dyDescent="0.25"/>
    <row r="2809" ht="15" customHeight="1" x14ac:dyDescent="0.25"/>
    <row r="2810" ht="15" customHeight="1" x14ac:dyDescent="0.25"/>
    <row r="2811" ht="15" customHeight="1" x14ac:dyDescent="0.25"/>
    <row r="2812" ht="15" customHeight="1" x14ac:dyDescent="0.25"/>
    <row r="2813" ht="15" customHeight="1" x14ac:dyDescent="0.25"/>
    <row r="2814" ht="15" customHeight="1" x14ac:dyDescent="0.25"/>
    <row r="2815" ht="15" customHeight="1" x14ac:dyDescent="0.25"/>
    <row r="2816" ht="15" customHeight="1" x14ac:dyDescent="0.25"/>
    <row r="2817" ht="15" customHeight="1" x14ac:dyDescent="0.25"/>
    <row r="2818" ht="15" customHeight="1" x14ac:dyDescent="0.25"/>
    <row r="2819" ht="15" customHeight="1" x14ac:dyDescent="0.25"/>
    <row r="2820" ht="15" customHeight="1" x14ac:dyDescent="0.25"/>
    <row r="2821" ht="15" customHeight="1" x14ac:dyDescent="0.25"/>
    <row r="2822" ht="15" customHeight="1" x14ac:dyDescent="0.25"/>
    <row r="2823" ht="15" customHeight="1" x14ac:dyDescent="0.25"/>
    <row r="2824" ht="15" customHeight="1" x14ac:dyDescent="0.25"/>
    <row r="2825" ht="15" customHeight="1" x14ac:dyDescent="0.25"/>
    <row r="2826" ht="15" customHeight="1" x14ac:dyDescent="0.25"/>
    <row r="2827" ht="15" customHeight="1" x14ac:dyDescent="0.25"/>
    <row r="2828" ht="15" customHeight="1" x14ac:dyDescent="0.25"/>
    <row r="2829" ht="15" customHeight="1" x14ac:dyDescent="0.25"/>
    <row r="2830" ht="15" customHeight="1" x14ac:dyDescent="0.25"/>
    <row r="2831" ht="15" customHeight="1" x14ac:dyDescent="0.25"/>
    <row r="2832" ht="15" customHeight="1" x14ac:dyDescent="0.25"/>
    <row r="2833" spans="2:34" ht="15" customHeight="1" x14ac:dyDescent="0.25"/>
    <row r="2834" spans="2:34" ht="15" customHeight="1" x14ac:dyDescent="0.25"/>
    <row r="2835" spans="2:34" ht="15" customHeight="1" x14ac:dyDescent="0.25"/>
    <row r="2836" spans="2:34" ht="15" customHeight="1" x14ac:dyDescent="0.25"/>
    <row r="2837" spans="2:34" ht="15" customHeight="1" x14ac:dyDescent="0.25">
      <c r="B2837" s="81"/>
      <c r="C2837" s="81"/>
      <c r="D2837" s="81"/>
      <c r="E2837" s="81"/>
      <c r="F2837" s="81"/>
      <c r="G2837" s="81"/>
      <c r="H2837" s="81"/>
      <c r="I2837" s="81"/>
      <c r="J2837" s="81"/>
      <c r="K2837" s="81"/>
      <c r="L2837" s="81"/>
      <c r="M2837" s="81"/>
      <c r="N2837" s="81"/>
      <c r="O2837" s="81"/>
      <c r="P2837" s="81"/>
      <c r="Q2837" s="81"/>
      <c r="R2837" s="81"/>
      <c r="S2837" s="81"/>
      <c r="T2837" s="81"/>
      <c r="U2837" s="81"/>
      <c r="V2837" s="81"/>
      <c r="W2837" s="81"/>
      <c r="X2837" s="81"/>
      <c r="Y2837" s="81"/>
      <c r="Z2837" s="81"/>
      <c r="AA2837" s="81"/>
      <c r="AB2837" s="81"/>
      <c r="AC2837" s="81"/>
      <c r="AD2837" s="81"/>
      <c r="AE2837" s="81"/>
      <c r="AF2837" s="81"/>
      <c r="AG2837" s="81"/>
      <c r="AH2837" s="81"/>
    </row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100:AG100"/>
    <mergeCell ref="B112:AH112"/>
    <mergeCell ref="B308:AH308"/>
    <mergeCell ref="B511:AH511"/>
    <mergeCell ref="B712:AH7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2837"/>
  <sheetViews>
    <sheetView workbookViewId="0"/>
  </sheetViews>
  <sheetFormatPr defaultColWidth="9.140625" defaultRowHeight="15" x14ac:dyDescent="0.25"/>
  <cols>
    <col min="1" max="1" width="24.42578125" style="8" customWidth="1"/>
    <col min="2" max="2" width="49" style="8" customWidth="1"/>
    <col min="3" max="33" width="9.140625" style="8"/>
    <col min="34" max="34" width="9.140625" style="8" bestFit="1"/>
    <col min="35" max="16384" width="9.140625" style="8"/>
  </cols>
  <sheetData>
    <row r="1" spans="1:34" ht="15" customHeight="1" thickBot="1" x14ac:dyDescent="0.3">
      <c r="B1" s="61" t="s">
        <v>577</v>
      </c>
      <c r="C1" s="63">
        <v>2020</v>
      </c>
      <c r="D1" s="63">
        <v>2021</v>
      </c>
      <c r="E1" s="63">
        <v>2022</v>
      </c>
      <c r="F1" s="63">
        <v>2023</v>
      </c>
      <c r="G1" s="63">
        <v>2024</v>
      </c>
      <c r="H1" s="63">
        <v>2025</v>
      </c>
      <c r="I1" s="63">
        <v>2026</v>
      </c>
      <c r="J1" s="63">
        <v>2027</v>
      </c>
      <c r="K1" s="63">
        <v>2028</v>
      </c>
      <c r="L1" s="63">
        <v>2029</v>
      </c>
      <c r="M1" s="63">
        <v>2030</v>
      </c>
      <c r="N1" s="63">
        <v>2031</v>
      </c>
      <c r="O1" s="63">
        <v>2032</v>
      </c>
      <c r="P1" s="63">
        <v>2033</v>
      </c>
      <c r="Q1" s="63">
        <v>2034</v>
      </c>
      <c r="R1" s="63">
        <v>2035</v>
      </c>
      <c r="S1" s="63">
        <v>2036</v>
      </c>
      <c r="T1" s="63">
        <v>2037</v>
      </c>
      <c r="U1" s="63">
        <v>2038</v>
      </c>
      <c r="V1" s="63">
        <v>2039</v>
      </c>
      <c r="W1" s="63">
        <v>2040</v>
      </c>
      <c r="X1" s="63">
        <v>2041</v>
      </c>
      <c r="Y1" s="63">
        <v>2042</v>
      </c>
      <c r="Z1" s="63">
        <v>2043</v>
      </c>
      <c r="AA1" s="63">
        <v>2044</v>
      </c>
      <c r="AB1" s="63">
        <v>2045</v>
      </c>
      <c r="AC1" s="63">
        <v>2046</v>
      </c>
      <c r="AD1" s="63">
        <v>2047</v>
      </c>
      <c r="AE1" s="63">
        <v>2048</v>
      </c>
      <c r="AF1" s="63">
        <v>2049</v>
      </c>
      <c r="AG1" s="63">
        <v>2050</v>
      </c>
    </row>
    <row r="2" spans="1:34" ht="15" customHeight="1" thickTop="1" x14ac:dyDescent="0.25"/>
    <row r="3" spans="1:34" ht="15" customHeight="1" x14ac:dyDescent="0.25">
      <c r="C3" s="66" t="s">
        <v>528</v>
      </c>
      <c r="D3" s="66" t="s">
        <v>599</v>
      </c>
      <c r="E3" s="67"/>
      <c r="F3" s="67"/>
      <c r="G3" s="67"/>
      <c r="H3" s="67"/>
    </row>
    <row r="4" spans="1:34" ht="15" customHeight="1" x14ac:dyDescent="0.25">
      <c r="C4" s="66" t="s">
        <v>529</v>
      </c>
      <c r="D4" s="66" t="s">
        <v>600</v>
      </c>
      <c r="E4" s="67"/>
      <c r="F4" s="67"/>
      <c r="G4" s="66" t="s">
        <v>530</v>
      </c>
      <c r="H4" s="67"/>
    </row>
    <row r="5" spans="1:34" ht="15" customHeight="1" x14ac:dyDescent="0.25">
      <c r="C5" s="66" t="s">
        <v>531</v>
      </c>
      <c r="D5" s="66" t="s">
        <v>601</v>
      </c>
      <c r="E5" s="67"/>
      <c r="F5" s="67"/>
      <c r="G5" s="67"/>
      <c r="H5" s="67"/>
    </row>
    <row r="6" spans="1:34" ht="15" customHeight="1" x14ac:dyDescent="0.25">
      <c r="C6" s="66" t="s">
        <v>532</v>
      </c>
      <c r="D6" s="67"/>
      <c r="E6" s="66" t="s">
        <v>602</v>
      </c>
      <c r="F6" s="67"/>
      <c r="G6" s="67"/>
      <c r="H6" s="67"/>
    </row>
    <row r="7" spans="1:34" ht="15" customHeight="1" x14ac:dyDescent="0.25">
      <c r="C7" s="67"/>
      <c r="D7" s="67"/>
      <c r="E7" s="67"/>
      <c r="F7" s="67"/>
      <c r="G7" s="67"/>
      <c r="H7" s="67"/>
    </row>
    <row r="10" spans="1:34" ht="15" customHeight="1" x14ac:dyDescent="0.25">
      <c r="A10" s="40" t="s">
        <v>468</v>
      </c>
      <c r="B10" s="62" t="s">
        <v>79</v>
      </c>
      <c r="AH10" s="68" t="s">
        <v>603</v>
      </c>
    </row>
    <row r="11" spans="1:34" ht="15" customHeight="1" x14ac:dyDescent="0.25">
      <c r="B11" s="61" t="s">
        <v>80</v>
      </c>
      <c r="AH11" s="68" t="s">
        <v>604</v>
      </c>
    </row>
    <row r="12" spans="1:34" ht="15" customHeight="1" x14ac:dyDescent="0.25">
      <c r="B12" s="6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68" t="s">
        <v>605</v>
      </c>
    </row>
    <row r="13" spans="1:34" ht="15" customHeight="1" thickBot="1" x14ac:dyDescent="0.3">
      <c r="B13" s="63" t="s">
        <v>81</v>
      </c>
      <c r="C13" s="63">
        <v>2020</v>
      </c>
      <c r="D13" s="63">
        <v>2021</v>
      </c>
      <c r="E13" s="63">
        <v>2022</v>
      </c>
      <c r="F13" s="63">
        <v>2023</v>
      </c>
      <c r="G13" s="63">
        <v>2024</v>
      </c>
      <c r="H13" s="63">
        <v>2025</v>
      </c>
      <c r="I13" s="63">
        <v>2026</v>
      </c>
      <c r="J13" s="63">
        <v>2027</v>
      </c>
      <c r="K13" s="63">
        <v>2028</v>
      </c>
      <c r="L13" s="63">
        <v>2029</v>
      </c>
      <c r="M13" s="63">
        <v>2030</v>
      </c>
      <c r="N13" s="63">
        <v>2031</v>
      </c>
      <c r="O13" s="63">
        <v>2032</v>
      </c>
      <c r="P13" s="63">
        <v>2033</v>
      </c>
      <c r="Q13" s="63">
        <v>2034</v>
      </c>
      <c r="R13" s="63">
        <v>2035</v>
      </c>
      <c r="S13" s="63">
        <v>2036</v>
      </c>
      <c r="T13" s="63">
        <v>2037</v>
      </c>
      <c r="U13" s="63">
        <v>2038</v>
      </c>
      <c r="V13" s="63">
        <v>2039</v>
      </c>
      <c r="W13" s="63">
        <v>2040</v>
      </c>
      <c r="X13" s="63">
        <v>2041</v>
      </c>
      <c r="Y13" s="63">
        <v>2042</v>
      </c>
      <c r="Z13" s="63">
        <v>2043</v>
      </c>
      <c r="AA13" s="63">
        <v>2044</v>
      </c>
      <c r="AB13" s="63">
        <v>2045</v>
      </c>
      <c r="AC13" s="63">
        <v>2046</v>
      </c>
      <c r="AD13" s="63">
        <v>2047</v>
      </c>
      <c r="AE13" s="63">
        <v>2048</v>
      </c>
      <c r="AF13" s="63">
        <v>2049</v>
      </c>
      <c r="AG13" s="63">
        <v>2050</v>
      </c>
      <c r="AH13" s="69" t="s">
        <v>606</v>
      </c>
    </row>
    <row r="14" spans="1:34" ht="15" customHeight="1" thickTop="1" x14ac:dyDescent="0.25"/>
    <row r="15" spans="1:34" ht="15" customHeight="1" x14ac:dyDescent="0.25">
      <c r="B15" s="64" t="s">
        <v>82</v>
      </c>
    </row>
    <row r="16" spans="1:34" ht="15" customHeight="1" x14ac:dyDescent="0.25">
      <c r="A16" s="40" t="s">
        <v>469</v>
      </c>
      <c r="B16" s="65" t="s">
        <v>83</v>
      </c>
      <c r="C16" s="42">
        <v>11.470048</v>
      </c>
      <c r="D16" s="42">
        <v>11.393803</v>
      </c>
      <c r="E16" s="42">
        <v>11.802375</v>
      </c>
      <c r="F16" s="42">
        <v>13.463839</v>
      </c>
      <c r="G16" s="42">
        <v>14.764208999999999</v>
      </c>
      <c r="H16" s="42">
        <v>15.909644</v>
      </c>
      <c r="I16" s="42">
        <v>16.658766</v>
      </c>
      <c r="J16" s="42">
        <v>17.065017999999998</v>
      </c>
      <c r="K16" s="42">
        <v>17.395396999999999</v>
      </c>
      <c r="L16" s="42">
        <v>17.593847</v>
      </c>
      <c r="M16" s="42">
        <v>17.711957999999999</v>
      </c>
      <c r="N16" s="42">
        <v>17.862158000000001</v>
      </c>
      <c r="O16" s="42">
        <v>18.046313999999999</v>
      </c>
      <c r="P16" s="42">
        <v>18.076929</v>
      </c>
      <c r="Q16" s="42">
        <v>18.215654000000001</v>
      </c>
      <c r="R16" s="42">
        <v>18.377293000000002</v>
      </c>
      <c r="S16" s="42">
        <v>18.469908</v>
      </c>
      <c r="T16" s="42">
        <v>18.521104999999999</v>
      </c>
      <c r="U16" s="42">
        <v>18.442879000000001</v>
      </c>
      <c r="V16" s="42">
        <v>18.536311999999999</v>
      </c>
      <c r="W16" s="42">
        <v>18.643000000000001</v>
      </c>
      <c r="X16" s="42">
        <v>18.699743000000002</v>
      </c>
      <c r="Y16" s="42">
        <v>18.727302999999999</v>
      </c>
      <c r="Z16" s="42">
        <v>18.785596999999999</v>
      </c>
      <c r="AA16" s="42">
        <v>18.724299999999999</v>
      </c>
      <c r="AB16" s="42">
        <v>18.783881999999998</v>
      </c>
      <c r="AC16" s="42">
        <v>18.666398999999998</v>
      </c>
      <c r="AD16" s="42">
        <v>18.600128000000002</v>
      </c>
      <c r="AE16" s="42">
        <v>18.491758000000001</v>
      </c>
      <c r="AF16" s="42">
        <v>18.308938999999999</v>
      </c>
      <c r="AG16" s="42">
        <v>18.083735000000001</v>
      </c>
      <c r="AH16" s="43">
        <v>1.5292E-2</v>
      </c>
    </row>
    <row r="17" spans="1:34" ht="15" customHeight="1" x14ac:dyDescent="0.25">
      <c r="A17" s="40" t="s">
        <v>470</v>
      </c>
      <c r="B17" s="65" t="s">
        <v>84</v>
      </c>
      <c r="C17" s="42">
        <v>0.45756799999999997</v>
      </c>
      <c r="D17" s="42">
        <v>0.48552800000000002</v>
      </c>
      <c r="E17" s="42">
        <v>0.47199999999999998</v>
      </c>
      <c r="F17" s="42">
        <v>0.57186899999999996</v>
      </c>
      <c r="G17" s="42">
        <v>0.58726800000000001</v>
      </c>
      <c r="H17" s="42">
        <v>0.57532300000000003</v>
      </c>
      <c r="I17" s="42">
        <v>0.63008399999999998</v>
      </c>
      <c r="J17" s="42">
        <v>0.65001500000000001</v>
      </c>
      <c r="K17" s="42">
        <v>0.63541999999999998</v>
      </c>
      <c r="L17" s="42">
        <v>0.62031700000000001</v>
      </c>
      <c r="M17" s="42">
        <v>0.59631900000000004</v>
      </c>
      <c r="N17" s="42">
        <v>0.63416300000000003</v>
      </c>
      <c r="O17" s="42">
        <v>0.73085999999999995</v>
      </c>
      <c r="P17" s="42">
        <v>0.777783</v>
      </c>
      <c r="Q17" s="42">
        <v>0.78785899999999998</v>
      </c>
      <c r="R17" s="42">
        <v>0.85095799999999999</v>
      </c>
      <c r="S17" s="42">
        <v>0.92002399999999995</v>
      </c>
      <c r="T17" s="42">
        <v>0.973387</v>
      </c>
      <c r="U17" s="42">
        <v>0.96486000000000005</v>
      </c>
      <c r="V17" s="42">
        <v>0.99343300000000001</v>
      </c>
      <c r="W17" s="42">
        <v>1.0002</v>
      </c>
      <c r="X17" s="42">
        <v>0.98350599999999999</v>
      </c>
      <c r="Y17" s="42">
        <v>0.95865699999999998</v>
      </c>
      <c r="Z17" s="42">
        <v>0.93616200000000005</v>
      </c>
      <c r="AA17" s="42">
        <v>0.91327000000000003</v>
      </c>
      <c r="AB17" s="42">
        <v>0.86604599999999998</v>
      </c>
      <c r="AC17" s="42">
        <v>0.81275399999999998</v>
      </c>
      <c r="AD17" s="42">
        <v>0.97923800000000005</v>
      </c>
      <c r="AE17" s="42">
        <v>0.98336699999999999</v>
      </c>
      <c r="AF17" s="42">
        <v>0.962642</v>
      </c>
      <c r="AG17" s="42">
        <v>0.91109499999999999</v>
      </c>
      <c r="AH17" s="43">
        <v>2.3223000000000001E-2</v>
      </c>
    </row>
    <row r="18" spans="1:34" ht="15" customHeight="1" x14ac:dyDescent="0.25">
      <c r="A18" s="40" t="s">
        <v>471</v>
      </c>
      <c r="B18" s="65" t="s">
        <v>85</v>
      </c>
      <c r="C18" s="42">
        <v>11.01248</v>
      </c>
      <c r="D18" s="42">
        <v>10.908275</v>
      </c>
      <c r="E18" s="42">
        <v>11.330375</v>
      </c>
      <c r="F18" s="42">
        <v>12.891970000000001</v>
      </c>
      <c r="G18" s="42">
        <v>14.176940999999999</v>
      </c>
      <c r="H18" s="42">
        <v>15.334320999999999</v>
      </c>
      <c r="I18" s="42">
        <v>16.028680999999999</v>
      </c>
      <c r="J18" s="42">
        <v>16.415002999999999</v>
      </c>
      <c r="K18" s="42">
        <v>16.759976999999999</v>
      </c>
      <c r="L18" s="42">
        <v>16.973531999999999</v>
      </c>
      <c r="M18" s="42">
        <v>17.115639000000002</v>
      </c>
      <c r="N18" s="42">
        <v>17.227995</v>
      </c>
      <c r="O18" s="42">
        <v>17.315453000000002</v>
      </c>
      <c r="P18" s="42">
        <v>17.299144999999999</v>
      </c>
      <c r="Q18" s="42">
        <v>17.427795</v>
      </c>
      <c r="R18" s="42">
        <v>17.526333000000001</v>
      </c>
      <c r="S18" s="42">
        <v>17.549885</v>
      </c>
      <c r="T18" s="42">
        <v>17.547718</v>
      </c>
      <c r="U18" s="42">
        <v>17.478020000000001</v>
      </c>
      <c r="V18" s="42">
        <v>17.542878999999999</v>
      </c>
      <c r="W18" s="42">
        <v>17.642799</v>
      </c>
      <c r="X18" s="42">
        <v>17.716238000000001</v>
      </c>
      <c r="Y18" s="42">
        <v>17.768643999999998</v>
      </c>
      <c r="Z18" s="42">
        <v>17.849436000000001</v>
      </c>
      <c r="AA18" s="42">
        <v>17.811031</v>
      </c>
      <c r="AB18" s="42">
        <v>17.917836999999999</v>
      </c>
      <c r="AC18" s="42">
        <v>17.853643000000002</v>
      </c>
      <c r="AD18" s="42">
        <v>17.620889999999999</v>
      </c>
      <c r="AE18" s="42">
        <v>17.508392000000001</v>
      </c>
      <c r="AF18" s="42">
        <v>17.346295999999999</v>
      </c>
      <c r="AG18" s="42">
        <v>17.172640000000001</v>
      </c>
      <c r="AH18" s="43">
        <v>1.4919999999999999E-2</v>
      </c>
    </row>
    <row r="19" spans="1:34" ht="15" customHeight="1" x14ac:dyDescent="0.25">
      <c r="A19" s="40" t="s">
        <v>472</v>
      </c>
      <c r="B19" s="65" t="s">
        <v>86</v>
      </c>
      <c r="C19" s="42">
        <v>2.83</v>
      </c>
      <c r="D19" s="42">
        <v>4.5</v>
      </c>
      <c r="E19" s="42">
        <v>4.9783309999999998</v>
      </c>
      <c r="F19" s="42">
        <v>3.593823</v>
      </c>
      <c r="G19" s="42">
        <v>2.4573589999999998</v>
      </c>
      <c r="H19" s="42">
        <v>1.407645</v>
      </c>
      <c r="I19" s="42">
        <v>0.78451899999999997</v>
      </c>
      <c r="J19" s="42">
        <v>0.35241099999999997</v>
      </c>
      <c r="K19" s="42">
        <v>-3.7096999999999998E-2</v>
      </c>
      <c r="L19" s="42">
        <v>-0.21251900000000001</v>
      </c>
      <c r="M19" s="42">
        <v>-0.33462500000000001</v>
      </c>
      <c r="N19" s="42">
        <v>-0.62872799999999995</v>
      </c>
      <c r="O19" s="42">
        <v>-0.83334699999999995</v>
      </c>
      <c r="P19" s="42">
        <v>-0.91871100000000006</v>
      </c>
      <c r="Q19" s="42">
        <v>-1.0361899999999999</v>
      </c>
      <c r="R19" s="42">
        <v>-1.246972</v>
      </c>
      <c r="S19" s="42">
        <v>-1.3244480000000001</v>
      </c>
      <c r="T19" s="42">
        <v>-1.3334159999999999</v>
      </c>
      <c r="U19" s="42">
        <v>-1.264689</v>
      </c>
      <c r="V19" s="42">
        <v>-1.311267</v>
      </c>
      <c r="W19" s="42">
        <v>-1.4865569999999999</v>
      </c>
      <c r="X19" s="42">
        <v>-1.52511</v>
      </c>
      <c r="Y19" s="42">
        <v>-1.5621499999999999</v>
      </c>
      <c r="Z19" s="42">
        <v>-1.689595</v>
      </c>
      <c r="AA19" s="42">
        <v>-1.614141</v>
      </c>
      <c r="AB19" s="42">
        <v>-1.7257210000000001</v>
      </c>
      <c r="AC19" s="42">
        <v>-1.6645449999999999</v>
      </c>
      <c r="AD19" s="42">
        <v>-1.5388409999999999</v>
      </c>
      <c r="AE19" s="42">
        <v>-1.536279</v>
      </c>
      <c r="AF19" s="42">
        <v>-1.3671800000000001</v>
      </c>
      <c r="AG19" s="42">
        <v>-1.096508</v>
      </c>
      <c r="AH19" s="43" t="s">
        <v>61</v>
      </c>
    </row>
    <row r="20" spans="1:34" ht="15" customHeight="1" x14ac:dyDescent="0.25">
      <c r="A20" s="40" t="s">
        <v>473</v>
      </c>
      <c r="B20" s="65" t="s">
        <v>87</v>
      </c>
      <c r="C20" s="42">
        <v>6.0529999999999999</v>
      </c>
      <c r="D20" s="42">
        <v>7.55</v>
      </c>
      <c r="E20" s="42">
        <v>7.722823</v>
      </c>
      <c r="F20" s="42">
        <v>6.5798040000000002</v>
      </c>
      <c r="G20" s="42">
        <v>5.6237029999999999</v>
      </c>
      <c r="H20" s="42">
        <v>4.5184430000000004</v>
      </c>
      <c r="I20" s="42">
        <v>4.1365530000000001</v>
      </c>
      <c r="J20" s="42">
        <v>3.7393900000000002</v>
      </c>
      <c r="K20" s="42">
        <v>3.4185400000000001</v>
      </c>
      <c r="L20" s="42">
        <v>3.283296</v>
      </c>
      <c r="M20" s="42">
        <v>3.1692269999999998</v>
      </c>
      <c r="N20" s="42">
        <v>2.9033289999999998</v>
      </c>
      <c r="O20" s="42">
        <v>2.7353209999999999</v>
      </c>
      <c r="P20" s="42">
        <v>2.6505429999999999</v>
      </c>
      <c r="Q20" s="42">
        <v>2.5516610000000002</v>
      </c>
      <c r="R20" s="42">
        <v>2.4523169999999999</v>
      </c>
      <c r="S20" s="42">
        <v>2.4782459999999999</v>
      </c>
      <c r="T20" s="42">
        <v>2.523237</v>
      </c>
      <c r="U20" s="42">
        <v>2.5346679999999999</v>
      </c>
      <c r="V20" s="42">
        <v>2.5899930000000002</v>
      </c>
      <c r="W20" s="42">
        <v>2.3504420000000001</v>
      </c>
      <c r="X20" s="42">
        <v>2.3294820000000001</v>
      </c>
      <c r="Y20" s="42">
        <v>2.3592019999999998</v>
      </c>
      <c r="Z20" s="42">
        <v>2.3389039999999999</v>
      </c>
      <c r="AA20" s="42">
        <v>2.2167020000000002</v>
      </c>
      <c r="AB20" s="42">
        <v>2.092495</v>
      </c>
      <c r="AC20" s="42">
        <v>2.0355799999999999</v>
      </c>
      <c r="AD20" s="42">
        <v>2.2123789999999999</v>
      </c>
      <c r="AE20" s="42">
        <v>2.3066949999999999</v>
      </c>
      <c r="AF20" s="42">
        <v>2.3953660000000001</v>
      </c>
      <c r="AG20" s="42">
        <v>2.5613320000000002</v>
      </c>
      <c r="AH20" s="43">
        <v>-2.8261000000000001E-2</v>
      </c>
    </row>
    <row r="21" spans="1:34" ht="15" customHeight="1" x14ac:dyDescent="0.25">
      <c r="A21" s="40" t="s">
        <v>474</v>
      </c>
      <c r="B21" s="65" t="s">
        <v>88</v>
      </c>
      <c r="C21" s="42">
        <v>3.2229999999999999</v>
      </c>
      <c r="D21" s="42">
        <v>3.05</v>
      </c>
      <c r="E21" s="42">
        <v>2.744491</v>
      </c>
      <c r="F21" s="42">
        <v>2.9859810000000002</v>
      </c>
      <c r="G21" s="42">
        <v>3.166344</v>
      </c>
      <c r="H21" s="42">
        <v>3.1107969999999998</v>
      </c>
      <c r="I21" s="42">
        <v>3.3520340000000002</v>
      </c>
      <c r="J21" s="42">
        <v>3.3869799999999999</v>
      </c>
      <c r="K21" s="42">
        <v>3.4556369999999998</v>
      </c>
      <c r="L21" s="42">
        <v>3.4958140000000002</v>
      </c>
      <c r="M21" s="42">
        <v>3.5038520000000002</v>
      </c>
      <c r="N21" s="42">
        <v>3.532057</v>
      </c>
      <c r="O21" s="42">
        <v>3.568667</v>
      </c>
      <c r="P21" s="42">
        <v>3.5692529999999998</v>
      </c>
      <c r="Q21" s="42">
        <v>3.5878510000000001</v>
      </c>
      <c r="R21" s="42">
        <v>3.6992889999999998</v>
      </c>
      <c r="S21" s="42">
        <v>3.8026939999999998</v>
      </c>
      <c r="T21" s="42">
        <v>3.856652</v>
      </c>
      <c r="U21" s="42">
        <v>3.7993570000000001</v>
      </c>
      <c r="V21" s="42">
        <v>3.9012600000000002</v>
      </c>
      <c r="W21" s="42">
        <v>3.836999</v>
      </c>
      <c r="X21" s="42">
        <v>3.8545929999999999</v>
      </c>
      <c r="Y21" s="42">
        <v>3.9213529999999999</v>
      </c>
      <c r="Z21" s="42">
        <v>4.0284979999999999</v>
      </c>
      <c r="AA21" s="42">
        <v>3.8308420000000001</v>
      </c>
      <c r="AB21" s="42">
        <v>3.8182160000000001</v>
      </c>
      <c r="AC21" s="42">
        <v>3.7001249999999999</v>
      </c>
      <c r="AD21" s="42">
        <v>3.75122</v>
      </c>
      <c r="AE21" s="42">
        <v>3.842975</v>
      </c>
      <c r="AF21" s="42">
        <v>3.7625459999999999</v>
      </c>
      <c r="AG21" s="42">
        <v>3.6578400000000002</v>
      </c>
      <c r="AH21" s="43">
        <v>4.228E-3</v>
      </c>
    </row>
    <row r="22" spans="1:34" ht="15" customHeight="1" x14ac:dyDescent="0.25">
      <c r="A22" s="40" t="s">
        <v>475</v>
      </c>
      <c r="B22" s="65" t="s">
        <v>89</v>
      </c>
      <c r="C22" s="42">
        <v>4.2000000000000003E-2</v>
      </c>
      <c r="D22" s="42">
        <v>0.29599999999999999</v>
      </c>
      <c r="E22" s="42">
        <v>3.4250000000000003E-2</v>
      </c>
      <c r="F22" s="42">
        <v>7.7399999999999997E-2</v>
      </c>
      <c r="G22" s="42">
        <v>9.5630000000000007E-2</v>
      </c>
      <c r="H22" s="42">
        <v>7.1919999999999998E-2</v>
      </c>
      <c r="I22" s="42">
        <v>0</v>
      </c>
      <c r="J22" s="42">
        <v>0</v>
      </c>
      <c r="K22" s="42">
        <v>0</v>
      </c>
      <c r="L22" s="42">
        <v>0</v>
      </c>
      <c r="M22" s="42">
        <v>0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2">
        <v>0</v>
      </c>
      <c r="W22" s="42">
        <v>0</v>
      </c>
      <c r="X22" s="42">
        <v>0</v>
      </c>
      <c r="Y22" s="42">
        <v>0</v>
      </c>
      <c r="Z22" s="42">
        <v>0</v>
      </c>
      <c r="AA22" s="42">
        <v>0</v>
      </c>
      <c r="AB22" s="42">
        <v>0</v>
      </c>
      <c r="AC22" s="42">
        <v>0</v>
      </c>
      <c r="AD22" s="42">
        <v>0</v>
      </c>
      <c r="AE22" s="42">
        <v>0</v>
      </c>
      <c r="AF22" s="42">
        <v>0</v>
      </c>
      <c r="AG22" s="42">
        <v>0</v>
      </c>
      <c r="AH22" s="43" t="s">
        <v>61</v>
      </c>
    </row>
    <row r="23" spans="1:34" ht="15" customHeight="1" x14ac:dyDescent="0.25">
      <c r="A23" s="40" t="s">
        <v>476</v>
      </c>
      <c r="B23" s="64" t="s">
        <v>90</v>
      </c>
      <c r="C23" s="44">
        <v>14.342048</v>
      </c>
      <c r="D23" s="44">
        <v>16.189802</v>
      </c>
      <c r="E23" s="44">
        <v>16.814957</v>
      </c>
      <c r="F23" s="44">
        <v>17.135061</v>
      </c>
      <c r="G23" s="44">
        <v>17.317198000000001</v>
      </c>
      <c r="H23" s="44">
        <v>17.389209999999999</v>
      </c>
      <c r="I23" s="44">
        <v>17.443284999999999</v>
      </c>
      <c r="J23" s="44">
        <v>17.417428999999998</v>
      </c>
      <c r="K23" s="44">
        <v>17.358298999999999</v>
      </c>
      <c r="L23" s="44">
        <v>17.381329000000001</v>
      </c>
      <c r="M23" s="44">
        <v>17.377333</v>
      </c>
      <c r="N23" s="44">
        <v>17.233431</v>
      </c>
      <c r="O23" s="44">
        <v>17.212966999999999</v>
      </c>
      <c r="P23" s="44">
        <v>17.158218000000002</v>
      </c>
      <c r="Q23" s="44">
        <v>17.179463999999999</v>
      </c>
      <c r="R23" s="44">
        <v>17.130322</v>
      </c>
      <c r="S23" s="44">
        <v>17.14546</v>
      </c>
      <c r="T23" s="44">
        <v>17.187688999999999</v>
      </c>
      <c r="U23" s="44">
        <v>17.178190000000001</v>
      </c>
      <c r="V23" s="44">
        <v>17.225044</v>
      </c>
      <c r="W23" s="44">
        <v>17.156442999999999</v>
      </c>
      <c r="X23" s="44">
        <v>17.174633</v>
      </c>
      <c r="Y23" s="44">
        <v>17.165151999999999</v>
      </c>
      <c r="Z23" s="44">
        <v>17.096003</v>
      </c>
      <c r="AA23" s="44">
        <v>17.110158999999999</v>
      </c>
      <c r="AB23" s="44">
        <v>17.058160999999998</v>
      </c>
      <c r="AC23" s="44">
        <v>17.001854000000002</v>
      </c>
      <c r="AD23" s="44">
        <v>17.061287</v>
      </c>
      <c r="AE23" s="44">
        <v>16.955479</v>
      </c>
      <c r="AF23" s="44">
        <v>16.941759000000001</v>
      </c>
      <c r="AG23" s="44">
        <v>16.987226</v>
      </c>
      <c r="AH23" s="45">
        <v>5.6579999999999998E-3</v>
      </c>
    </row>
    <row r="24" spans="1:34" ht="15" customHeight="1" x14ac:dyDescent="0.25"/>
    <row r="25" spans="1:34" ht="15" customHeight="1" x14ac:dyDescent="0.25">
      <c r="A25" s="40" t="s">
        <v>477</v>
      </c>
      <c r="B25" s="65" t="s">
        <v>206</v>
      </c>
      <c r="C25" s="42">
        <v>-3.2170000000000001</v>
      </c>
      <c r="D25" s="42">
        <v>-3.6349999999999998</v>
      </c>
      <c r="E25" s="42">
        <v>-5.1411670000000003</v>
      </c>
      <c r="F25" s="42">
        <v>-5.805974</v>
      </c>
      <c r="G25" s="42">
        <v>-6.0594330000000003</v>
      </c>
      <c r="H25" s="42">
        <v>-6.0486899999999997</v>
      </c>
      <c r="I25" s="42">
        <v>-6.1846189999999996</v>
      </c>
      <c r="J25" s="42">
        <v>-6.2374330000000002</v>
      </c>
      <c r="K25" s="42">
        <v>-6.2405080000000002</v>
      </c>
      <c r="L25" s="42">
        <v>-6.3264430000000003</v>
      </c>
      <c r="M25" s="42">
        <v>-6.3976050000000004</v>
      </c>
      <c r="N25" s="42">
        <v>-6.2765760000000004</v>
      </c>
      <c r="O25" s="42">
        <v>-6.3159679999999998</v>
      </c>
      <c r="P25" s="42">
        <v>-6.2833119999999996</v>
      </c>
      <c r="Q25" s="42">
        <v>-6.3302050000000003</v>
      </c>
      <c r="R25" s="42">
        <v>-6.2199289999999996</v>
      </c>
      <c r="S25" s="42">
        <v>-6.1781100000000002</v>
      </c>
      <c r="T25" s="42">
        <v>-6.1930199999999997</v>
      </c>
      <c r="U25" s="42">
        <v>-6.1033590000000002</v>
      </c>
      <c r="V25" s="42">
        <v>-6.0658289999999999</v>
      </c>
      <c r="W25" s="42">
        <v>-5.9236329999999997</v>
      </c>
      <c r="X25" s="42">
        <v>-5.859826</v>
      </c>
      <c r="Y25" s="42">
        <v>-5.78972</v>
      </c>
      <c r="Z25" s="42">
        <v>-5.6524260000000002</v>
      </c>
      <c r="AA25" s="42">
        <v>-5.600543</v>
      </c>
      <c r="AB25" s="42">
        <v>-5.483555</v>
      </c>
      <c r="AC25" s="42">
        <v>-5.3081300000000002</v>
      </c>
      <c r="AD25" s="42">
        <v>-5.2792969999999997</v>
      </c>
      <c r="AE25" s="42">
        <v>-5.1047000000000002</v>
      </c>
      <c r="AF25" s="42">
        <v>-4.931165</v>
      </c>
      <c r="AG25" s="42">
        <v>-4.8036390000000004</v>
      </c>
      <c r="AH25" s="43">
        <v>1.3454000000000001E-2</v>
      </c>
    </row>
    <row r="26" spans="1:34" ht="15" customHeight="1" x14ac:dyDescent="0.25">
      <c r="A26" s="40" t="s">
        <v>478</v>
      </c>
      <c r="B26" s="65" t="s">
        <v>207</v>
      </c>
      <c r="C26" s="42">
        <v>0.97399999999999998</v>
      </c>
      <c r="D26" s="42">
        <v>0.85199999999999998</v>
      </c>
      <c r="E26" s="42">
        <v>0.663636</v>
      </c>
      <c r="F26" s="42">
        <v>0.68891800000000003</v>
      </c>
      <c r="G26" s="42">
        <v>0.59392500000000004</v>
      </c>
      <c r="H26" s="42">
        <v>0.65594200000000003</v>
      </c>
      <c r="I26" s="42">
        <v>0.74634500000000004</v>
      </c>
      <c r="J26" s="42">
        <v>0.74305500000000002</v>
      </c>
      <c r="K26" s="42">
        <v>0.73962399999999995</v>
      </c>
      <c r="L26" s="42">
        <v>0.71757599999999999</v>
      </c>
      <c r="M26" s="42">
        <v>0.72004299999999999</v>
      </c>
      <c r="N26" s="42">
        <v>0.75514800000000004</v>
      </c>
      <c r="O26" s="42">
        <v>0.74132799999999999</v>
      </c>
      <c r="P26" s="42">
        <v>0.74019100000000004</v>
      </c>
      <c r="Q26" s="42">
        <v>0.74089899999999997</v>
      </c>
      <c r="R26" s="42">
        <v>0.76681699999999997</v>
      </c>
      <c r="S26" s="42">
        <v>0.75349299999999997</v>
      </c>
      <c r="T26" s="42">
        <v>0.78642299999999998</v>
      </c>
      <c r="U26" s="42">
        <v>0.79696999999999996</v>
      </c>
      <c r="V26" s="42">
        <v>0.784161</v>
      </c>
      <c r="W26" s="42">
        <v>0.80188599999999999</v>
      </c>
      <c r="X26" s="42">
        <v>0.82421900000000003</v>
      </c>
      <c r="Y26" s="42">
        <v>0.81925899999999996</v>
      </c>
      <c r="Z26" s="42">
        <v>0.78622400000000003</v>
      </c>
      <c r="AA26" s="42">
        <v>0.79239000000000004</v>
      </c>
      <c r="AB26" s="42">
        <v>0.82423000000000002</v>
      </c>
      <c r="AC26" s="42">
        <v>0.82194900000000004</v>
      </c>
      <c r="AD26" s="42">
        <v>0.78680499999999998</v>
      </c>
      <c r="AE26" s="42">
        <v>0.80982399999999999</v>
      </c>
      <c r="AF26" s="42">
        <v>0.81538500000000003</v>
      </c>
      <c r="AG26" s="42">
        <v>0.79728200000000005</v>
      </c>
      <c r="AH26" s="43">
        <v>-6.6509999999999998E-3</v>
      </c>
    </row>
    <row r="27" spans="1:34" ht="15" customHeight="1" x14ac:dyDescent="0.25">
      <c r="A27" s="40" t="s">
        <v>479</v>
      </c>
      <c r="B27" s="65" t="s">
        <v>208</v>
      </c>
      <c r="C27" s="42">
        <v>0.56299999999999994</v>
      </c>
      <c r="D27" s="42">
        <v>0.69799999999999995</v>
      </c>
      <c r="E27" s="42">
        <v>0.66464900000000005</v>
      </c>
      <c r="F27" s="42">
        <v>0.65764800000000001</v>
      </c>
      <c r="G27" s="42">
        <v>0.646594</v>
      </c>
      <c r="H27" s="42">
        <v>0.64655799999999997</v>
      </c>
      <c r="I27" s="42">
        <v>0.59942899999999999</v>
      </c>
      <c r="J27" s="42">
        <v>0.59747700000000004</v>
      </c>
      <c r="K27" s="42">
        <v>0.59515700000000005</v>
      </c>
      <c r="L27" s="42">
        <v>0.59330099999999997</v>
      </c>
      <c r="M27" s="42">
        <v>0.59162199999999998</v>
      </c>
      <c r="N27" s="42">
        <v>0.58930300000000002</v>
      </c>
      <c r="O27" s="42">
        <v>0.58735099999999996</v>
      </c>
      <c r="P27" s="42">
        <v>0.585399</v>
      </c>
      <c r="Q27" s="42">
        <v>0.58344799999999997</v>
      </c>
      <c r="R27" s="42">
        <v>0.58149600000000001</v>
      </c>
      <c r="S27" s="42">
        <v>0.57356099999999999</v>
      </c>
      <c r="T27" s="42">
        <v>0.56984299999999999</v>
      </c>
      <c r="U27" s="42">
        <v>0.56789199999999995</v>
      </c>
      <c r="V27" s="42">
        <v>0.56605700000000003</v>
      </c>
      <c r="W27" s="42">
        <v>0.564222</v>
      </c>
      <c r="X27" s="42">
        <v>0.56200700000000003</v>
      </c>
      <c r="Y27" s="42">
        <v>0.56009399999999998</v>
      </c>
      <c r="Z27" s="42">
        <v>0.56428</v>
      </c>
      <c r="AA27" s="42">
        <v>0.55650299999999997</v>
      </c>
      <c r="AB27" s="42">
        <v>0.55466800000000005</v>
      </c>
      <c r="AC27" s="42">
        <v>0.55283300000000002</v>
      </c>
      <c r="AD27" s="42">
        <v>0.55086100000000005</v>
      </c>
      <c r="AE27" s="42">
        <v>0.54916299999999996</v>
      </c>
      <c r="AF27" s="42">
        <v>0.54732800000000004</v>
      </c>
      <c r="AG27" s="42">
        <v>0.54535599999999995</v>
      </c>
      <c r="AH27" s="43">
        <v>-1.0610000000000001E-3</v>
      </c>
    </row>
    <row r="28" spans="1:34" ht="15" customHeight="1" x14ac:dyDescent="0.25">
      <c r="A28" s="40" t="s">
        <v>480</v>
      </c>
      <c r="B28" s="65" t="s">
        <v>209</v>
      </c>
      <c r="C28" s="42">
        <v>0.35899999999999999</v>
      </c>
      <c r="D28" s="42">
        <v>0.442</v>
      </c>
      <c r="E28" s="42">
        <v>0.59816400000000003</v>
      </c>
      <c r="F28" s="42">
        <v>0.60789599999999999</v>
      </c>
      <c r="G28" s="42">
        <v>0.62710299999999997</v>
      </c>
      <c r="H28" s="42">
        <v>0.63753300000000002</v>
      </c>
      <c r="I28" s="42">
        <v>0.61073500000000003</v>
      </c>
      <c r="J28" s="42">
        <v>0.56705399999999995</v>
      </c>
      <c r="K28" s="42">
        <v>0.52091200000000004</v>
      </c>
      <c r="L28" s="42">
        <v>0.48718</v>
      </c>
      <c r="M28" s="42">
        <v>0.458625</v>
      </c>
      <c r="N28" s="42">
        <v>0.432668</v>
      </c>
      <c r="O28" s="42">
        <v>0.40992400000000001</v>
      </c>
      <c r="P28" s="42">
        <v>0.388623</v>
      </c>
      <c r="Q28" s="42">
        <v>0.37019600000000003</v>
      </c>
      <c r="R28" s="42">
        <v>0.33948600000000001</v>
      </c>
      <c r="S28" s="42">
        <v>0.30677500000000002</v>
      </c>
      <c r="T28" s="42">
        <v>0.266764</v>
      </c>
      <c r="U28" s="42">
        <v>0.26902100000000001</v>
      </c>
      <c r="V28" s="42">
        <v>0.26155200000000001</v>
      </c>
      <c r="W28" s="42">
        <v>0.27167999999999998</v>
      </c>
      <c r="X28" s="42">
        <v>0.27568799999999999</v>
      </c>
      <c r="Y28" s="42">
        <v>0.27082000000000001</v>
      </c>
      <c r="Z28" s="42">
        <v>0.28192899999999999</v>
      </c>
      <c r="AA28" s="42">
        <v>0.28015299999999999</v>
      </c>
      <c r="AB28" s="42">
        <v>0.27291700000000002</v>
      </c>
      <c r="AC28" s="42">
        <v>0.27762700000000001</v>
      </c>
      <c r="AD28" s="42">
        <v>0.28230499999999997</v>
      </c>
      <c r="AE28" s="42">
        <v>0.28871400000000003</v>
      </c>
      <c r="AF28" s="42">
        <v>0.29334500000000002</v>
      </c>
      <c r="AG28" s="42">
        <v>0.30864900000000001</v>
      </c>
      <c r="AH28" s="43">
        <v>-5.025E-3</v>
      </c>
    </row>
    <row r="29" spans="1:34" ht="15" customHeight="1" x14ac:dyDescent="0.25">
      <c r="A29" s="40" t="s">
        <v>481</v>
      </c>
      <c r="B29" s="65" t="s">
        <v>210</v>
      </c>
      <c r="C29" s="42">
        <v>5.1130000000000004</v>
      </c>
      <c r="D29" s="42">
        <v>5.6269999999999998</v>
      </c>
      <c r="E29" s="42">
        <v>7.0676160000000001</v>
      </c>
      <c r="F29" s="42">
        <v>7.7604360000000003</v>
      </c>
      <c r="G29" s="42">
        <v>7.9270550000000002</v>
      </c>
      <c r="H29" s="42">
        <v>7.9887230000000002</v>
      </c>
      <c r="I29" s="42">
        <v>8.1411289999999994</v>
      </c>
      <c r="J29" s="42">
        <v>8.1450200000000006</v>
      </c>
      <c r="K29" s="42">
        <v>8.0962019999999999</v>
      </c>
      <c r="L29" s="42">
        <v>8.1244999999999994</v>
      </c>
      <c r="M29" s="42">
        <v>8.1678949999999997</v>
      </c>
      <c r="N29" s="42">
        <v>8.0536949999999994</v>
      </c>
      <c r="O29" s="42">
        <v>8.05457</v>
      </c>
      <c r="P29" s="42">
        <v>7.9975259999999997</v>
      </c>
      <c r="Q29" s="42">
        <v>8.0247469999999996</v>
      </c>
      <c r="R29" s="42">
        <v>7.9077279999999996</v>
      </c>
      <c r="S29" s="42">
        <v>7.8119389999999997</v>
      </c>
      <c r="T29" s="42">
        <v>7.8160499999999997</v>
      </c>
      <c r="U29" s="42">
        <v>7.7372420000000002</v>
      </c>
      <c r="V29" s="42">
        <v>7.6775989999999998</v>
      </c>
      <c r="W29" s="42">
        <v>7.5614210000000002</v>
      </c>
      <c r="X29" s="42">
        <v>7.5217400000000003</v>
      </c>
      <c r="Y29" s="42">
        <v>7.4398920000000004</v>
      </c>
      <c r="Z29" s="42">
        <v>7.2848600000000001</v>
      </c>
      <c r="AA29" s="42">
        <v>7.2295889999999998</v>
      </c>
      <c r="AB29" s="42">
        <v>7.13537</v>
      </c>
      <c r="AC29" s="42">
        <v>6.9605389999999998</v>
      </c>
      <c r="AD29" s="42">
        <v>6.8992680000000002</v>
      </c>
      <c r="AE29" s="42">
        <v>6.7523999999999997</v>
      </c>
      <c r="AF29" s="42">
        <v>6.5872229999999998</v>
      </c>
      <c r="AG29" s="42">
        <v>6.4549260000000004</v>
      </c>
      <c r="AH29" s="43">
        <v>7.7990000000000004E-3</v>
      </c>
    </row>
    <row r="30" spans="1:34" ht="15" customHeight="1" x14ac:dyDescent="0.25">
      <c r="A30" s="40" t="s">
        <v>482</v>
      </c>
      <c r="B30" s="65" t="s">
        <v>211</v>
      </c>
      <c r="C30" s="42">
        <v>0.96299999999999997</v>
      </c>
      <c r="D30" s="42">
        <v>1.093</v>
      </c>
      <c r="E30" s="42">
        <v>1.014167</v>
      </c>
      <c r="F30" s="42">
        <v>0.96139699999999995</v>
      </c>
      <c r="G30" s="42">
        <v>0.87175999999999998</v>
      </c>
      <c r="H30" s="42">
        <v>0.87103799999999998</v>
      </c>
      <c r="I30" s="42">
        <v>0.88023300000000004</v>
      </c>
      <c r="J30" s="42">
        <v>0.85790100000000002</v>
      </c>
      <c r="K30" s="42">
        <v>0.85144500000000001</v>
      </c>
      <c r="L30" s="42">
        <v>0.86322699999999997</v>
      </c>
      <c r="M30" s="42">
        <v>0.89124199999999998</v>
      </c>
      <c r="N30" s="42">
        <v>0.86306000000000005</v>
      </c>
      <c r="O30" s="42">
        <v>0.86306000000000005</v>
      </c>
      <c r="P30" s="42">
        <v>0.864255</v>
      </c>
      <c r="Q30" s="42">
        <v>0.88183900000000004</v>
      </c>
      <c r="R30" s="42">
        <v>0.88052699999999995</v>
      </c>
      <c r="S30" s="42">
        <v>0.89727400000000002</v>
      </c>
      <c r="T30" s="42">
        <v>0.90320699999999998</v>
      </c>
      <c r="U30" s="42">
        <v>0.91071899999999995</v>
      </c>
      <c r="V30" s="42">
        <v>0.92022300000000001</v>
      </c>
      <c r="W30" s="42">
        <v>0.916578</v>
      </c>
      <c r="X30" s="42">
        <v>0.92057999999999995</v>
      </c>
      <c r="Y30" s="42">
        <v>0.92265600000000003</v>
      </c>
      <c r="Z30" s="42">
        <v>0.922068</v>
      </c>
      <c r="AA30" s="42">
        <v>0.91853899999999999</v>
      </c>
      <c r="AB30" s="42">
        <v>0.92386599999999997</v>
      </c>
      <c r="AC30" s="42">
        <v>0.91686199999999995</v>
      </c>
      <c r="AD30" s="42">
        <v>0.90959500000000004</v>
      </c>
      <c r="AE30" s="42">
        <v>0.91157299999999997</v>
      </c>
      <c r="AF30" s="42">
        <v>0.90798100000000004</v>
      </c>
      <c r="AG30" s="42">
        <v>0.91040900000000002</v>
      </c>
      <c r="AH30" s="43">
        <v>-1.8699999999999999E-3</v>
      </c>
    </row>
    <row r="31" spans="1:34" x14ac:dyDescent="0.25">
      <c r="A31" s="40" t="s">
        <v>483</v>
      </c>
      <c r="B31" s="65" t="s">
        <v>212</v>
      </c>
      <c r="C31" s="42">
        <v>-8.3000000000000004E-2</v>
      </c>
      <c r="D31" s="42">
        <v>5.1999999999999998E-2</v>
      </c>
      <c r="E31" s="42">
        <v>0</v>
      </c>
      <c r="F31" s="42">
        <v>0</v>
      </c>
      <c r="G31" s="42">
        <v>0</v>
      </c>
      <c r="H31" s="42">
        <v>0</v>
      </c>
      <c r="I31" s="42">
        <v>0</v>
      </c>
      <c r="J31" s="42">
        <v>0</v>
      </c>
      <c r="K31" s="42">
        <v>0</v>
      </c>
      <c r="L31" s="42">
        <v>0</v>
      </c>
      <c r="M31" s="42">
        <v>0</v>
      </c>
      <c r="N31" s="42">
        <v>0</v>
      </c>
      <c r="O31" s="42">
        <v>0</v>
      </c>
      <c r="P31" s="42">
        <v>0</v>
      </c>
      <c r="Q31" s="42">
        <v>0</v>
      </c>
      <c r="R31" s="42">
        <v>0</v>
      </c>
      <c r="S31" s="42">
        <v>0</v>
      </c>
      <c r="T31" s="42">
        <v>0</v>
      </c>
      <c r="U31" s="42">
        <v>0</v>
      </c>
      <c r="V31" s="42">
        <v>0</v>
      </c>
      <c r="W31" s="42">
        <v>0</v>
      </c>
      <c r="X31" s="42">
        <v>0</v>
      </c>
      <c r="Y31" s="42">
        <v>0</v>
      </c>
      <c r="Z31" s="42">
        <v>0</v>
      </c>
      <c r="AA31" s="42">
        <v>0</v>
      </c>
      <c r="AB31" s="42">
        <v>0</v>
      </c>
      <c r="AC31" s="42">
        <v>0</v>
      </c>
      <c r="AD31" s="42">
        <v>0</v>
      </c>
      <c r="AE31" s="42">
        <v>0</v>
      </c>
      <c r="AF31" s="42">
        <v>0</v>
      </c>
      <c r="AG31" s="42">
        <v>0</v>
      </c>
      <c r="AH31" s="43" t="s">
        <v>61</v>
      </c>
    </row>
    <row r="32" spans="1:34" x14ac:dyDescent="0.25">
      <c r="A32" s="40" t="s">
        <v>484</v>
      </c>
      <c r="B32" s="65" t="s">
        <v>213</v>
      </c>
      <c r="C32" s="42">
        <v>5.0260300000000004</v>
      </c>
      <c r="D32" s="42">
        <v>5.2856230000000002</v>
      </c>
      <c r="E32" s="42">
        <v>5.7693899999999996</v>
      </c>
      <c r="F32" s="42">
        <v>6.4225789999999998</v>
      </c>
      <c r="G32" s="42">
        <v>6.7762060000000002</v>
      </c>
      <c r="H32" s="42">
        <v>6.8788479999999996</v>
      </c>
      <c r="I32" s="42">
        <v>7.008146</v>
      </c>
      <c r="J32" s="42">
        <v>7.1111950000000004</v>
      </c>
      <c r="K32" s="42">
        <v>7.2021249999999997</v>
      </c>
      <c r="L32" s="42">
        <v>7.2495440000000002</v>
      </c>
      <c r="M32" s="42">
        <v>7.3370090000000001</v>
      </c>
      <c r="N32" s="42">
        <v>7.4182059999999996</v>
      </c>
      <c r="O32" s="42">
        <v>7.503762</v>
      </c>
      <c r="P32" s="42">
        <v>7.5547719999999998</v>
      </c>
      <c r="Q32" s="42">
        <v>7.6459890000000001</v>
      </c>
      <c r="R32" s="42">
        <v>7.7044069999999998</v>
      </c>
      <c r="S32" s="42">
        <v>7.7228339999999998</v>
      </c>
      <c r="T32" s="42">
        <v>7.7820590000000003</v>
      </c>
      <c r="U32" s="42">
        <v>7.7856300000000003</v>
      </c>
      <c r="V32" s="42">
        <v>7.7890930000000003</v>
      </c>
      <c r="W32" s="42">
        <v>7.796106</v>
      </c>
      <c r="X32" s="42">
        <v>7.8150909999999998</v>
      </c>
      <c r="Y32" s="42">
        <v>7.8563739999999997</v>
      </c>
      <c r="Z32" s="42">
        <v>7.9427440000000002</v>
      </c>
      <c r="AA32" s="42">
        <v>8.0078490000000002</v>
      </c>
      <c r="AB32" s="42">
        <v>8.097505</v>
      </c>
      <c r="AC32" s="42">
        <v>8.0941340000000004</v>
      </c>
      <c r="AD32" s="42">
        <v>8.0989419999999992</v>
      </c>
      <c r="AE32" s="42">
        <v>8.1268270000000005</v>
      </c>
      <c r="AF32" s="42">
        <v>8.1009700000000002</v>
      </c>
      <c r="AG32" s="42">
        <v>8.0693319999999993</v>
      </c>
      <c r="AH32" s="43">
        <v>1.5907000000000001E-2</v>
      </c>
    </row>
    <row r="33" spans="1:34" x14ac:dyDescent="0.25">
      <c r="A33" s="40" t="s">
        <v>485</v>
      </c>
      <c r="B33" s="65" t="s">
        <v>544</v>
      </c>
      <c r="C33" s="42">
        <v>0.96784499999999996</v>
      </c>
      <c r="D33" s="42">
        <v>1.0978079999999999</v>
      </c>
      <c r="E33" s="42">
        <v>1.104058</v>
      </c>
      <c r="F33" s="42">
        <v>1.1209659999999999</v>
      </c>
      <c r="G33" s="42">
        <v>1.1251150000000001</v>
      </c>
      <c r="H33" s="42">
        <v>1.130476</v>
      </c>
      <c r="I33" s="42">
        <v>1.1351420000000001</v>
      </c>
      <c r="J33" s="42">
        <v>1.1392629999999999</v>
      </c>
      <c r="K33" s="42">
        <v>1.1431530000000001</v>
      </c>
      <c r="L33" s="42">
        <v>1.146663</v>
      </c>
      <c r="M33" s="42">
        <v>1.1501049999999999</v>
      </c>
      <c r="N33" s="42">
        <v>1.1500140000000001</v>
      </c>
      <c r="O33" s="42">
        <v>1.1502300000000001</v>
      </c>
      <c r="P33" s="42">
        <v>1.150846</v>
      </c>
      <c r="Q33" s="42">
        <v>1.1518299999999999</v>
      </c>
      <c r="R33" s="42">
        <v>1.153152</v>
      </c>
      <c r="S33" s="42">
        <v>1.1542730000000001</v>
      </c>
      <c r="T33" s="42">
        <v>1.1556340000000001</v>
      </c>
      <c r="U33" s="42">
        <v>1.157011</v>
      </c>
      <c r="V33" s="42">
        <v>1.1588400000000001</v>
      </c>
      <c r="W33" s="42">
        <v>1.160657</v>
      </c>
      <c r="X33" s="42">
        <v>1.162442</v>
      </c>
      <c r="Y33" s="42">
        <v>1.164779</v>
      </c>
      <c r="Z33" s="42">
        <v>1.1670830000000001</v>
      </c>
      <c r="AA33" s="42">
        <v>1.1687689999999999</v>
      </c>
      <c r="AB33" s="42">
        <v>1.1705030000000001</v>
      </c>
      <c r="AC33" s="42">
        <v>1.174558</v>
      </c>
      <c r="AD33" s="42">
        <v>1.1908700000000001</v>
      </c>
      <c r="AE33" s="42">
        <v>1.2006810000000001</v>
      </c>
      <c r="AF33" s="42">
        <v>1.215252</v>
      </c>
      <c r="AG33" s="42">
        <v>1.225938</v>
      </c>
      <c r="AH33" s="43">
        <v>7.9109999999999996E-3</v>
      </c>
    </row>
    <row r="34" spans="1:34" x14ac:dyDescent="0.25">
      <c r="A34" s="40" t="s">
        <v>486</v>
      </c>
      <c r="B34" s="65" t="s">
        <v>214</v>
      </c>
      <c r="C34" s="42">
        <v>0.80141700000000005</v>
      </c>
      <c r="D34" s="42">
        <v>0.88364100000000001</v>
      </c>
      <c r="E34" s="42">
        <v>0.87468500000000005</v>
      </c>
      <c r="F34" s="42">
        <v>0.87879799999999997</v>
      </c>
      <c r="G34" s="42">
        <v>0.88032999999999995</v>
      </c>
      <c r="H34" s="42">
        <v>0.88540399999999997</v>
      </c>
      <c r="I34" s="42">
        <v>0.88809000000000005</v>
      </c>
      <c r="J34" s="42">
        <v>0.88900299999999999</v>
      </c>
      <c r="K34" s="42">
        <v>0.88987499999999997</v>
      </c>
      <c r="L34" s="42">
        <v>0.88989499999999999</v>
      </c>
      <c r="M34" s="42">
        <v>0.88976100000000002</v>
      </c>
      <c r="N34" s="42">
        <v>0.88968199999999997</v>
      </c>
      <c r="O34" s="42">
        <v>0.89028399999999996</v>
      </c>
      <c r="P34" s="42">
        <v>0.89199899999999999</v>
      </c>
      <c r="Q34" s="42">
        <v>0.89451700000000001</v>
      </c>
      <c r="R34" s="42">
        <v>0.89873199999999998</v>
      </c>
      <c r="S34" s="42">
        <v>0.90211300000000005</v>
      </c>
      <c r="T34" s="42">
        <v>0.90566899999999995</v>
      </c>
      <c r="U34" s="42">
        <v>0.90939199999999998</v>
      </c>
      <c r="V34" s="42">
        <v>0.91414700000000004</v>
      </c>
      <c r="W34" s="42">
        <v>0.91985499999999998</v>
      </c>
      <c r="X34" s="42">
        <v>0.92518999999999996</v>
      </c>
      <c r="Y34" s="42">
        <v>0.93104399999999998</v>
      </c>
      <c r="Z34" s="42">
        <v>0.93722799999999995</v>
      </c>
      <c r="AA34" s="42">
        <v>0.94283099999999997</v>
      </c>
      <c r="AB34" s="42">
        <v>0.94871300000000003</v>
      </c>
      <c r="AC34" s="42">
        <v>0.95496800000000004</v>
      </c>
      <c r="AD34" s="42">
        <v>0.96090900000000001</v>
      </c>
      <c r="AE34" s="42">
        <v>0.96757400000000005</v>
      </c>
      <c r="AF34" s="42">
        <v>0.974553</v>
      </c>
      <c r="AG34" s="42">
        <v>0.98171900000000001</v>
      </c>
      <c r="AH34" s="43">
        <v>6.7869999999999996E-3</v>
      </c>
    </row>
    <row r="35" spans="1:34" x14ac:dyDescent="0.25">
      <c r="A35" s="40" t="s">
        <v>487</v>
      </c>
      <c r="B35" s="65" t="s">
        <v>215</v>
      </c>
      <c r="C35" s="42">
        <v>0.87758999999999998</v>
      </c>
      <c r="D35" s="42">
        <v>0.96729900000000002</v>
      </c>
      <c r="E35" s="42">
        <v>0.98176300000000005</v>
      </c>
      <c r="F35" s="42">
        <v>0.98855400000000004</v>
      </c>
      <c r="G35" s="42">
        <v>0.99845499999999998</v>
      </c>
      <c r="H35" s="42">
        <v>1.00648</v>
      </c>
      <c r="I35" s="42">
        <v>1.012189</v>
      </c>
      <c r="J35" s="42">
        <v>1.0162040000000001</v>
      </c>
      <c r="K35" s="42">
        <v>1.020262</v>
      </c>
      <c r="L35" s="42">
        <v>1.0235369999999999</v>
      </c>
      <c r="M35" s="42">
        <v>1.0332619999999999</v>
      </c>
      <c r="N35" s="42">
        <v>1.0367759999999999</v>
      </c>
      <c r="O35" s="42">
        <v>1.041058</v>
      </c>
      <c r="P35" s="42">
        <v>1.0465359999999999</v>
      </c>
      <c r="Q35" s="42">
        <v>1.0529170000000001</v>
      </c>
      <c r="R35" s="42">
        <v>1.058686</v>
      </c>
      <c r="S35" s="42">
        <v>1.0685309999999999</v>
      </c>
      <c r="T35" s="42">
        <v>1.076254</v>
      </c>
      <c r="U35" s="42">
        <v>1.0842430000000001</v>
      </c>
      <c r="V35" s="42">
        <v>1.0933619999999999</v>
      </c>
      <c r="W35" s="42">
        <v>1.1035550000000001</v>
      </c>
      <c r="X35" s="42">
        <v>1.1134850000000001</v>
      </c>
      <c r="Y35" s="42">
        <v>1.124045</v>
      </c>
      <c r="Z35" s="42">
        <v>1.135057</v>
      </c>
      <c r="AA35" s="42">
        <v>1.1547909999999999</v>
      </c>
      <c r="AB35" s="42">
        <v>1.165999</v>
      </c>
      <c r="AC35" s="42">
        <v>1.177684</v>
      </c>
      <c r="AD35" s="42">
        <v>1.1891970000000001</v>
      </c>
      <c r="AE35" s="42">
        <v>1.20156</v>
      </c>
      <c r="AF35" s="42">
        <v>1.2143919999999999</v>
      </c>
      <c r="AG35" s="42">
        <v>1.2275640000000001</v>
      </c>
      <c r="AH35" s="43">
        <v>1.125E-2</v>
      </c>
    </row>
    <row r="36" spans="1:34" x14ac:dyDescent="0.25">
      <c r="A36" s="40" t="s">
        <v>488</v>
      </c>
      <c r="B36" s="65" t="s">
        <v>216</v>
      </c>
      <c r="C36" s="42">
        <v>-7.6173000000000005E-2</v>
      </c>
      <c r="D36" s="42">
        <v>-8.3657999999999996E-2</v>
      </c>
      <c r="E36" s="42">
        <v>-0.10707800000000001</v>
      </c>
      <c r="F36" s="42">
        <v>-0.10975600000000001</v>
      </c>
      <c r="G36" s="42">
        <v>-0.11812499999999999</v>
      </c>
      <c r="H36" s="42">
        <v>-0.121077</v>
      </c>
      <c r="I36" s="42">
        <v>-0.124098</v>
      </c>
      <c r="J36" s="42">
        <v>-0.12720200000000001</v>
      </c>
      <c r="K36" s="42">
        <v>-0.130387</v>
      </c>
      <c r="L36" s="42">
        <v>-0.13364200000000001</v>
      </c>
      <c r="M36" s="42">
        <v>-0.14350099999999999</v>
      </c>
      <c r="N36" s="42">
        <v>-0.147094</v>
      </c>
      <c r="O36" s="42">
        <v>-0.15077299999999999</v>
      </c>
      <c r="P36" s="42">
        <v>-0.15453800000000001</v>
      </c>
      <c r="Q36" s="42">
        <v>-0.15840000000000001</v>
      </c>
      <c r="R36" s="42">
        <v>-0.15995400000000001</v>
      </c>
      <c r="S36" s="42">
        <v>-0.16641800000000001</v>
      </c>
      <c r="T36" s="42">
        <v>-0.17058599999999999</v>
      </c>
      <c r="U36" s="42">
        <v>-0.17485100000000001</v>
      </c>
      <c r="V36" s="42">
        <v>-0.17921400000000001</v>
      </c>
      <c r="W36" s="42">
        <v>-0.1837</v>
      </c>
      <c r="X36" s="42">
        <v>-0.18829599999999999</v>
      </c>
      <c r="Y36" s="42">
        <v>-0.19300100000000001</v>
      </c>
      <c r="Z36" s="42">
        <v>-0.197829</v>
      </c>
      <c r="AA36" s="42">
        <v>-0.21196000000000001</v>
      </c>
      <c r="AB36" s="42">
        <v>-0.21728600000000001</v>
      </c>
      <c r="AC36" s="42">
        <v>-0.222717</v>
      </c>
      <c r="AD36" s="42">
        <v>-0.22828799999999999</v>
      </c>
      <c r="AE36" s="42">
        <v>-0.233987</v>
      </c>
      <c r="AF36" s="42">
        <v>-0.239839</v>
      </c>
      <c r="AG36" s="42">
        <v>-0.24584400000000001</v>
      </c>
      <c r="AH36" s="43">
        <v>3.9829000000000003E-2</v>
      </c>
    </row>
    <row r="37" spans="1:34" x14ac:dyDescent="0.25">
      <c r="A37" s="40" t="s">
        <v>489</v>
      </c>
      <c r="B37" s="65" t="s">
        <v>217</v>
      </c>
      <c r="C37" s="42">
        <v>0</v>
      </c>
      <c r="D37" s="42">
        <v>0</v>
      </c>
      <c r="E37" s="42">
        <v>0</v>
      </c>
      <c r="F37" s="42">
        <v>0</v>
      </c>
      <c r="G37" s="42">
        <v>0</v>
      </c>
      <c r="H37" s="42">
        <v>0</v>
      </c>
      <c r="I37" s="42">
        <v>0</v>
      </c>
      <c r="J37" s="42">
        <v>0</v>
      </c>
      <c r="K37" s="42">
        <v>0</v>
      </c>
      <c r="L37" s="42">
        <v>0</v>
      </c>
      <c r="M37" s="42">
        <v>0</v>
      </c>
      <c r="N37" s="42">
        <v>0</v>
      </c>
      <c r="O37" s="42">
        <v>0</v>
      </c>
      <c r="P37" s="42">
        <v>0</v>
      </c>
      <c r="Q37" s="42">
        <v>0</v>
      </c>
      <c r="R37" s="42">
        <v>0</v>
      </c>
      <c r="S37" s="42">
        <v>0</v>
      </c>
      <c r="T37" s="42">
        <v>0</v>
      </c>
      <c r="U37" s="42">
        <v>0</v>
      </c>
      <c r="V37" s="42">
        <v>0</v>
      </c>
      <c r="W37" s="42">
        <v>0</v>
      </c>
      <c r="X37" s="42">
        <v>0</v>
      </c>
      <c r="Y37" s="42">
        <v>0</v>
      </c>
      <c r="Z37" s="42">
        <v>0</v>
      </c>
      <c r="AA37" s="42">
        <v>0</v>
      </c>
      <c r="AB37" s="42">
        <v>0</v>
      </c>
      <c r="AC37" s="42">
        <v>0</v>
      </c>
      <c r="AD37" s="42">
        <v>0</v>
      </c>
      <c r="AE37" s="42">
        <v>0</v>
      </c>
      <c r="AF37" s="42">
        <v>0</v>
      </c>
      <c r="AG37" s="42">
        <v>0</v>
      </c>
      <c r="AH37" s="43" t="s">
        <v>61</v>
      </c>
    </row>
    <row r="38" spans="1:34" x14ac:dyDescent="0.25">
      <c r="A38" s="40" t="s">
        <v>490</v>
      </c>
      <c r="B38" s="65" t="s">
        <v>218</v>
      </c>
      <c r="C38" s="42">
        <v>0.116096</v>
      </c>
      <c r="D38" s="42">
        <v>0.137044</v>
      </c>
      <c r="E38" s="42">
        <v>0.12911900000000001</v>
      </c>
      <c r="F38" s="42">
        <v>0.13076399999999999</v>
      </c>
      <c r="G38" s="42">
        <v>0.131831</v>
      </c>
      <c r="H38" s="42">
        <v>0.13046199999999999</v>
      </c>
      <c r="I38" s="42">
        <v>0.13120599999999999</v>
      </c>
      <c r="J38" s="42">
        <v>0.133105</v>
      </c>
      <c r="K38" s="42">
        <v>0.133297</v>
      </c>
      <c r="L38" s="42">
        <v>0.13350999999999999</v>
      </c>
      <c r="M38" s="42">
        <v>0.13389699999999999</v>
      </c>
      <c r="N38" s="42">
        <v>0.13411200000000001</v>
      </c>
      <c r="O38" s="42">
        <v>0.13414899999999999</v>
      </c>
      <c r="P38" s="42">
        <v>0.13436200000000001</v>
      </c>
      <c r="Q38" s="42">
        <v>0.134575</v>
      </c>
      <c r="R38" s="42">
        <v>0.13205900000000001</v>
      </c>
      <c r="S38" s="42">
        <v>0.13076399999999999</v>
      </c>
      <c r="T38" s="42">
        <v>0.130938</v>
      </c>
      <c r="U38" s="42">
        <v>0.13091800000000001</v>
      </c>
      <c r="V38" s="42">
        <v>0.13089400000000001</v>
      </c>
      <c r="W38" s="42">
        <v>0.12767000000000001</v>
      </c>
      <c r="X38" s="42">
        <v>0.125501</v>
      </c>
      <c r="Y38" s="42">
        <v>0.12645400000000001</v>
      </c>
      <c r="Z38" s="42">
        <v>0.125863</v>
      </c>
      <c r="AA38" s="42">
        <v>0.123127</v>
      </c>
      <c r="AB38" s="42">
        <v>0.118713</v>
      </c>
      <c r="AC38" s="42">
        <v>0.116801</v>
      </c>
      <c r="AD38" s="42">
        <v>0.12589700000000001</v>
      </c>
      <c r="AE38" s="42">
        <v>0.12757199999999999</v>
      </c>
      <c r="AF38" s="42">
        <v>0.129693</v>
      </c>
      <c r="AG38" s="42">
        <v>0.131716</v>
      </c>
      <c r="AH38" s="43" t="s">
        <v>61</v>
      </c>
    </row>
    <row r="39" spans="1:34" x14ac:dyDescent="0.25">
      <c r="A39" s="40" t="s">
        <v>491</v>
      </c>
      <c r="B39" s="65" t="s">
        <v>215</v>
      </c>
      <c r="C39" s="42">
        <v>0.113001</v>
      </c>
      <c r="D39" s="42">
        <v>0.13394800000000001</v>
      </c>
      <c r="E39" s="42">
        <v>0.119328</v>
      </c>
      <c r="F39" s="42">
        <v>0.120925</v>
      </c>
      <c r="G39" s="42">
        <v>0.12381300000000001</v>
      </c>
      <c r="H39" s="42">
        <v>0.122403</v>
      </c>
      <c r="I39" s="42">
        <v>0.123108</v>
      </c>
      <c r="J39" s="42">
        <v>0.12496599999999999</v>
      </c>
      <c r="K39" s="42">
        <v>0.12511700000000001</v>
      </c>
      <c r="L39" s="42">
        <v>0.12528900000000001</v>
      </c>
      <c r="M39" s="42">
        <v>0.125635</v>
      </c>
      <c r="N39" s="42">
        <v>0.125809</v>
      </c>
      <c r="O39" s="42">
        <v>0.125805</v>
      </c>
      <c r="P39" s="42">
        <v>0.125976</v>
      </c>
      <c r="Q39" s="42">
        <v>0.12614700000000001</v>
      </c>
      <c r="R39" s="42">
        <v>0.123589</v>
      </c>
      <c r="S39" s="42">
        <v>0.122251</v>
      </c>
      <c r="T39" s="42">
        <v>0.12238300000000001</v>
      </c>
      <c r="U39" s="42">
        <v>0.12232</v>
      </c>
      <c r="V39" s="42">
        <v>0.122253</v>
      </c>
      <c r="W39" s="42">
        <v>0.11898599999999999</v>
      </c>
      <c r="X39" s="42">
        <v>0.116773</v>
      </c>
      <c r="Y39" s="42">
        <v>0.117683</v>
      </c>
      <c r="Z39" s="42">
        <v>0.117048</v>
      </c>
      <c r="AA39" s="42">
        <v>0.11426799999999999</v>
      </c>
      <c r="AB39" s="42">
        <v>0.10981</v>
      </c>
      <c r="AC39" s="42">
        <v>0.107853</v>
      </c>
      <c r="AD39" s="42">
        <v>0.11690399999999999</v>
      </c>
      <c r="AE39" s="42">
        <v>0.118535</v>
      </c>
      <c r="AF39" s="42">
        <v>0.12060999999999999</v>
      </c>
      <c r="AG39" s="42">
        <v>0.122588</v>
      </c>
      <c r="AH39" s="43">
        <v>2.7179999999999999E-3</v>
      </c>
    </row>
    <row r="40" spans="1:34" x14ac:dyDescent="0.25">
      <c r="A40" s="40" t="s">
        <v>492</v>
      </c>
      <c r="B40" s="65" t="s">
        <v>216</v>
      </c>
      <c r="C40" s="42">
        <v>3.0950000000000001E-3</v>
      </c>
      <c r="D40" s="42">
        <v>3.0950000000000001E-3</v>
      </c>
      <c r="E40" s="42">
        <v>9.7909999999999994E-3</v>
      </c>
      <c r="F40" s="42">
        <v>9.8399999999999998E-3</v>
      </c>
      <c r="G40" s="42">
        <v>8.0180000000000008E-3</v>
      </c>
      <c r="H40" s="42">
        <v>8.0579999999999992E-3</v>
      </c>
      <c r="I40" s="42">
        <v>8.0979999999999993E-3</v>
      </c>
      <c r="J40" s="42">
        <v>8.1390000000000004E-3</v>
      </c>
      <c r="K40" s="42">
        <v>8.1799999999999998E-3</v>
      </c>
      <c r="L40" s="42">
        <v>8.2199999999999999E-3</v>
      </c>
      <c r="M40" s="42">
        <v>8.2620000000000002E-3</v>
      </c>
      <c r="N40" s="42">
        <v>8.3029999999999996E-3</v>
      </c>
      <c r="O40" s="42">
        <v>8.3440000000000007E-3</v>
      </c>
      <c r="P40" s="42">
        <v>8.3859999999999994E-3</v>
      </c>
      <c r="Q40" s="42">
        <v>8.4279999999999997E-3</v>
      </c>
      <c r="R40" s="42">
        <v>8.4700000000000001E-3</v>
      </c>
      <c r="S40" s="42">
        <v>8.5120000000000005E-3</v>
      </c>
      <c r="T40" s="42">
        <v>8.5550000000000001E-3</v>
      </c>
      <c r="U40" s="42">
        <v>8.5979999999999997E-3</v>
      </c>
      <c r="V40" s="42">
        <v>8.6409999999999994E-3</v>
      </c>
      <c r="W40" s="42">
        <v>8.6840000000000007E-3</v>
      </c>
      <c r="X40" s="42">
        <v>8.7270000000000004E-3</v>
      </c>
      <c r="Y40" s="42">
        <v>8.7709999999999993E-3</v>
      </c>
      <c r="Z40" s="42">
        <v>8.8149999999999999E-3</v>
      </c>
      <c r="AA40" s="42">
        <v>8.8590000000000006E-3</v>
      </c>
      <c r="AB40" s="42">
        <v>8.9029999999999995E-3</v>
      </c>
      <c r="AC40" s="42">
        <v>8.9479999999999994E-3</v>
      </c>
      <c r="AD40" s="42">
        <v>8.9929999999999993E-3</v>
      </c>
      <c r="AE40" s="42">
        <v>9.0379999999999992E-3</v>
      </c>
      <c r="AF40" s="42">
        <v>9.0830000000000008E-3</v>
      </c>
      <c r="AG40" s="42">
        <v>9.1280000000000007E-3</v>
      </c>
      <c r="AH40" s="43">
        <v>3.6708999999999999E-2</v>
      </c>
    </row>
    <row r="41" spans="1:34" x14ac:dyDescent="0.25">
      <c r="A41" s="40" t="s">
        <v>493</v>
      </c>
      <c r="B41" s="65" t="s">
        <v>217</v>
      </c>
      <c r="C41" s="42">
        <v>0</v>
      </c>
      <c r="D41" s="42">
        <v>0</v>
      </c>
      <c r="E41" s="42">
        <v>0</v>
      </c>
      <c r="F41" s="42">
        <v>0</v>
      </c>
      <c r="G41" s="42">
        <v>0</v>
      </c>
      <c r="H41" s="42">
        <v>0</v>
      </c>
      <c r="I41" s="42">
        <v>0</v>
      </c>
      <c r="J41" s="42">
        <v>0</v>
      </c>
      <c r="K41" s="42">
        <v>0</v>
      </c>
      <c r="L41" s="42">
        <v>0</v>
      </c>
      <c r="M41" s="42">
        <v>0</v>
      </c>
      <c r="N41" s="42">
        <v>0</v>
      </c>
      <c r="O41" s="42">
        <v>0</v>
      </c>
      <c r="P41" s="42">
        <v>0</v>
      </c>
      <c r="Q41" s="42">
        <v>0</v>
      </c>
      <c r="R41" s="42">
        <v>0</v>
      </c>
      <c r="S41" s="42">
        <v>0</v>
      </c>
      <c r="T41" s="42">
        <v>0</v>
      </c>
      <c r="U41" s="42">
        <v>0</v>
      </c>
      <c r="V41" s="42">
        <v>0</v>
      </c>
      <c r="W41" s="42">
        <v>0</v>
      </c>
      <c r="X41" s="42">
        <v>0</v>
      </c>
      <c r="Y41" s="42">
        <v>0</v>
      </c>
      <c r="Z41" s="42">
        <v>0</v>
      </c>
      <c r="AA41" s="42">
        <v>0</v>
      </c>
      <c r="AB41" s="42">
        <v>0</v>
      </c>
      <c r="AC41" s="42">
        <v>0</v>
      </c>
      <c r="AD41" s="42">
        <v>0</v>
      </c>
      <c r="AE41" s="42">
        <v>0</v>
      </c>
      <c r="AF41" s="42">
        <v>0</v>
      </c>
      <c r="AG41" s="42">
        <v>0</v>
      </c>
      <c r="AH41" s="43" t="s">
        <v>61</v>
      </c>
    </row>
    <row r="42" spans="1:34" x14ac:dyDescent="0.25">
      <c r="A42" s="40" t="s">
        <v>494</v>
      </c>
      <c r="B42" s="65" t="s">
        <v>219</v>
      </c>
      <c r="C42" s="42">
        <v>5.0332000000000002E-2</v>
      </c>
      <c r="D42" s="42">
        <v>7.7122999999999997E-2</v>
      </c>
      <c r="E42" s="42">
        <v>0.100255</v>
      </c>
      <c r="F42" s="42">
        <v>0.111404</v>
      </c>
      <c r="G42" s="42">
        <v>0.112953</v>
      </c>
      <c r="H42" s="42">
        <v>0.114611</v>
      </c>
      <c r="I42" s="42">
        <v>0.115846</v>
      </c>
      <c r="J42" s="42">
        <v>0.117155</v>
      </c>
      <c r="K42" s="42">
        <v>0.119981</v>
      </c>
      <c r="L42" s="42">
        <v>0.12325800000000001</v>
      </c>
      <c r="M42" s="42">
        <v>0.126447</v>
      </c>
      <c r="N42" s="42">
        <v>0.12622</v>
      </c>
      <c r="O42" s="42">
        <v>0.12579599999999999</v>
      </c>
      <c r="P42" s="42">
        <v>0.124485</v>
      </c>
      <c r="Q42" s="42">
        <v>0.122737</v>
      </c>
      <c r="R42" s="42">
        <v>0.122361</v>
      </c>
      <c r="S42" s="42">
        <v>0.121396</v>
      </c>
      <c r="T42" s="42">
        <v>0.11902799999999999</v>
      </c>
      <c r="U42" s="42">
        <v>0.1167</v>
      </c>
      <c r="V42" s="42">
        <v>0.113799</v>
      </c>
      <c r="W42" s="42">
        <v>0.113132</v>
      </c>
      <c r="X42" s="42">
        <v>0.111752</v>
      </c>
      <c r="Y42" s="42">
        <v>0.107281</v>
      </c>
      <c r="Z42" s="42">
        <v>0.103993</v>
      </c>
      <c r="AA42" s="42">
        <v>0.102811</v>
      </c>
      <c r="AB42" s="42">
        <v>0.103077</v>
      </c>
      <c r="AC42" s="42">
        <v>0.10279000000000001</v>
      </c>
      <c r="AD42" s="42">
        <v>0.104064</v>
      </c>
      <c r="AE42" s="42">
        <v>0.105535</v>
      </c>
      <c r="AF42" s="42">
        <v>0.11100599999999999</v>
      </c>
      <c r="AG42" s="42">
        <v>0.11250300000000001</v>
      </c>
      <c r="AH42" s="43">
        <v>2.7174E-2</v>
      </c>
    </row>
    <row r="43" spans="1:34" x14ac:dyDescent="0.25">
      <c r="A43" s="40" t="s">
        <v>495</v>
      </c>
      <c r="B43" s="65" t="s">
        <v>215</v>
      </c>
      <c r="C43" s="42">
        <v>3.2682999999999997E-2</v>
      </c>
      <c r="D43" s="42">
        <v>5.1091999999999999E-2</v>
      </c>
      <c r="E43" s="42">
        <v>7.5903999999999999E-2</v>
      </c>
      <c r="F43" s="42">
        <v>8.6749000000000007E-2</v>
      </c>
      <c r="G43" s="42">
        <v>8.7989999999999999E-2</v>
      </c>
      <c r="H43" s="42">
        <v>8.9335999999999999E-2</v>
      </c>
      <c r="I43" s="42">
        <v>9.0255000000000002E-2</v>
      </c>
      <c r="J43" s="42">
        <v>9.1244000000000006E-2</v>
      </c>
      <c r="K43" s="42">
        <v>9.3745999999999996E-2</v>
      </c>
      <c r="L43" s="42">
        <v>9.6695000000000003E-2</v>
      </c>
      <c r="M43" s="42">
        <v>9.9553000000000003E-2</v>
      </c>
      <c r="N43" s="42">
        <v>9.8988999999999994E-2</v>
      </c>
      <c r="O43" s="42">
        <v>9.8225000000000007E-2</v>
      </c>
      <c r="P43" s="42">
        <v>9.6569000000000002E-2</v>
      </c>
      <c r="Q43" s="42">
        <v>9.4472E-2</v>
      </c>
      <c r="R43" s="42">
        <v>9.3743000000000007E-2</v>
      </c>
      <c r="S43" s="42">
        <v>9.2420000000000002E-2</v>
      </c>
      <c r="T43" s="42">
        <v>8.9690000000000006E-2</v>
      </c>
      <c r="U43" s="42">
        <v>8.6995000000000003E-2</v>
      </c>
      <c r="V43" s="42">
        <v>8.3722000000000005E-2</v>
      </c>
      <c r="W43" s="42">
        <v>8.2679000000000002E-2</v>
      </c>
      <c r="X43" s="42">
        <v>8.0919000000000005E-2</v>
      </c>
      <c r="Y43" s="42">
        <v>8.1969E-2</v>
      </c>
      <c r="Z43" s="42">
        <v>7.8364000000000003E-2</v>
      </c>
      <c r="AA43" s="42">
        <v>7.6862E-2</v>
      </c>
      <c r="AB43" s="42">
        <v>7.6802999999999996E-2</v>
      </c>
      <c r="AC43" s="42">
        <v>7.6188000000000006E-2</v>
      </c>
      <c r="AD43" s="42">
        <v>7.7130000000000004E-2</v>
      </c>
      <c r="AE43" s="42">
        <v>7.8264E-2</v>
      </c>
      <c r="AF43" s="42">
        <v>8.3393999999999996E-2</v>
      </c>
      <c r="AG43" s="42">
        <v>8.4545999999999996E-2</v>
      </c>
      <c r="AH43" s="43">
        <v>3.2188000000000001E-2</v>
      </c>
    </row>
    <row r="44" spans="1:34" x14ac:dyDescent="0.25">
      <c r="A44" s="40" t="s">
        <v>496</v>
      </c>
      <c r="B44" s="65" t="s">
        <v>216</v>
      </c>
      <c r="C44" s="42">
        <v>1.7648E-2</v>
      </c>
      <c r="D44" s="42">
        <v>2.6030999999999999E-2</v>
      </c>
      <c r="E44" s="42">
        <v>2.4351000000000001E-2</v>
      </c>
      <c r="F44" s="42">
        <v>2.4655E-2</v>
      </c>
      <c r="G44" s="42">
        <v>2.4962999999999999E-2</v>
      </c>
      <c r="H44" s="42">
        <v>2.5274999999999999E-2</v>
      </c>
      <c r="I44" s="42">
        <v>2.5590999999999999E-2</v>
      </c>
      <c r="J44" s="42">
        <v>2.5911E-2</v>
      </c>
      <c r="K44" s="42">
        <v>2.6235000000000001E-2</v>
      </c>
      <c r="L44" s="42">
        <v>2.6563E-2</v>
      </c>
      <c r="M44" s="42">
        <v>2.6894999999999999E-2</v>
      </c>
      <c r="N44" s="42">
        <v>2.7231000000000002E-2</v>
      </c>
      <c r="O44" s="42">
        <v>2.7571999999999999E-2</v>
      </c>
      <c r="P44" s="42">
        <v>2.7916E-2</v>
      </c>
      <c r="Q44" s="42">
        <v>2.8264999999999998E-2</v>
      </c>
      <c r="R44" s="42">
        <v>2.8618000000000001E-2</v>
      </c>
      <c r="S44" s="42">
        <v>2.8975999999999998E-2</v>
      </c>
      <c r="T44" s="42">
        <v>2.9337999999999999E-2</v>
      </c>
      <c r="U44" s="42">
        <v>2.9704999999999999E-2</v>
      </c>
      <c r="V44" s="42">
        <v>3.0075999999999999E-2</v>
      </c>
      <c r="W44" s="42">
        <v>3.0452E-2</v>
      </c>
      <c r="X44" s="42">
        <v>3.0832999999999999E-2</v>
      </c>
      <c r="Y44" s="42">
        <v>2.5312000000000001E-2</v>
      </c>
      <c r="Z44" s="42">
        <v>2.5628999999999999E-2</v>
      </c>
      <c r="AA44" s="42">
        <v>2.5949E-2</v>
      </c>
      <c r="AB44" s="42">
        <v>2.6273000000000001E-2</v>
      </c>
      <c r="AC44" s="42">
        <v>2.6602000000000001E-2</v>
      </c>
      <c r="AD44" s="42">
        <v>2.6934E-2</v>
      </c>
      <c r="AE44" s="42">
        <v>2.7271E-2</v>
      </c>
      <c r="AF44" s="42">
        <v>2.7612000000000001E-2</v>
      </c>
      <c r="AG44" s="42">
        <v>2.7956999999999999E-2</v>
      </c>
      <c r="AH44" s="43">
        <v>1.5452E-2</v>
      </c>
    </row>
    <row r="45" spans="1:34" x14ac:dyDescent="0.25">
      <c r="A45" s="40" t="s">
        <v>497</v>
      </c>
      <c r="B45" s="65" t="s">
        <v>217</v>
      </c>
      <c r="C45" s="42">
        <v>0</v>
      </c>
      <c r="D45" s="42">
        <v>0</v>
      </c>
      <c r="E45" s="42">
        <v>0</v>
      </c>
      <c r="F45" s="42">
        <v>0</v>
      </c>
      <c r="G45" s="42">
        <v>0</v>
      </c>
      <c r="H45" s="42">
        <v>0</v>
      </c>
      <c r="I45" s="42">
        <v>0</v>
      </c>
      <c r="J45" s="42">
        <v>0</v>
      </c>
      <c r="K45" s="42">
        <v>0</v>
      </c>
      <c r="L45" s="42">
        <v>0</v>
      </c>
      <c r="M45" s="42">
        <v>0</v>
      </c>
      <c r="N45" s="42">
        <v>0</v>
      </c>
      <c r="O45" s="42">
        <v>0</v>
      </c>
      <c r="P45" s="42">
        <v>0</v>
      </c>
      <c r="Q45" s="42">
        <v>0</v>
      </c>
      <c r="R45" s="42">
        <v>0</v>
      </c>
      <c r="S45" s="42">
        <v>0</v>
      </c>
      <c r="T45" s="42">
        <v>0</v>
      </c>
      <c r="U45" s="42">
        <v>0</v>
      </c>
      <c r="V45" s="42">
        <v>0</v>
      </c>
      <c r="W45" s="42">
        <v>0</v>
      </c>
      <c r="X45" s="42">
        <v>0</v>
      </c>
      <c r="Y45" s="42">
        <v>0</v>
      </c>
      <c r="Z45" s="42">
        <v>0</v>
      </c>
      <c r="AA45" s="42">
        <v>0</v>
      </c>
      <c r="AB45" s="42">
        <v>0</v>
      </c>
      <c r="AC45" s="42">
        <v>0</v>
      </c>
      <c r="AD45" s="42">
        <v>0</v>
      </c>
      <c r="AE45" s="42">
        <v>0</v>
      </c>
      <c r="AF45" s="42">
        <v>0</v>
      </c>
      <c r="AG45" s="42">
        <v>0</v>
      </c>
      <c r="AH45" s="43" t="s">
        <v>61</v>
      </c>
    </row>
    <row r="46" spans="1:34" x14ac:dyDescent="0.25">
      <c r="A46" s="40" t="s">
        <v>498</v>
      </c>
      <c r="B46" s="65" t="s">
        <v>220</v>
      </c>
      <c r="C46" s="42">
        <v>0</v>
      </c>
      <c r="D46" s="42">
        <v>0</v>
      </c>
      <c r="E46" s="42">
        <v>0</v>
      </c>
      <c r="F46" s="42">
        <v>0</v>
      </c>
      <c r="G46" s="42">
        <v>0</v>
      </c>
      <c r="H46" s="42">
        <v>0</v>
      </c>
      <c r="I46" s="42">
        <v>0</v>
      </c>
      <c r="J46" s="42">
        <v>0</v>
      </c>
      <c r="K46" s="42">
        <v>0</v>
      </c>
      <c r="L46" s="42">
        <v>0</v>
      </c>
      <c r="M46" s="42">
        <v>0</v>
      </c>
      <c r="N46" s="42">
        <v>0</v>
      </c>
      <c r="O46" s="42">
        <v>0</v>
      </c>
      <c r="P46" s="42">
        <v>0</v>
      </c>
      <c r="Q46" s="42">
        <v>0</v>
      </c>
      <c r="R46" s="42">
        <v>0</v>
      </c>
      <c r="S46" s="42">
        <v>0</v>
      </c>
      <c r="T46" s="42">
        <v>0</v>
      </c>
      <c r="U46" s="42">
        <v>0</v>
      </c>
      <c r="V46" s="42">
        <v>0</v>
      </c>
      <c r="W46" s="42">
        <v>0</v>
      </c>
      <c r="X46" s="42">
        <v>0</v>
      </c>
      <c r="Y46" s="42">
        <v>0</v>
      </c>
      <c r="Z46" s="42">
        <v>0</v>
      </c>
      <c r="AA46" s="42">
        <v>0</v>
      </c>
      <c r="AB46" s="42">
        <v>0</v>
      </c>
      <c r="AC46" s="42">
        <v>0</v>
      </c>
      <c r="AD46" s="42">
        <v>0</v>
      </c>
      <c r="AE46" s="42">
        <v>0</v>
      </c>
      <c r="AF46" s="42">
        <v>0</v>
      </c>
      <c r="AG46" s="42">
        <v>0</v>
      </c>
      <c r="AH46" s="43" t="s">
        <v>61</v>
      </c>
    </row>
    <row r="47" spans="1:34" x14ac:dyDescent="0.25">
      <c r="A47" s="40" t="s">
        <v>499</v>
      </c>
      <c r="B47" s="65" t="s">
        <v>221</v>
      </c>
      <c r="C47" s="42">
        <v>0</v>
      </c>
      <c r="D47" s="42">
        <v>0</v>
      </c>
      <c r="E47" s="42">
        <v>0</v>
      </c>
      <c r="F47" s="42">
        <v>0</v>
      </c>
      <c r="G47" s="42">
        <v>0</v>
      </c>
      <c r="H47" s="42">
        <v>0</v>
      </c>
      <c r="I47" s="42">
        <v>0</v>
      </c>
      <c r="J47" s="42">
        <v>0</v>
      </c>
      <c r="K47" s="42">
        <v>0</v>
      </c>
      <c r="L47" s="42">
        <v>0</v>
      </c>
      <c r="M47" s="42">
        <v>0</v>
      </c>
      <c r="N47" s="42">
        <v>0</v>
      </c>
      <c r="O47" s="42">
        <v>0</v>
      </c>
      <c r="P47" s="42">
        <v>0</v>
      </c>
      <c r="Q47" s="42">
        <v>0</v>
      </c>
      <c r="R47" s="42">
        <v>0</v>
      </c>
      <c r="S47" s="42">
        <v>0</v>
      </c>
      <c r="T47" s="42">
        <v>0</v>
      </c>
      <c r="U47" s="42">
        <v>0</v>
      </c>
      <c r="V47" s="42">
        <v>0</v>
      </c>
      <c r="W47" s="42">
        <v>0</v>
      </c>
      <c r="X47" s="42">
        <v>0</v>
      </c>
      <c r="Y47" s="42">
        <v>0</v>
      </c>
      <c r="Z47" s="42">
        <v>0</v>
      </c>
      <c r="AA47" s="42">
        <v>0</v>
      </c>
      <c r="AB47" s="42">
        <v>0</v>
      </c>
      <c r="AC47" s="42">
        <v>0</v>
      </c>
      <c r="AD47" s="42">
        <v>0</v>
      </c>
      <c r="AE47" s="42">
        <v>0</v>
      </c>
      <c r="AF47" s="42">
        <v>0</v>
      </c>
      <c r="AG47" s="42">
        <v>0</v>
      </c>
      <c r="AH47" s="43" t="s">
        <v>61</v>
      </c>
    </row>
    <row r="48" spans="1:34" x14ac:dyDescent="0.25">
      <c r="A48" s="40" t="s">
        <v>500</v>
      </c>
      <c r="B48" s="65" t="s">
        <v>222</v>
      </c>
      <c r="C48" s="42">
        <v>0.20899999999999999</v>
      </c>
      <c r="D48" s="42">
        <v>0.20899999999999999</v>
      </c>
      <c r="E48" s="42">
        <v>0.24101300000000001</v>
      </c>
      <c r="F48" s="42">
        <v>0.237738</v>
      </c>
      <c r="G48" s="42">
        <v>0.23724700000000001</v>
      </c>
      <c r="H48" s="42">
        <v>0.23082</v>
      </c>
      <c r="I48" s="42">
        <v>0.23361000000000001</v>
      </c>
      <c r="J48" s="42">
        <v>0.22803200000000001</v>
      </c>
      <c r="K48" s="42">
        <v>0.22973399999999999</v>
      </c>
      <c r="L48" s="42">
        <v>0.22795000000000001</v>
      </c>
      <c r="M48" s="42">
        <v>0.21168999999999999</v>
      </c>
      <c r="N48" s="42">
        <v>0.20801900000000001</v>
      </c>
      <c r="O48" s="42">
        <v>0.205903</v>
      </c>
      <c r="P48" s="42">
        <v>0.204848</v>
      </c>
      <c r="Q48" s="42">
        <v>0.204765</v>
      </c>
      <c r="R48" s="42">
        <v>0.203793</v>
      </c>
      <c r="S48" s="42">
        <v>0.20510999999999999</v>
      </c>
      <c r="T48" s="42">
        <v>0.20649500000000001</v>
      </c>
      <c r="U48" s="42">
        <v>0.20752699999999999</v>
      </c>
      <c r="V48" s="42">
        <v>0.210066</v>
      </c>
      <c r="W48" s="42">
        <v>0.20716899999999999</v>
      </c>
      <c r="X48" s="42">
        <v>0.20802599999999999</v>
      </c>
      <c r="Y48" s="42">
        <v>0.20891000000000001</v>
      </c>
      <c r="Z48" s="42">
        <v>0.20901900000000001</v>
      </c>
      <c r="AA48" s="42">
        <v>0.20972099999999999</v>
      </c>
      <c r="AB48" s="42">
        <v>0.21040500000000001</v>
      </c>
      <c r="AC48" s="42">
        <v>0.20983099999999999</v>
      </c>
      <c r="AD48" s="42">
        <v>0.210234</v>
      </c>
      <c r="AE48" s="42">
        <v>0.21024699999999999</v>
      </c>
      <c r="AF48" s="42">
        <v>0.211588</v>
      </c>
      <c r="AG48" s="42">
        <v>0.21449299999999999</v>
      </c>
      <c r="AH48" s="43">
        <v>8.6499999999999999E-4</v>
      </c>
    </row>
    <row r="50" spans="1:34" ht="15" customHeight="1" x14ac:dyDescent="0.25">
      <c r="A50" s="40" t="s">
        <v>501</v>
      </c>
      <c r="B50" s="64" t="s">
        <v>91</v>
      </c>
      <c r="C50" s="44">
        <v>18.207922</v>
      </c>
      <c r="D50" s="44">
        <v>20.292234000000001</v>
      </c>
      <c r="E50" s="44">
        <v>19.802417999999999</v>
      </c>
      <c r="F50" s="44">
        <v>20.071767999999999</v>
      </c>
      <c r="G50" s="44">
        <v>20.268093</v>
      </c>
      <c r="H50" s="44">
        <v>20.451702000000001</v>
      </c>
      <c r="I50" s="44">
        <v>20.515796999999999</v>
      </c>
      <c r="J50" s="44">
        <v>20.516387999999999</v>
      </c>
      <c r="K50" s="44">
        <v>20.544249000000001</v>
      </c>
      <c r="L50" s="44">
        <v>20.542269000000001</v>
      </c>
      <c r="M50" s="44">
        <v>20.569773000000001</v>
      </c>
      <c r="N50" s="44">
        <v>20.596153000000001</v>
      </c>
      <c r="O50" s="44">
        <v>20.619952999999999</v>
      </c>
      <c r="P50" s="44">
        <v>20.649628</v>
      </c>
      <c r="Q50" s="44">
        <v>20.733682999999999</v>
      </c>
      <c r="R50" s="44">
        <v>20.852271999999999</v>
      </c>
      <c r="S50" s="44">
        <v>20.946840000000002</v>
      </c>
      <c r="T50" s="44">
        <v>21.042065000000001</v>
      </c>
      <c r="U50" s="44">
        <v>21.135717</v>
      </c>
      <c r="V50" s="44">
        <v>21.237435999999999</v>
      </c>
      <c r="W50" s="44">
        <v>21.313320000000001</v>
      </c>
      <c r="X50" s="44">
        <v>21.420947999999999</v>
      </c>
      <c r="Y50" s="44">
        <v>21.528151999999999</v>
      </c>
      <c r="Z50" s="44">
        <v>21.684491999999999</v>
      </c>
      <c r="AA50" s="44">
        <v>21.814495000000001</v>
      </c>
      <c r="AB50" s="44">
        <v>21.976884999999999</v>
      </c>
      <c r="AC50" s="44">
        <v>22.089110999999999</v>
      </c>
      <c r="AD50" s="44">
        <v>22.191628999999999</v>
      </c>
      <c r="AE50" s="44">
        <v>22.300106</v>
      </c>
      <c r="AF50" s="44">
        <v>22.446383999999998</v>
      </c>
      <c r="AG50" s="44">
        <v>22.603760000000001</v>
      </c>
      <c r="AH50" s="45">
        <v>7.2350000000000001E-3</v>
      </c>
    </row>
    <row r="51" spans="1:34" ht="15" customHeight="1" x14ac:dyDescent="0.25"/>
    <row r="52" spans="1:34" ht="15" customHeight="1" x14ac:dyDescent="0.25"/>
    <row r="53" spans="1:34" ht="15" customHeight="1" x14ac:dyDescent="0.25">
      <c r="B53" s="64" t="s">
        <v>92</v>
      </c>
    </row>
    <row r="54" spans="1:34" ht="15" customHeight="1" x14ac:dyDescent="0.25">
      <c r="B54" s="64" t="s">
        <v>93</v>
      </c>
    </row>
    <row r="55" spans="1:34" ht="15" customHeight="1" x14ac:dyDescent="0.25">
      <c r="A55" s="40" t="s">
        <v>502</v>
      </c>
      <c r="B55" s="65" t="s">
        <v>94</v>
      </c>
      <c r="C55" s="42">
        <v>2.9889999999999999</v>
      </c>
      <c r="D55" s="42">
        <v>3.2549999999999999</v>
      </c>
      <c r="E55" s="42">
        <v>3.6043720000000001</v>
      </c>
      <c r="F55" s="42">
        <v>3.7321029999999999</v>
      </c>
      <c r="G55" s="42">
        <v>3.8606690000000001</v>
      </c>
      <c r="H55" s="42">
        <v>3.9666589999999999</v>
      </c>
      <c r="I55" s="42">
        <v>4.0425440000000004</v>
      </c>
      <c r="J55" s="42">
        <v>4.0952570000000001</v>
      </c>
      <c r="K55" s="42">
        <v>4.1608679999999998</v>
      </c>
      <c r="L55" s="42">
        <v>4.2203340000000003</v>
      </c>
      <c r="M55" s="42">
        <v>4.2910000000000004</v>
      </c>
      <c r="N55" s="42">
        <v>4.3623329999999996</v>
      </c>
      <c r="O55" s="42">
        <v>4.4235800000000003</v>
      </c>
      <c r="P55" s="42">
        <v>4.479095</v>
      </c>
      <c r="Q55" s="42">
        <v>4.5651460000000004</v>
      </c>
      <c r="R55" s="42">
        <v>4.6496430000000002</v>
      </c>
      <c r="S55" s="42">
        <v>4.7181940000000004</v>
      </c>
      <c r="T55" s="42">
        <v>4.7874889999999999</v>
      </c>
      <c r="U55" s="42">
        <v>4.84917</v>
      </c>
      <c r="V55" s="42">
        <v>4.909141</v>
      </c>
      <c r="W55" s="42">
        <v>4.9351929999999999</v>
      </c>
      <c r="X55" s="42">
        <v>4.9728789999999998</v>
      </c>
      <c r="Y55" s="42">
        <v>5.0184819999999997</v>
      </c>
      <c r="Z55" s="42">
        <v>5.0990080000000004</v>
      </c>
      <c r="AA55" s="42">
        <v>5.1619529999999996</v>
      </c>
      <c r="AB55" s="42">
        <v>5.2451800000000004</v>
      </c>
      <c r="AC55" s="42">
        <v>5.2900960000000001</v>
      </c>
      <c r="AD55" s="42">
        <v>5.3295659999999998</v>
      </c>
      <c r="AE55" s="42">
        <v>5.3704710000000002</v>
      </c>
      <c r="AF55" s="42">
        <v>5.4407019999999999</v>
      </c>
      <c r="AG55" s="42">
        <v>5.5137409999999996</v>
      </c>
      <c r="AH55" s="43">
        <v>2.0619999999999999E-2</v>
      </c>
    </row>
    <row r="56" spans="1:34" ht="15" customHeight="1" x14ac:dyDescent="0.25">
      <c r="A56" s="40" t="s">
        <v>503</v>
      </c>
      <c r="B56" s="65" t="s">
        <v>95</v>
      </c>
      <c r="C56" s="42">
        <v>8.2219999999999995</v>
      </c>
      <c r="D56" s="42">
        <v>8.9749999999999996</v>
      </c>
      <c r="E56" s="42">
        <v>8.6571750000000005</v>
      </c>
      <c r="F56" s="42">
        <v>8.6845619999999997</v>
      </c>
      <c r="G56" s="42">
        <v>8.6932109999999998</v>
      </c>
      <c r="H56" s="42">
        <v>8.6898789999999995</v>
      </c>
      <c r="I56" s="42">
        <v>8.6632529999999992</v>
      </c>
      <c r="J56" s="42">
        <v>8.6207019999999996</v>
      </c>
      <c r="K56" s="42">
        <v>8.5780949999999994</v>
      </c>
      <c r="L56" s="42">
        <v>8.5279260000000008</v>
      </c>
      <c r="M56" s="42">
        <v>8.47879</v>
      </c>
      <c r="N56" s="42">
        <v>8.4281869999999994</v>
      </c>
      <c r="O56" s="42">
        <v>8.3848909999999997</v>
      </c>
      <c r="P56" s="42">
        <v>8.3521870000000007</v>
      </c>
      <c r="Q56" s="42">
        <v>8.3274500000000007</v>
      </c>
      <c r="R56" s="42">
        <v>8.3169780000000006</v>
      </c>
      <c r="S56" s="42">
        <v>8.3108660000000008</v>
      </c>
      <c r="T56" s="42">
        <v>8.3058669999999992</v>
      </c>
      <c r="U56" s="42">
        <v>8.302365</v>
      </c>
      <c r="V56" s="42">
        <v>8.3078249999999993</v>
      </c>
      <c r="W56" s="42">
        <v>8.3218779999999999</v>
      </c>
      <c r="X56" s="42">
        <v>8.337771</v>
      </c>
      <c r="Y56" s="42">
        <v>8.3579799999999995</v>
      </c>
      <c r="Z56" s="42">
        <v>8.3810710000000004</v>
      </c>
      <c r="AA56" s="42">
        <v>8.401033</v>
      </c>
      <c r="AB56" s="42">
        <v>8.4213349999999991</v>
      </c>
      <c r="AC56" s="42">
        <v>8.4445759999999996</v>
      </c>
      <c r="AD56" s="42">
        <v>8.4648749999999993</v>
      </c>
      <c r="AE56" s="42">
        <v>8.4910990000000002</v>
      </c>
      <c r="AF56" s="42">
        <v>8.5202000000000009</v>
      </c>
      <c r="AG56" s="42">
        <v>8.5507200000000001</v>
      </c>
      <c r="AH56" s="43">
        <v>1.3079999999999999E-3</v>
      </c>
    </row>
    <row r="57" spans="1:34" ht="15" customHeight="1" x14ac:dyDescent="0.25">
      <c r="A57" s="40" t="s">
        <v>504</v>
      </c>
      <c r="B57" s="65" t="s">
        <v>223</v>
      </c>
      <c r="C57" s="42">
        <v>2.0757000000000001E-2</v>
      </c>
      <c r="D57" s="42">
        <v>2.2324E-2</v>
      </c>
      <c r="E57" s="42">
        <v>2.1262E-2</v>
      </c>
      <c r="F57" s="42">
        <v>2.2172999999999998E-2</v>
      </c>
      <c r="G57" s="42">
        <v>2.2164E-2</v>
      </c>
      <c r="H57" s="42">
        <v>2.2022E-2</v>
      </c>
      <c r="I57" s="42">
        <v>2.1787999999999998E-2</v>
      </c>
      <c r="J57" s="42">
        <v>2.1374000000000001E-2</v>
      </c>
      <c r="K57" s="42">
        <v>2.0972000000000001E-2</v>
      </c>
      <c r="L57" s="42">
        <v>2.0559000000000001E-2</v>
      </c>
      <c r="M57" s="42">
        <v>2.0168999999999999E-2</v>
      </c>
      <c r="N57" s="42">
        <v>1.9862999999999999E-2</v>
      </c>
      <c r="O57" s="42">
        <v>1.9571999999999999E-2</v>
      </c>
      <c r="P57" s="42">
        <v>1.9354E-2</v>
      </c>
      <c r="Q57" s="42">
        <v>1.9175999999999999E-2</v>
      </c>
      <c r="R57" s="42">
        <v>1.9171000000000001E-2</v>
      </c>
      <c r="S57" s="42">
        <v>1.9178000000000001E-2</v>
      </c>
      <c r="T57" s="42">
        <v>1.9238000000000002E-2</v>
      </c>
      <c r="U57" s="42">
        <v>1.9313E-2</v>
      </c>
      <c r="V57" s="42">
        <v>1.9487999999999998E-2</v>
      </c>
      <c r="W57" s="42">
        <v>1.9695000000000001E-2</v>
      </c>
      <c r="X57" s="42">
        <v>1.9910000000000001E-2</v>
      </c>
      <c r="Y57" s="42">
        <v>2.0163E-2</v>
      </c>
      <c r="Z57" s="42">
        <v>2.0412E-2</v>
      </c>
      <c r="AA57" s="42">
        <v>2.0677999999999998E-2</v>
      </c>
      <c r="AB57" s="42">
        <v>2.0895E-2</v>
      </c>
      <c r="AC57" s="42">
        <v>2.1118999999999999E-2</v>
      </c>
      <c r="AD57" s="42">
        <v>2.1434000000000002E-2</v>
      </c>
      <c r="AE57" s="42">
        <v>2.1668E-2</v>
      </c>
      <c r="AF57" s="42">
        <v>2.2022E-2</v>
      </c>
      <c r="AG57" s="42">
        <v>2.2346999999999999E-2</v>
      </c>
      <c r="AH57" s="43">
        <v>2.4629999999999999E-3</v>
      </c>
    </row>
    <row r="58" spans="1:34" ht="15" customHeight="1" x14ac:dyDescent="0.25">
      <c r="A58" s="40" t="s">
        <v>505</v>
      </c>
      <c r="B58" s="65" t="s">
        <v>96</v>
      </c>
      <c r="C58" s="42">
        <v>1.0760000000000001</v>
      </c>
      <c r="D58" s="42">
        <v>1.542</v>
      </c>
      <c r="E58" s="42">
        <v>1.5725229999999999</v>
      </c>
      <c r="F58" s="42">
        <v>1.635418</v>
      </c>
      <c r="G58" s="42">
        <v>1.6758949999999999</v>
      </c>
      <c r="H58" s="42">
        <v>1.7093929999999999</v>
      </c>
      <c r="I58" s="42">
        <v>1.720585</v>
      </c>
      <c r="J58" s="42">
        <v>1.728874</v>
      </c>
      <c r="K58" s="42">
        <v>1.740105</v>
      </c>
      <c r="L58" s="42">
        <v>1.7488900000000001</v>
      </c>
      <c r="M58" s="42">
        <v>1.7581329999999999</v>
      </c>
      <c r="N58" s="42">
        <v>1.770804</v>
      </c>
      <c r="O58" s="42">
        <v>1.789863</v>
      </c>
      <c r="P58" s="42">
        <v>1.808664</v>
      </c>
      <c r="Q58" s="42">
        <v>1.8296950000000001</v>
      </c>
      <c r="R58" s="42">
        <v>1.8539369999999999</v>
      </c>
      <c r="S58" s="42">
        <v>1.874058</v>
      </c>
      <c r="T58" s="42">
        <v>1.8912629999999999</v>
      </c>
      <c r="U58" s="42">
        <v>1.9094150000000001</v>
      </c>
      <c r="V58" s="42">
        <v>1.9298979999999999</v>
      </c>
      <c r="W58" s="42">
        <v>1.955443</v>
      </c>
      <c r="X58" s="42">
        <v>1.979069</v>
      </c>
      <c r="Y58" s="42">
        <v>2.0033750000000001</v>
      </c>
      <c r="Z58" s="42">
        <v>2.0264950000000002</v>
      </c>
      <c r="AA58" s="42">
        <v>2.0504120000000001</v>
      </c>
      <c r="AB58" s="42">
        <v>2.076371</v>
      </c>
      <c r="AC58" s="42">
        <v>2.1000700000000001</v>
      </c>
      <c r="AD58" s="42">
        <v>2.1182259999999999</v>
      </c>
      <c r="AE58" s="42">
        <v>2.1376979999999999</v>
      </c>
      <c r="AF58" s="42">
        <v>2.1554700000000002</v>
      </c>
      <c r="AG58" s="42">
        <v>2.1735600000000002</v>
      </c>
      <c r="AH58" s="43">
        <v>2.3713999999999999E-2</v>
      </c>
    </row>
    <row r="59" spans="1:34" ht="15" customHeight="1" x14ac:dyDescent="0.25">
      <c r="A59" s="40" t="s">
        <v>506</v>
      </c>
      <c r="B59" s="65" t="s">
        <v>97</v>
      </c>
      <c r="C59" s="42">
        <v>3.7519999999999998</v>
      </c>
      <c r="D59" s="42">
        <v>3.9590000000000001</v>
      </c>
      <c r="E59" s="42">
        <v>3.8617340000000002</v>
      </c>
      <c r="F59" s="42">
        <v>3.8816760000000001</v>
      </c>
      <c r="G59" s="42">
        <v>3.9551080000000001</v>
      </c>
      <c r="H59" s="42">
        <v>3.982955</v>
      </c>
      <c r="I59" s="42">
        <v>3.9845739999999998</v>
      </c>
      <c r="J59" s="42">
        <v>3.9860180000000001</v>
      </c>
      <c r="K59" s="42">
        <v>3.9703020000000002</v>
      </c>
      <c r="L59" s="42">
        <v>3.9535369999999999</v>
      </c>
      <c r="M59" s="42">
        <v>3.9347089999999998</v>
      </c>
      <c r="N59" s="42">
        <v>3.9060100000000002</v>
      </c>
      <c r="O59" s="42">
        <v>3.901268</v>
      </c>
      <c r="P59" s="42">
        <v>3.8851719999999998</v>
      </c>
      <c r="Q59" s="42">
        <v>3.878841</v>
      </c>
      <c r="R59" s="42">
        <v>3.8753160000000002</v>
      </c>
      <c r="S59" s="42">
        <v>3.888998</v>
      </c>
      <c r="T59" s="42">
        <v>3.8919389999999998</v>
      </c>
      <c r="U59" s="42">
        <v>3.8905280000000002</v>
      </c>
      <c r="V59" s="42">
        <v>3.9100039999999998</v>
      </c>
      <c r="W59" s="42">
        <v>3.9188809999999998</v>
      </c>
      <c r="X59" s="42">
        <v>3.9267189999999998</v>
      </c>
      <c r="Y59" s="42">
        <v>3.9542670000000002</v>
      </c>
      <c r="Z59" s="42">
        <v>3.9807619999999999</v>
      </c>
      <c r="AA59" s="42">
        <v>4.0033159999999999</v>
      </c>
      <c r="AB59" s="42">
        <v>4.0241150000000001</v>
      </c>
      <c r="AC59" s="42">
        <v>4.0434559999999999</v>
      </c>
      <c r="AD59" s="42">
        <v>4.0593919999999999</v>
      </c>
      <c r="AE59" s="42">
        <v>4.0776380000000003</v>
      </c>
      <c r="AF59" s="42">
        <v>4.0985699999999996</v>
      </c>
      <c r="AG59" s="42">
        <v>4.124047</v>
      </c>
      <c r="AH59" s="43">
        <v>3.1570000000000001E-3</v>
      </c>
    </row>
    <row r="60" spans="1:34" ht="15" customHeight="1" x14ac:dyDescent="0.25">
      <c r="A60" s="40" t="s">
        <v>507</v>
      </c>
      <c r="B60" s="65" t="s">
        <v>98</v>
      </c>
      <c r="C60" s="42">
        <v>3.456</v>
      </c>
      <c r="D60" s="42">
        <v>3.657</v>
      </c>
      <c r="E60" s="42">
        <v>3.4304260000000002</v>
      </c>
      <c r="F60" s="42">
        <v>3.4573239999999998</v>
      </c>
      <c r="G60" s="42">
        <v>3.5352800000000002</v>
      </c>
      <c r="H60" s="42">
        <v>3.5673339999999998</v>
      </c>
      <c r="I60" s="42">
        <v>3.572263</v>
      </c>
      <c r="J60" s="42">
        <v>3.577855</v>
      </c>
      <c r="K60" s="42">
        <v>3.5656530000000002</v>
      </c>
      <c r="L60" s="42">
        <v>3.551593</v>
      </c>
      <c r="M60" s="42">
        <v>3.535158</v>
      </c>
      <c r="N60" s="42">
        <v>3.509258</v>
      </c>
      <c r="O60" s="42">
        <v>3.506011</v>
      </c>
      <c r="P60" s="42">
        <v>3.4914489999999998</v>
      </c>
      <c r="Q60" s="42">
        <v>3.4864660000000001</v>
      </c>
      <c r="R60" s="42">
        <v>3.4836119999999999</v>
      </c>
      <c r="S60" s="42">
        <v>3.4978129999999998</v>
      </c>
      <c r="T60" s="42">
        <v>3.5018609999999999</v>
      </c>
      <c r="U60" s="42">
        <v>3.5022869999999999</v>
      </c>
      <c r="V60" s="42">
        <v>3.5222410000000002</v>
      </c>
      <c r="W60" s="42">
        <v>3.531663</v>
      </c>
      <c r="X60" s="42">
        <v>3.5399370000000001</v>
      </c>
      <c r="Y60" s="42">
        <v>3.5680320000000001</v>
      </c>
      <c r="Z60" s="42">
        <v>3.5948519999999999</v>
      </c>
      <c r="AA60" s="42">
        <v>3.6177540000000001</v>
      </c>
      <c r="AB60" s="42">
        <v>3.6391499999999999</v>
      </c>
      <c r="AC60" s="42">
        <v>3.658426</v>
      </c>
      <c r="AD60" s="42">
        <v>3.674474</v>
      </c>
      <c r="AE60" s="42">
        <v>3.6926580000000002</v>
      </c>
      <c r="AF60" s="42">
        <v>3.7132610000000001</v>
      </c>
      <c r="AG60" s="42">
        <v>3.7380629999999999</v>
      </c>
      <c r="AH60" s="43">
        <v>2.6189999999999998E-3</v>
      </c>
    </row>
    <row r="61" spans="1:34" ht="15" customHeight="1" x14ac:dyDescent="0.25">
      <c r="A61" s="40" t="s">
        <v>508</v>
      </c>
      <c r="B61" s="65" t="s">
        <v>99</v>
      </c>
      <c r="C61" s="42">
        <v>0.222</v>
      </c>
      <c r="D61" s="42">
        <v>0.251</v>
      </c>
      <c r="E61" s="42">
        <v>0.346333</v>
      </c>
      <c r="F61" s="42">
        <v>0.36414200000000002</v>
      </c>
      <c r="G61" s="42">
        <v>0.30784600000000001</v>
      </c>
      <c r="H61" s="42">
        <v>0.310977</v>
      </c>
      <c r="I61" s="42">
        <v>0.32316099999999998</v>
      </c>
      <c r="J61" s="42">
        <v>0.29782799999999998</v>
      </c>
      <c r="K61" s="42">
        <v>0.29856500000000002</v>
      </c>
      <c r="L61" s="42">
        <v>0.289215</v>
      </c>
      <c r="M61" s="42">
        <v>0.29124100000000003</v>
      </c>
      <c r="N61" s="42">
        <v>0.30951600000000001</v>
      </c>
      <c r="O61" s="42">
        <v>0.29293599999999997</v>
      </c>
      <c r="P61" s="42">
        <v>0.29286000000000001</v>
      </c>
      <c r="Q61" s="42">
        <v>0.289742</v>
      </c>
      <c r="R61" s="42">
        <v>0.30532900000000002</v>
      </c>
      <c r="S61" s="42">
        <v>0.28898099999999999</v>
      </c>
      <c r="T61" s="42">
        <v>0.28772999999999999</v>
      </c>
      <c r="U61" s="42">
        <v>0.29801699999999998</v>
      </c>
      <c r="V61" s="42">
        <v>0.28253699999999998</v>
      </c>
      <c r="W61" s="42">
        <v>0.27979399999999999</v>
      </c>
      <c r="X61" s="42">
        <v>0.29227199999999998</v>
      </c>
      <c r="Y61" s="42">
        <v>0.273559</v>
      </c>
      <c r="Z61" s="42">
        <v>0.27139000000000002</v>
      </c>
      <c r="AA61" s="42">
        <v>0.26289699999999999</v>
      </c>
      <c r="AB61" s="42">
        <v>0.26194499999999998</v>
      </c>
      <c r="AC61" s="42">
        <v>0.25732500000000003</v>
      </c>
      <c r="AD61" s="42">
        <v>0.25447199999999998</v>
      </c>
      <c r="AE61" s="42">
        <v>0.254552</v>
      </c>
      <c r="AF61" s="42">
        <v>0.25257200000000002</v>
      </c>
      <c r="AG61" s="42">
        <v>0.24950700000000001</v>
      </c>
      <c r="AH61" s="43">
        <v>3.901E-3</v>
      </c>
    </row>
    <row r="62" spans="1:34" ht="15" customHeight="1" x14ac:dyDescent="0.25">
      <c r="A62" s="40" t="s">
        <v>509</v>
      </c>
      <c r="B62" s="65" t="s">
        <v>100</v>
      </c>
      <c r="C62" s="42">
        <v>1.7929999999999999</v>
      </c>
      <c r="D62" s="42">
        <v>1.9019999999999999</v>
      </c>
      <c r="E62" s="42">
        <v>1.7909729999999999</v>
      </c>
      <c r="F62" s="42">
        <v>1.7915490000000001</v>
      </c>
      <c r="G62" s="42">
        <v>1.7953889999999999</v>
      </c>
      <c r="H62" s="42">
        <v>1.81094</v>
      </c>
      <c r="I62" s="42">
        <v>1.799253</v>
      </c>
      <c r="J62" s="42">
        <v>1.8040590000000001</v>
      </c>
      <c r="K62" s="42">
        <v>1.8136159999999999</v>
      </c>
      <c r="L62" s="42">
        <v>1.8252170000000001</v>
      </c>
      <c r="M62" s="42">
        <v>1.8322350000000001</v>
      </c>
      <c r="N62" s="42">
        <v>1.832819</v>
      </c>
      <c r="O62" s="42">
        <v>1.839037</v>
      </c>
      <c r="P62" s="42">
        <v>1.8462179999999999</v>
      </c>
      <c r="Q62" s="42">
        <v>1.859742</v>
      </c>
      <c r="R62" s="42">
        <v>1.8676680000000001</v>
      </c>
      <c r="S62" s="42">
        <v>1.884649</v>
      </c>
      <c r="T62" s="42">
        <v>1.8964369999999999</v>
      </c>
      <c r="U62" s="42">
        <v>1.905491</v>
      </c>
      <c r="V62" s="42">
        <v>1.92032</v>
      </c>
      <c r="W62" s="42">
        <v>1.921902</v>
      </c>
      <c r="X62" s="42">
        <v>1.9324950000000001</v>
      </c>
      <c r="Y62" s="42">
        <v>1.9410430000000001</v>
      </c>
      <c r="Z62" s="42">
        <v>1.9474940000000001</v>
      </c>
      <c r="AA62" s="42">
        <v>1.956467</v>
      </c>
      <c r="AB62" s="42">
        <v>1.971357</v>
      </c>
      <c r="AC62" s="42">
        <v>1.976281</v>
      </c>
      <c r="AD62" s="42">
        <v>1.9862439999999999</v>
      </c>
      <c r="AE62" s="42">
        <v>1.993266</v>
      </c>
      <c r="AF62" s="42">
        <v>2.0027729999999999</v>
      </c>
      <c r="AG62" s="42">
        <v>2.016311</v>
      </c>
      <c r="AH62" s="43">
        <v>3.9199999999999999E-3</v>
      </c>
    </row>
    <row r="63" spans="1:34" ht="15" customHeight="1" x14ac:dyDescent="0.25">
      <c r="B63" s="64" t="s">
        <v>101</v>
      </c>
    </row>
    <row r="64" spans="1:34" ht="15" customHeight="1" x14ac:dyDescent="0.25">
      <c r="A64" s="40" t="s">
        <v>510</v>
      </c>
      <c r="B64" s="65" t="s">
        <v>102</v>
      </c>
      <c r="C64" s="42">
        <v>0.97300799999999998</v>
      </c>
      <c r="D64" s="42">
        <v>1.0209790000000001</v>
      </c>
      <c r="E64" s="42">
        <v>1.026637</v>
      </c>
      <c r="F64" s="42">
        <v>1.022589</v>
      </c>
      <c r="G64" s="42">
        <v>1.019827</v>
      </c>
      <c r="H64" s="42">
        <v>1.0192079999999999</v>
      </c>
      <c r="I64" s="42">
        <v>1.0154700000000001</v>
      </c>
      <c r="J64" s="42">
        <v>1.0115179999999999</v>
      </c>
      <c r="K64" s="42">
        <v>1.0072460000000001</v>
      </c>
      <c r="L64" s="42">
        <v>1.002867</v>
      </c>
      <c r="M64" s="42">
        <v>0.99727900000000003</v>
      </c>
      <c r="N64" s="42">
        <v>0.99298699999999995</v>
      </c>
      <c r="O64" s="42">
        <v>0.98885299999999998</v>
      </c>
      <c r="P64" s="42">
        <v>0.98534200000000005</v>
      </c>
      <c r="Q64" s="42">
        <v>0.98195900000000003</v>
      </c>
      <c r="R64" s="42">
        <v>0.97968500000000003</v>
      </c>
      <c r="S64" s="42">
        <v>0.97764899999999999</v>
      </c>
      <c r="T64" s="42">
        <v>0.974966</v>
      </c>
      <c r="U64" s="42">
        <v>0.971993</v>
      </c>
      <c r="V64" s="42">
        <v>0.96973500000000001</v>
      </c>
      <c r="W64" s="42">
        <v>0.96709699999999998</v>
      </c>
      <c r="X64" s="42">
        <v>0.96466499999999999</v>
      </c>
      <c r="Y64" s="42">
        <v>0.96240700000000001</v>
      </c>
      <c r="Z64" s="42">
        <v>0.96042899999999998</v>
      </c>
      <c r="AA64" s="42">
        <v>0.95832799999999996</v>
      </c>
      <c r="AB64" s="42">
        <v>0.95604999999999996</v>
      </c>
      <c r="AC64" s="42">
        <v>0.95407900000000001</v>
      </c>
      <c r="AD64" s="42">
        <v>0.95211900000000005</v>
      </c>
      <c r="AE64" s="42">
        <v>0.95044600000000001</v>
      </c>
      <c r="AF64" s="42">
        <v>0.948465</v>
      </c>
      <c r="AG64" s="42">
        <v>0.94650900000000004</v>
      </c>
      <c r="AH64" s="43">
        <v>-9.2000000000000003E-4</v>
      </c>
    </row>
    <row r="65" spans="1:34" ht="15" customHeight="1" x14ac:dyDescent="0.25">
      <c r="A65" s="40" t="s">
        <v>511</v>
      </c>
      <c r="B65" s="65" t="s">
        <v>103</v>
      </c>
      <c r="C65" s="42">
        <v>5.0303789999999999</v>
      </c>
      <c r="D65" s="42">
        <v>5.383756</v>
      </c>
      <c r="E65" s="42">
        <v>5.5970050000000002</v>
      </c>
      <c r="F65" s="42">
        <v>5.7448240000000004</v>
      </c>
      <c r="G65" s="42">
        <v>5.897583</v>
      </c>
      <c r="H65" s="42">
        <v>6.0396570000000001</v>
      </c>
      <c r="I65" s="42">
        <v>6.1235910000000002</v>
      </c>
      <c r="J65" s="42">
        <v>6.1939599999999997</v>
      </c>
      <c r="K65" s="42">
        <v>6.2786670000000004</v>
      </c>
      <c r="L65" s="42">
        <v>6.3528320000000003</v>
      </c>
      <c r="M65" s="42">
        <v>6.4436030000000004</v>
      </c>
      <c r="N65" s="42">
        <v>6.5286970000000002</v>
      </c>
      <c r="O65" s="42">
        <v>6.6102460000000001</v>
      </c>
      <c r="P65" s="42">
        <v>6.679773</v>
      </c>
      <c r="Q65" s="42">
        <v>6.7877159999999996</v>
      </c>
      <c r="R65" s="42">
        <v>6.8927269999999998</v>
      </c>
      <c r="S65" s="42">
        <v>6.9879990000000003</v>
      </c>
      <c r="T65" s="42">
        <v>7.0810060000000004</v>
      </c>
      <c r="U65" s="42">
        <v>7.1625199999999998</v>
      </c>
      <c r="V65" s="42">
        <v>7.2466920000000004</v>
      </c>
      <c r="W65" s="42">
        <v>7.288557</v>
      </c>
      <c r="X65" s="42">
        <v>7.3501339999999997</v>
      </c>
      <c r="Y65" s="42">
        <v>7.4169650000000003</v>
      </c>
      <c r="Z65" s="42">
        <v>7.5166329999999997</v>
      </c>
      <c r="AA65" s="42">
        <v>7.6023430000000003</v>
      </c>
      <c r="AB65" s="42">
        <v>7.7127369999999997</v>
      </c>
      <c r="AC65" s="42">
        <v>7.7774089999999996</v>
      </c>
      <c r="AD65" s="42">
        <v>7.8411910000000002</v>
      </c>
      <c r="AE65" s="42">
        <v>7.8994169999999997</v>
      </c>
      <c r="AF65" s="42">
        <v>7.9948680000000003</v>
      </c>
      <c r="AG65" s="42">
        <v>8.0977110000000003</v>
      </c>
      <c r="AH65" s="43">
        <v>1.5996E-2</v>
      </c>
    </row>
    <row r="66" spans="1:34" x14ac:dyDescent="0.25">
      <c r="A66" s="40" t="s">
        <v>512</v>
      </c>
      <c r="B66" s="65" t="s">
        <v>104</v>
      </c>
      <c r="C66" s="42">
        <v>12.307612000000001</v>
      </c>
      <c r="D66" s="42">
        <v>13.094597</v>
      </c>
      <c r="E66" s="42">
        <v>13.377822</v>
      </c>
      <c r="F66" s="42">
        <v>13.497843</v>
      </c>
      <c r="G66" s="42">
        <v>13.550045000000001</v>
      </c>
      <c r="H66" s="42">
        <v>13.594745</v>
      </c>
      <c r="I66" s="42">
        <v>13.58159</v>
      </c>
      <c r="J66" s="42">
        <v>13.517564999999999</v>
      </c>
      <c r="K66" s="42">
        <v>13.465025000000001</v>
      </c>
      <c r="L66" s="42">
        <v>13.392250000000001</v>
      </c>
      <c r="M66" s="42">
        <v>13.330294</v>
      </c>
      <c r="N66" s="42">
        <v>13.274874000000001</v>
      </c>
      <c r="O66" s="42">
        <v>13.220904000000001</v>
      </c>
      <c r="P66" s="42">
        <v>13.18398</v>
      </c>
      <c r="Q66" s="42">
        <v>13.163384000000001</v>
      </c>
      <c r="R66" s="42">
        <v>13.179141</v>
      </c>
      <c r="S66" s="42">
        <v>13.181767000000001</v>
      </c>
      <c r="T66" s="42">
        <v>13.188197000000001</v>
      </c>
      <c r="U66" s="42">
        <v>13.205050999999999</v>
      </c>
      <c r="V66" s="42">
        <v>13.226827999999999</v>
      </c>
      <c r="W66" s="42">
        <v>13.264089</v>
      </c>
      <c r="X66" s="42">
        <v>13.314484</v>
      </c>
      <c r="Y66" s="42">
        <v>13.359959</v>
      </c>
      <c r="Z66" s="42">
        <v>13.421528</v>
      </c>
      <c r="AA66" s="42">
        <v>13.470853999999999</v>
      </c>
      <c r="AB66" s="42">
        <v>13.527092</v>
      </c>
      <c r="AC66" s="42">
        <v>13.578077</v>
      </c>
      <c r="AD66" s="42">
        <v>13.619713000000001</v>
      </c>
      <c r="AE66" s="42">
        <v>13.673492</v>
      </c>
      <c r="AF66" s="42">
        <v>13.727857</v>
      </c>
      <c r="AG66" s="42">
        <v>13.785959</v>
      </c>
      <c r="AH66" s="43">
        <v>3.7880000000000001E-3</v>
      </c>
    </row>
    <row r="67" spans="1:34" ht="15" customHeight="1" x14ac:dyDescent="0.25">
      <c r="A67" s="40" t="s">
        <v>513</v>
      </c>
      <c r="B67" s="65" t="s">
        <v>105</v>
      </c>
      <c r="C67" s="42">
        <v>6.9713999999999998E-2</v>
      </c>
      <c r="D67" s="42">
        <v>5.4525999999999998E-2</v>
      </c>
      <c r="E67" s="42">
        <v>5.4379999999999998E-2</v>
      </c>
      <c r="F67" s="42">
        <v>4.9597000000000002E-2</v>
      </c>
      <c r="G67" s="42">
        <v>4.6469999999999997E-2</v>
      </c>
      <c r="H67" s="42">
        <v>4.2784000000000003E-2</v>
      </c>
      <c r="I67" s="42">
        <v>4.0819000000000001E-2</v>
      </c>
      <c r="J67" s="42">
        <v>3.8591E-2</v>
      </c>
      <c r="K67" s="42">
        <v>3.7054999999999998E-2</v>
      </c>
      <c r="L67" s="42">
        <v>3.6353000000000003E-2</v>
      </c>
      <c r="M67" s="42">
        <v>3.5649E-2</v>
      </c>
      <c r="N67" s="42">
        <v>3.4271000000000003E-2</v>
      </c>
      <c r="O67" s="42">
        <v>3.3804000000000001E-2</v>
      </c>
      <c r="P67" s="42">
        <v>3.3575000000000001E-2</v>
      </c>
      <c r="Q67" s="42">
        <v>3.3239999999999999E-2</v>
      </c>
      <c r="R67" s="42">
        <v>3.2892999999999999E-2</v>
      </c>
      <c r="S67" s="42">
        <v>3.2459000000000002E-2</v>
      </c>
      <c r="T67" s="42">
        <v>3.1744000000000001E-2</v>
      </c>
      <c r="U67" s="42">
        <v>3.0360999999999999E-2</v>
      </c>
      <c r="V67" s="42">
        <v>2.9949E-2</v>
      </c>
      <c r="W67" s="42">
        <v>2.9541000000000001E-2</v>
      </c>
      <c r="X67" s="42">
        <v>2.8386000000000002E-2</v>
      </c>
      <c r="Y67" s="42">
        <v>2.7163E-2</v>
      </c>
      <c r="Z67" s="42">
        <v>2.5928E-2</v>
      </c>
      <c r="AA67" s="42">
        <v>2.4719999999999999E-2</v>
      </c>
      <c r="AB67" s="42">
        <v>2.3212E-2</v>
      </c>
      <c r="AC67" s="42">
        <v>2.3144999999999999E-2</v>
      </c>
      <c r="AD67" s="42">
        <v>2.3111E-2</v>
      </c>
      <c r="AE67" s="42">
        <v>2.3007E-2</v>
      </c>
      <c r="AF67" s="42">
        <v>2.2983E-2</v>
      </c>
      <c r="AG67" s="42">
        <v>2.3147000000000001E-2</v>
      </c>
      <c r="AH67" s="43">
        <v>-3.6083999999999998E-2</v>
      </c>
    </row>
    <row r="68" spans="1:34" ht="15" customHeight="1" x14ac:dyDescent="0.25">
      <c r="A68" s="40" t="s">
        <v>514</v>
      </c>
      <c r="B68" s="65" t="s">
        <v>224</v>
      </c>
      <c r="C68" s="42">
        <v>-0.213168</v>
      </c>
      <c r="D68" s="42">
        <v>-0.22062999999999999</v>
      </c>
      <c r="E68" s="42">
        <v>-0.22216</v>
      </c>
      <c r="F68" s="42">
        <v>-0.223278</v>
      </c>
      <c r="G68" s="42">
        <v>-0.22612499999999999</v>
      </c>
      <c r="H68" s="42">
        <v>-0.22687599999999999</v>
      </c>
      <c r="I68" s="42">
        <v>-0.22631799999999999</v>
      </c>
      <c r="J68" s="42">
        <v>-0.22578500000000001</v>
      </c>
      <c r="K68" s="42">
        <v>-0.22454299999999999</v>
      </c>
      <c r="L68" s="42">
        <v>-0.223191</v>
      </c>
      <c r="M68" s="42">
        <v>-0.22175300000000001</v>
      </c>
      <c r="N68" s="42">
        <v>-0.219859</v>
      </c>
      <c r="O68" s="42">
        <v>-0.21898999999999999</v>
      </c>
      <c r="P68" s="42">
        <v>-0.21781500000000001</v>
      </c>
      <c r="Q68" s="42">
        <v>-0.217111</v>
      </c>
      <c r="R68" s="42">
        <v>-0.21659700000000001</v>
      </c>
      <c r="S68" s="42">
        <v>-0.216858</v>
      </c>
      <c r="T68" s="42">
        <v>-0.216728</v>
      </c>
      <c r="U68" s="42">
        <v>-0.21647</v>
      </c>
      <c r="V68" s="42">
        <v>-0.217113</v>
      </c>
      <c r="W68" s="42">
        <v>-0.217421</v>
      </c>
      <c r="X68" s="42">
        <v>-0.217644</v>
      </c>
      <c r="Y68" s="42">
        <v>-0.21878</v>
      </c>
      <c r="Z68" s="42">
        <v>-0.21986</v>
      </c>
      <c r="AA68" s="42">
        <v>-0.220752</v>
      </c>
      <c r="AB68" s="42">
        <v>-0.22153500000000001</v>
      </c>
      <c r="AC68" s="42">
        <v>-0.22228999999999999</v>
      </c>
      <c r="AD68" s="42">
        <v>-0.222887</v>
      </c>
      <c r="AE68" s="42">
        <v>-0.223636</v>
      </c>
      <c r="AF68" s="42">
        <v>-0.224469</v>
      </c>
      <c r="AG68" s="42">
        <v>-0.22545299999999999</v>
      </c>
      <c r="AH68" s="43">
        <v>1.869E-3</v>
      </c>
    </row>
    <row r="69" spans="1:34" ht="15" customHeight="1" x14ac:dyDescent="0.25">
      <c r="A69" s="40" t="s">
        <v>515</v>
      </c>
      <c r="B69" s="64" t="s">
        <v>106</v>
      </c>
      <c r="C69" s="44">
        <v>18.053999000000001</v>
      </c>
      <c r="D69" s="44">
        <v>19.884001000000001</v>
      </c>
      <c r="E69" s="44">
        <v>19.833109</v>
      </c>
      <c r="F69" s="44">
        <v>20.089451</v>
      </c>
      <c r="G69" s="44">
        <v>20.288118000000001</v>
      </c>
      <c r="H69" s="44">
        <v>20.470800000000001</v>
      </c>
      <c r="I69" s="44">
        <v>20.533370999999999</v>
      </c>
      <c r="J69" s="44">
        <v>20.532737999999998</v>
      </c>
      <c r="K69" s="44">
        <v>20.56155</v>
      </c>
      <c r="L69" s="44">
        <v>20.565118999999999</v>
      </c>
      <c r="M69" s="44">
        <v>20.586109</v>
      </c>
      <c r="N69" s="44">
        <v>20.609669</v>
      </c>
      <c r="O69" s="44">
        <v>20.631577</v>
      </c>
      <c r="P69" s="44">
        <v>20.664197999999999</v>
      </c>
      <c r="Q69" s="44">
        <v>20.750613999999999</v>
      </c>
      <c r="R69" s="44">
        <v>20.868872</v>
      </c>
      <c r="S69" s="44">
        <v>20.965745999999999</v>
      </c>
      <c r="T69" s="44">
        <v>21.060725999999999</v>
      </c>
      <c r="U69" s="44">
        <v>21.154986999999998</v>
      </c>
      <c r="V69" s="44">
        <v>21.259727000000002</v>
      </c>
      <c r="W69" s="44">
        <v>21.333092000000001</v>
      </c>
      <c r="X69" s="44">
        <v>21.441206000000001</v>
      </c>
      <c r="Y69" s="44">
        <v>21.548705999999999</v>
      </c>
      <c r="Z69" s="44">
        <v>21.706219000000001</v>
      </c>
      <c r="AA69" s="44">
        <v>21.836081</v>
      </c>
      <c r="AB69" s="44">
        <v>22.000301</v>
      </c>
      <c r="AC69" s="44">
        <v>22.111806999999999</v>
      </c>
      <c r="AD69" s="44">
        <v>22.212776000000002</v>
      </c>
      <c r="AE69" s="44">
        <v>22.324724</v>
      </c>
      <c r="AF69" s="44">
        <v>22.470286999999999</v>
      </c>
      <c r="AG69" s="44">
        <v>22.627884000000002</v>
      </c>
      <c r="AH69" s="45">
        <v>7.5560000000000002E-3</v>
      </c>
    </row>
    <row r="70" spans="1:34" ht="15" customHeight="1" x14ac:dyDescent="0.25"/>
    <row r="71" spans="1:34" ht="15" customHeight="1" x14ac:dyDescent="0.25">
      <c r="A71" s="40" t="s">
        <v>516</v>
      </c>
      <c r="B71" s="65" t="s">
        <v>225</v>
      </c>
      <c r="C71" s="42">
        <v>0.153923</v>
      </c>
      <c r="D71" s="42">
        <v>0.40823399999999999</v>
      </c>
      <c r="E71" s="42">
        <v>-3.0691E-2</v>
      </c>
      <c r="F71" s="42">
        <v>-1.7683000000000001E-2</v>
      </c>
      <c r="G71" s="42">
        <v>-2.0025000000000001E-2</v>
      </c>
      <c r="H71" s="42">
        <v>-1.9098E-2</v>
      </c>
      <c r="I71" s="42">
        <v>-1.7573999999999999E-2</v>
      </c>
      <c r="J71" s="42">
        <v>-1.635E-2</v>
      </c>
      <c r="K71" s="42">
        <v>-1.7302000000000001E-2</v>
      </c>
      <c r="L71" s="42">
        <v>-2.2849999999999999E-2</v>
      </c>
      <c r="M71" s="42">
        <v>-1.6336E-2</v>
      </c>
      <c r="N71" s="42">
        <v>-1.3514999999999999E-2</v>
      </c>
      <c r="O71" s="42">
        <v>-1.1623E-2</v>
      </c>
      <c r="P71" s="42">
        <v>-1.457E-2</v>
      </c>
      <c r="Q71" s="42">
        <v>-1.6931999999999999E-2</v>
      </c>
      <c r="R71" s="42">
        <v>-1.66E-2</v>
      </c>
      <c r="S71" s="42">
        <v>-1.8905999999999999E-2</v>
      </c>
      <c r="T71" s="42">
        <v>-1.8661000000000001E-2</v>
      </c>
      <c r="U71" s="42">
        <v>-1.9269999999999999E-2</v>
      </c>
      <c r="V71" s="42">
        <v>-2.2290999999999998E-2</v>
      </c>
      <c r="W71" s="42">
        <v>-1.9772000000000001E-2</v>
      </c>
      <c r="X71" s="42">
        <v>-2.0258000000000002E-2</v>
      </c>
      <c r="Y71" s="42">
        <v>-2.0553999999999999E-2</v>
      </c>
      <c r="Z71" s="42">
        <v>-2.1727E-2</v>
      </c>
      <c r="AA71" s="42">
        <v>-2.1585E-2</v>
      </c>
      <c r="AB71" s="42">
        <v>-2.3417E-2</v>
      </c>
      <c r="AC71" s="42">
        <v>-2.2696000000000001E-2</v>
      </c>
      <c r="AD71" s="42">
        <v>-2.1146999999999999E-2</v>
      </c>
      <c r="AE71" s="42">
        <v>-2.4618000000000001E-2</v>
      </c>
      <c r="AF71" s="42">
        <v>-2.3903000000000001E-2</v>
      </c>
      <c r="AG71" s="42">
        <v>-2.4124E-2</v>
      </c>
      <c r="AH71" s="43" t="s">
        <v>61</v>
      </c>
    </row>
    <row r="72" spans="1:34" ht="15" customHeight="1" x14ac:dyDescent="0.25"/>
    <row r="73" spans="1:34" x14ac:dyDescent="0.25">
      <c r="A73" s="40" t="s">
        <v>517</v>
      </c>
      <c r="B73" s="65" t="s">
        <v>226</v>
      </c>
      <c r="C73" s="47">
        <v>18.662001</v>
      </c>
      <c r="D73" s="47">
        <v>18.385999999999999</v>
      </c>
      <c r="E73" s="47">
        <v>18.757694000000001</v>
      </c>
      <c r="F73" s="47">
        <v>18.994705</v>
      </c>
      <c r="G73" s="47">
        <v>19.118314999999999</v>
      </c>
      <c r="H73" s="47">
        <v>19.241924000000001</v>
      </c>
      <c r="I73" s="47">
        <v>19.291924999999999</v>
      </c>
      <c r="J73" s="47">
        <v>19.341925</v>
      </c>
      <c r="K73" s="47">
        <v>19.391926000000002</v>
      </c>
      <c r="L73" s="47">
        <v>19.391926000000002</v>
      </c>
      <c r="M73" s="47">
        <v>19.391926000000002</v>
      </c>
      <c r="N73" s="47">
        <v>19.391926000000002</v>
      </c>
      <c r="O73" s="47">
        <v>19.391926000000002</v>
      </c>
      <c r="P73" s="47">
        <v>19.391926000000002</v>
      </c>
      <c r="Q73" s="47">
        <v>19.391926000000002</v>
      </c>
      <c r="R73" s="47">
        <v>19.391926000000002</v>
      </c>
      <c r="S73" s="47">
        <v>19.391926000000002</v>
      </c>
      <c r="T73" s="47">
        <v>19.391926000000002</v>
      </c>
      <c r="U73" s="47">
        <v>19.391926000000002</v>
      </c>
      <c r="V73" s="47">
        <v>19.391926000000002</v>
      </c>
      <c r="W73" s="47">
        <v>19.391926000000002</v>
      </c>
      <c r="X73" s="47">
        <v>19.391926000000002</v>
      </c>
      <c r="Y73" s="47">
        <v>19.391926000000002</v>
      </c>
      <c r="Z73" s="47">
        <v>19.391926000000002</v>
      </c>
      <c r="AA73" s="47">
        <v>19.391926000000002</v>
      </c>
      <c r="AB73" s="47">
        <v>19.391926000000002</v>
      </c>
      <c r="AC73" s="47">
        <v>19.391926000000002</v>
      </c>
      <c r="AD73" s="47">
        <v>19.391926000000002</v>
      </c>
      <c r="AE73" s="47">
        <v>19.391926000000002</v>
      </c>
      <c r="AF73" s="47">
        <v>19.391926000000002</v>
      </c>
      <c r="AG73" s="47">
        <v>19.391926000000002</v>
      </c>
      <c r="AH73" s="43">
        <v>1.2800000000000001E-3</v>
      </c>
    </row>
    <row r="74" spans="1:34" ht="15" customHeight="1" x14ac:dyDescent="0.25">
      <c r="A74" s="40" t="s">
        <v>518</v>
      </c>
      <c r="B74" s="65" t="s">
        <v>227</v>
      </c>
      <c r="C74" s="47">
        <v>79.660004000000001</v>
      </c>
      <c r="D74" s="47">
        <v>88.108001999999999</v>
      </c>
      <c r="E74" s="47">
        <v>90.876716999999999</v>
      </c>
      <c r="F74" s="47">
        <v>91.362862000000007</v>
      </c>
      <c r="G74" s="47">
        <v>91.705627000000007</v>
      </c>
      <c r="H74" s="47">
        <v>91.490752999999998</v>
      </c>
      <c r="I74" s="47">
        <v>91.452727999999993</v>
      </c>
      <c r="J74" s="47">
        <v>91.079384000000005</v>
      </c>
      <c r="K74" s="47">
        <v>90.535788999999994</v>
      </c>
      <c r="L74" s="47">
        <v>90.651443</v>
      </c>
      <c r="M74" s="47">
        <v>90.628082000000006</v>
      </c>
      <c r="N74" s="47">
        <v>89.882178999999994</v>
      </c>
      <c r="O74" s="47">
        <v>89.773430000000005</v>
      </c>
      <c r="P74" s="47">
        <v>89.487862000000007</v>
      </c>
      <c r="Q74" s="47">
        <v>89.594254000000006</v>
      </c>
      <c r="R74" s="47">
        <v>89.337608000000003</v>
      </c>
      <c r="S74" s="47">
        <v>89.402206000000007</v>
      </c>
      <c r="T74" s="47">
        <v>89.615120000000005</v>
      </c>
      <c r="U74" s="47">
        <v>89.563248000000002</v>
      </c>
      <c r="V74" s="47">
        <v>89.802100999999993</v>
      </c>
      <c r="W74" s="47">
        <v>89.445648000000006</v>
      </c>
      <c r="X74" s="47">
        <v>89.536963999999998</v>
      </c>
      <c r="Y74" s="47">
        <v>89.485359000000003</v>
      </c>
      <c r="Z74" s="47">
        <v>89.136420999999999</v>
      </c>
      <c r="AA74" s="47">
        <v>89.196365</v>
      </c>
      <c r="AB74" s="47">
        <v>88.925346000000005</v>
      </c>
      <c r="AC74" s="47">
        <v>88.632064999999997</v>
      </c>
      <c r="AD74" s="47">
        <v>88.935455000000005</v>
      </c>
      <c r="AE74" s="47">
        <v>88.387123000000003</v>
      </c>
      <c r="AF74" s="47">
        <v>88.313438000000005</v>
      </c>
      <c r="AG74" s="47">
        <v>88.544701000000003</v>
      </c>
      <c r="AH74" s="43">
        <v>3.5309999999999999E-3</v>
      </c>
    </row>
    <row r="75" spans="1:34" ht="15" customHeight="1" x14ac:dyDescent="0.25">
      <c r="A75" s="40" t="s">
        <v>519</v>
      </c>
      <c r="B75" s="65" t="s">
        <v>520</v>
      </c>
      <c r="C75" s="42">
        <v>7.9948560000000004</v>
      </c>
      <c r="D75" s="42">
        <v>9.5887550000000008</v>
      </c>
      <c r="E75" s="42">
        <v>9.6834129999999998</v>
      </c>
      <c r="F75" s="42">
        <v>8.5687599999999993</v>
      </c>
      <c r="G75" s="42">
        <v>7.5243060000000002</v>
      </c>
      <c r="H75" s="42">
        <v>6.4918089999999999</v>
      </c>
      <c r="I75" s="42">
        <v>6.1267519999999998</v>
      </c>
      <c r="J75" s="42">
        <v>5.6810260000000001</v>
      </c>
      <c r="K75" s="42">
        <v>5.3086469999999997</v>
      </c>
      <c r="L75" s="42">
        <v>5.116136</v>
      </c>
      <c r="M75" s="42">
        <v>4.9746730000000001</v>
      </c>
      <c r="N75" s="42">
        <v>4.7159820000000003</v>
      </c>
      <c r="O75" s="42">
        <v>4.5098399999999996</v>
      </c>
      <c r="P75" s="42">
        <v>4.4010590000000001</v>
      </c>
      <c r="Q75" s="42">
        <v>4.282896</v>
      </c>
      <c r="R75" s="42">
        <v>4.1772039999999997</v>
      </c>
      <c r="S75" s="42">
        <v>4.1495629999999997</v>
      </c>
      <c r="T75" s="42">
        <v>4.1841590000000002</v>
      </c>
      <c r="U75" s="42">
        <v>4.2068539999999999</v>
      </c>
      <c r="V75" s="42">
        <v>4.2404799999999998</v>
      </c>
      <c r="W75" s="42">
        <v>4.0273680000000001</v>
      </c>
      <c r="X75" s="42">
        <v>4.0309569999999999</v>
      </c>
      <c r="Y75" s="42">
        <v>4.0434590000000004</v>
      </c>
      <c r="Z75" s="42">
        <v>4.0057809999999998</v>
      </c>
      <c r="AA75" s="42">
        <v>3.8805550000000002</v>
      </c>
      <c r="AB75" s="42">
        <v>3.779487</v>
      </c>
      <c r="AC75" s="42">
        <v>3.7235390000000002</v>
      </c>
      <c r="AD75" s="42">
        <v>3.868277</v>
      </c>
      <c r="AE75" s="42">
        <v>3.990704</v>
      </c>
      <c r="AF75" s="42">
        <v>4.0881189999999998</v>
      </c>
      <c r="AG75" s="42">
        <v>4.2497040000000004</v>
      </c>
      <c r="AH75" s="43">
        <v>-2.0844999999999999E-2</v>
      </c>
    </row>
    <row r="76" spans="1:34" ht="15" customHeight="1" x14ac:dyDescent="0.25">
      <c r="A76" s="40" t="s">
        <v>521</v>
      </c>
      <c r="B76" s="65" t="s">
        <v>522</v>
      </c>
      <c r="C76" s="42">
        <v>8.4372860000000003</v>
      </c>
      <c r="D76" s="42">
        <v>8.7782859999999996</v>
      </c>
      <c r="E76" s="42">
        <v>9.9191850000000006</v>
      </c>
      <c r="F76" s="42">
        <v>10.856173</v>
      </c>
      <c r="G76" s="42">
        <v>11.211524000000001</v>
      </c>
      <c r="H76" s="42">
        <v>11.220597</v>
      </c>
      <c r="I76" s="42">
        <v>11.617262</v>
      </c>
      <c r="J76" s="42">
        <v>11.659202000000001</v>
      </c>
      <c r="K76" s="42">
        <v>11.682224</v>
      </c>
      <c r="L76" s="42">
        <v>11.753956000000001</v>
      </c>
      <c r="M76" s="42">
        <v>11.815248</v>
      </c>
      <c r="N76" s="42">
        <v>11.732846</v>
      </c>
      <c r="O76" s="42">
        <v>11.774011</v>
      </c>
      <c r="P76" s="42">
        <v>11.721318</v>
      </c>
      <c r="Q76" s="42">
        <v>11.770996999999999</v>
      </c>
      <c r="R76" s="42">
        <v>11.766971</v>
      </c>
      <c r="S76" s="42">
        <v>11.781051</v>
      </c>
      <c r="T76" s="42">
        <v>11.843287</v>
      </c>
      <c r="U76" s="42">
        <v>11.711451</v>
      </c>
      <c r="V76" s="42">
        <v>11.758074000000001</v>
      </c>
      <c r="W76" s="42">
        <v>11.582119</v>
      </c>
      <c r="X76" s="42">
        <v>11.564628000000001</v>
      </c>
      <c r="Y76" s="42">
        <v>11.554245999999999</v>
      </c>
      <c r="Z76" s="42">
        <v>11.511188000000001</v>
      </c>
      <c r="AA76" s="42">
        <v>11.27239</v>
      </c>
      <c r="AB76" s="42">
        <v>11.170873</v>
      </c>
      <c r="AC76" s="42">
        <v>10.883381</v>
      </c>
      <c r="AD76" s="42">
        <v>10.878776</v>
      </c>
      <c r="AE76" s="42">
        <v>10.829362</v>
      </c>
      <c r="AF76" s="42">
        <v>10.589607000000001</v>
      </c>
      <c r="AG76" s="42">
        <v>10.358611</v>
      </c>
      <c r="AH76" s="43">
        <v>6.862E-3</v>
      </c>
    </row>
    <row r="77" spans="1:34" ht="15" customHeight="1" x14ac:dyDescent="0.25">
      <c r="A77" s="40" t="s">
        <v>523</v>
      </c>
      <c r="B77" s="65" t="s">
        <v>524</v>
      </c>
      <c r="C77" s="42">
        <v>-0.44242999999999999</v>
      </c>
      <c r="D77" s="42">
        <v>0.81046899999999999</v>
      </c>
      <c r="E77" s="42">
        <v>-0.23577200000000001</v>
      </c>
      <c r="F77" s="42">
        <v>-2.2874129999999999</v>
      </c>
      <c r="G77" s="42">
        <v>-3.6872180000000001</v>
      </c>
      <c r="H77" s="42">
        <v>-4.7287879999999998</v>
      </c>
      <c r="I77" s="42">
        <v>-5.4905099999999996</v>
      </c>
      <c r="J77" s="42">
        <v>-5.9781750000000002</v>
      </c>
      <c r="K77" s="42">
        <v>-6.373577</v>
      </c>
      <c r="L77" s="42">
        <v>-6.6378199999999996</v>
      </c>
      <c r="M77" s="42">
        <v>-6.8405760000000004</v>
      </c>
      <c r="N77" s="42">
        <v>-7.016864</v>
      </c>
      <c r="O77" s="42">
        <v>-7.2641710000000002</v>
      </c>
      <c r="P77" s="42">
        <v>-7.3202600000000002</v>
      </c>
      <c r="Q77" s="42">
        <v>-7.4881010000000003</v>
      </c>
      <c r="R77" s="42">
        <v>-7.5897670000000002</v>
      </c>
      <c r="S77" s="42">
        <v>-7.631488</v>
      </c>
      <c r="T77" s="42">
        <v>-7.6591279999999999</v>
      </c>
      <c r="U77" s="42">
        <v>-7.5045960000000003</v>
      </c>
      <c r="V77" s="42">
        <v>-7.5175929999999997</v>
      </c>
      <c r="W77" s="42">
        <v>-7.5547510000000004</v>
      </c>
      <c r="X77" s="42">
        <v>-7.5336699999999999</v>
      </c>
      <c r="Y77" s="42">
        <v>-7.5107869999999997</v>
      </c>
      <c r="Z77" s="42">
        <v>-7.5054069999999999</v>
      </c>
      <c r="AA77" s="42">
        <v>-7.3918359999999996</v>
      </c>
      <c r="AB77" s="42">
        <v>-7.3913859999999998</v>
      </c>
      <c r="AC77" s="42">
        <v>-7.1598420000000003</v>
      </c>
      <c r="AD77" s="42">
        <v>-7.0104990000000003</v>
      </c>
      <c r="AE77" s="42">
        <v>-6.8386579999999997</v>
      </c>
      <c r="AF77" s="42">
        <v>-6.5014890000000003</v>
      </c>
      <c r="AG77" s="42">
        <v>-6.1089070000000003</v>
      </c>
      <c r="AH77" s="43">
        <v>9.1450000000000004E-2</v>
      </c>
    </row>
    <row r="78" spans="1:34" ht="15" customHeight="1" x14ac:dyDescent="0.25">
      <c r="A78" s="40" t="s">
        <v>525</v>
      </c>
      <c r="B78" s="65" t="s">
        <v>107</v>
      </c>
      <c r="C78" s="47">
        <v>-2.4298739999999999</v>
      </c>
      <c r="D78" s="47">
        <v>3.9939840000000002</v>
      </c>
      <c r="E78" s="47">
        <v>-1.190623</v>
      </c>
      <c r="F78" s="47">
        <v>-11.396167999999999</v>
      </c>
      <c r="G78" s="47">
        <v>-18.192232000000001</v>
      </c>
      <c r="H78" s="47">
        <v>-23.121732999999999</v>
      </c>
      <c r="I78" s="47">
        <v>-26.762352</v>
      </c>
      <c r="J78" s="47">
        <v>-29.138528999999998</v>
      </c>
      <c r="K78" s="47">
        <v>-31.023657</v>
      </c>
      <c r="L78" s="47">
        <v>-32.312984</v>
      </c>
      <c r="M78" s="47">
        <v>-33.255474</v>
      </c>
      <c r="N78" s="47">
        <v>-34.068809999999999</v>
      </c>
      <c r="O78" s="47">
        <v>-35.228847999999999</v>
      </c>
      <c r="P78" s="47">
        <v>-35.449832999999998</v>
      </c>
      <c r="Q78" s="47">
        <v>-36.115639000000002</v>
      </c>
      <c r="R78" s="47">
        <v>-36.397789000000003</v>
      </c>
      <c r="S78" s="47">
        <v>-36.432644000000003</v>
      </c>
      <c r="T78" s="47">
        <v>-36.399127999999997</v>
      </c>
      <c r="U78" s="47">
        <v>-35.506698999999998</v>
      </c>
      <c r="V78" s="47">
        <v>-35.397835000000001</v>
      </c>
      <c r="W78" s="47">
        <v>-35.446156000000002</v>
      </c>
      <c r="X78" s="47">
        <v>-35.169643000000001</v>
      </c>
      <c r="Y78" s="47">
        <v>-34.888213999999998</v>
      </c>
      <c r="Z78" s="47">
        <v>-34.611862000000002</v>
      </c>
      <c r="AA78" s="47">
        <v>-33.884971999999998</v>
      </c>
      <c r="AB78" s="47">
        <v>-33.632545</v>
      </c>
      <c r="AC78" s="47">
        <v>-32.413448000000002</v>
      </c>
      <c r="AD78" s="47">
        <v>-31.590736</v>
      </c>
      <c r="AE78" s="47">
        <v>-30.666477</v>
      </c>
      <c r="AF78" s="47">
        <v>-28.964524999999998</v>
      </c>
      <c r="AG78" s="47">
        <v>-27.026066</v>
      </c>
      <c r="AH78" s="43">
        <v>8.3611000000000005E-2</v>
      </c>
    </row>
    <row r="79" spans="1:34" x14ac:dyDescent="0.25">
      <c r="B79" s="64" t="s">
        <v>228</v>
      </c>
    </row>
    <row r="80" spans="1:34" ht="15" customHeight="1" x14ac:dyDescent="0.25">
      <c r="A80" s="40" t="s">
        <v>526</v>
      </c>
      <c r="B80" s="65" t="s">
        <v>624</v>
      </c>
      <c r="C80" s="46">
        <v>96.442543000000001</v>
      </c>
      <c r="D80" s="46">
        <v>129.14503500000001</v>
      </c>
      <c r="E80" s="46">
        <v>145.974152</v>
      </c>
      <c r="F80" s="46">
        <v>135.121826</v>
      </c>
      <c r="G80" s="46">
        <v>119.383347</v>
      </c>
      <c r="H80" s="46">
        <v>100.136055</v>
      </c>
      <c r="I80" s="46">
        <v>92.840751999999995</v>
      </c>
      <c r="J80" s="46">
        <v>87.433730999999995</v>
      </c>
      <c r="K80" s="46">
        <v>82.929741000000007</v>
      </c>
      <c r="L80" s="46">
        <v>82.693352000000004</v>
      </c>
      <c r="M80" s="46">
        <v>81.785979999999995</v>
      </c>
      <c r="N80" s="46">
        <v>77.647659000000004</v>
      </c>
      <c r="O80" s="46">
        <v>75.089211000000006</v>
      </c>
      <c r="P80" s="46">
        <v>74.797652999999997</v>
      </c>
      <c r="Q80" s="46">
        <v>73.014938000000001</v>
      </c>
      <c r="R80" s="46">
        <v>70.959091000000001</v>
      </c>
      <c r="S80" s="46">
        <v>71.947509999999994</v>
      </c>
      <c r="T80" s="46">
        <v>74.059714999999997</v>
      </c>
      <c r="U80" s="46">
        <v>76.137321</v>
      </c>
      <c r="V80" s="46">
        <v>77.225677000000005</v>
      </c>
      <c r="W80" s="46">
        <v>73.711867999999996</v>
      </c>
      <c r="X80" s="46">
        <v>74.444519</v>
      </c>
      <c r="Y80" s="46">
        <v>75.878417999999996</v>
      </c>
      <c r="Z80" s="46">
        <v>76.451508000000004</v>
      </c>
      <c r="AA80" s="46">
        <v>74.271789999999996</v>
      </c>
      <c r="AB80" s="46">
        <v>71.318557999999996</v>
      </c>
      <c r="AC80" s="46">
        <v>71.107460000000003</v>
      </c>
      <c r="AD80" s="46">
        <v>77.009079</v>
      </c>
      <c r="AE80" s="46">
        <v>80.029983999999999</v>
      </c>
      <c r="AF80" s="46">
        <v>83.684546999999995</v>
      </c>
      <c r="AG80" s="46">
        <v>89.191360000000003</v>
      </c>
      <c r="AH80" s="43">
        <v>-2.6020000000000001E-3</v>
      </c>
    </row>
    <row r="82" spans="2:34" ht="15" customHeight="1" thickBot="1" x14ac:dyDescent="0.3"/>
    <row r="83" spans="2:34" ht="15" customHeight="1" x14ac:dyDescent="0.25">
      <c r="B83" s="79" t="s">
        <v>644</v>
      </c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70"/>
    </row>
    <row r="84" spans="2:34" ht="15" customHeight="1" x14ac:dyDescent="0.25">
      <c r="B84" s="41" t="s">
        <v>625</v>
      </c>
    </row>
    <row r="85" spans="2:34" ht="15" customHeight="1" x14ac:dyDescent="0.25">
      <c r="B85" s="41" t="s">
        <v>626</v>
      </c>
    </row>
    <row r="86" spans="2:34" ht="15" customHeight="1" x14ac:dyDescent="0.25">
      <c r="B86" s="41" t="s">
        <v>627</v>
      </c>
    </row>
    <row r="87" spans="2:34" ht="15" customHeight="1" x14ac:dyDescent="0.25">
      <c r="B87" s="41" t="s">
        <v>108</v>
      </c>
    </row>
    <row r="88" spans="2:34" ht="15" customHeight="1" x14ac:dyDescent="0.25">
      <c r="B88" s="41" t="s">
        <v>628</v>
      </c>
    </row>
    <row r="89" spans="2:34" ht="15" customHeight="1" x14ac:dyDescent="0.25">
      <c r="B89" s="41" t="s">
        <v>109</v>
      </c>
    </row>
    <row r="90" spans="2:34" ht="15" customHeight="1" x14ac:dyDescent="0.25">
      <c r="B90" s="41" t="s">
        <v>629</v>
      </c>
    </row>
    <row r="91" spans="2:34" ht="15" customHeight="1" x14ac:dyDescent="0.25">
      <c r="B91" s="41" t="s">
        <v>630</v>
      </c>
    </row>
    <row r="92" spans="2:34" x14ac:dyDescent="0.25">
      <c r="B92" s="41" t="s">
        <v>229</v>
      </c>
    </row>
    <row r="93" spans="2:34" ht="15" customHeight="1" x14ac:dyDescent="0.25">
      <c r="B93" s="41" t="s">
        <v>631</v>
      </c>
    </row>
    <row r="94" spans="2:34" ht="15" customHeight="1" x14ac:dyDescent="0.25">
      <c r="B94" s="41" t="s">
        <v>632</v>
      </c>
    </row>
    <row r="95" spans="2:34" ht="15" customHeight="1" x14ac:dyDescent="0.25">
      <c r="B95" s="41" t="s">
        <v>633</v>
      </c>
    </row>
    <row r="96" spans="2:34" ht="15" customHeight="1" x14ac:dyDescent="0.25">
      <c r="B96" s="41" t="s">
        <v>527</v>
      </c>
    </row>
    <row r="97" spans="2:34" ht="15" customHeight="1" x14ac:dyDescent="0.25">
      <c r="B97" s="41" t="s">
        <v>634</v>
      </c>
    </row>
    <row r="98" spans="2:34" ht="15" customHeight="1" x14ac:dyDescent="0.25">
      <c r="B98" s="41" t="s">
        <v>635</v>
      </c>
    </row>
    <row r="99" spans="2:34" ht="15" customHeight="1" x14ac:dyDescent="0.25">
      <c r="B99" s="41" t="s">
        <v>636</v>
      </c>
    </row>
    <row r="100" spans="2:34" ht="15" customHeight="1" x14ac:dyDescent="0.25">
      <c r="B100" s="41" t="s">
        <v>534</v>
      </c>
    </row>
    <row r="101" spans="2:34" x14ac:dyDescent="0.25">
      <c r="B101" s="41" t="s">
        <v>637</v>
      </c>
    </row>
    <row r="102" spans="2:34" x14ac:dyDescent="0.25">
      <c r="B102" s="41" t="s">
        <v>638</v>
      </c>
    </row>
    <row r="103" spans="2:34" ht="15" customHeight="1" x14ac:dyDescent="0.25">
      <c r="B103" s="41" t="s">
        <v>639</v>
      </c>
    </row>
    <row r="104" spans="2:34" ht="15" customHeight="1" x14ac:dyDescent="0.25">
      <c r="B104" s="41" t="s">
        <v>640</v>
      </c>
    </row>
    <row r="105" spans="2:34" ht="15" customHeight="1" x14ac:dyDescent="0.25">
      <c r="B105" s="41" t="s">
        <v>641</v>
      </c>
    </row>
    <row r="106" spans="2:34" ht="15" customHeight="1" x14ac:dyDescent="0.25">
      <c r="B106" s="41" t="s">
        <v>642</v>
      </c>
    </row>
    <row r="107" spans="2:34" ht="15" customHeight="1" x14ac:dyDescent="0.25">
      <c r="B107" s="41" t="s">
        <v>110</v>
      </c>
    </row>
    <row r="108" spans="2:34" ht="15" customHeight="1" x14ac:dyDescent="0.25">
      <c r="B108" s="41" t="s">
        <v>595</v>
      </c>
    </row>
    <row r="109" spans="2:34" ht="15" customHeight="1" x14ac:dyDescent="0.25">
      <c r="B109" s="41" t="s">
        <v>596</v>
      </c>
    </row>
    <row r="110" spans="2:34" ht="15" customHeight="1" x14ac:dyDescent="0.25">
      <c r="B110" s="41" t="s">
        <v>643</v>
      </c>
    </row>
    <row r="111" spans="2:34" ht="15" customHeight="1" x14ac:dyDescent="0.25">
      <c r="B111" s="41" t="s">
        <v>598</v>
      </c>
    </row>
    <row r="112" spans="2:34" ht="15" customHeight="1" x14ac:dyDescent="0.25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  <c r="R112" s="81"/>
      <c r="S112" s="81"/>
      <c r="T112" s="81"/>
      <c r="U112" s="81"/>
      <c r="V112" s="81"/>
      <c r="W112" s="81"/>
      <c r="X112" s="81"/>
      <c r="Y112" s="81"/>
      <c r="Z112" s="81"/>
      <c r="AA112" s="81"/>
      <c r="AB112" s="81"/>
      <c r="AC112" s="81"/>
      <c r="AD112" s="81"/>
      <c r="AE112" s="81"/>
      <c r="AF112" s="81"/>
      <c r="AG112" s="81"/>
      <c r="AH112" s="81"/>
    </row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4" ht="15" customHeight="1" x14ac:dyDescent="0.25"/>
    <row r="225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spans="2:34" ht="15" customHeight="1" x14ac:dyDescent="0.25"/>
    <row r="306" spans="2:34" ht="15" customHeight="1" x14ac:dyDescent="0.25"/>
    <row r="307" spans="2:34" ht="15" customHeight="1" x14ac:dyDescent="0.25"/>
    <row r="308" spans="2:34" ht="15" customHeight="1" x14ac:dyDescent="0.25">
      <c r="B308" s="81"/>
      <c r="C308" s="81"/>
      <c r="D308" s="81"/>
      <c r="E308" s="81"/>
      <c r="F308" s="81"/>
      <c r="G308" s="81"/>
      <c r="H308" s="81"/>
      <c r="I308" s="81"/>
      <c r="J308" s="81"/>
      <c r="K308" s="81"/>
      <c r="L308" s="81"/>
      <c r="M308" s="81"/>
      <c r="N308" s="81"/>
      <c r="O308" s="81"/>
      <c r="P308" s="81"/>
      <c r="Q308" s="81"/>
      <c r="R308" s="81"/>
      <c r="S308" s="81"/>
      <c r="T308" s="81"/>
      <c r="U308" s="81"/>
      <c r="V308" s="81"/>
      <c r="W308" s="81"/>
      <c r="X308" s="81"/>
      <c r="Y308" s="81"/>
      <c r="Z308" s="81"/>
      <c r="AA308" s="81"/>
      <c r="AB308" s="81"/>
      <c r="AC308" s="81"/>
      <c r="AD308" s="81"/>
      <c r="AE308" s="81"/>
      <c r="AF308" s="81"/>
      <c r="AG308" s="81"/>
      <c r="AH308" s="81"/>
    </row>
    <row r="309" spans="2:34" ht="15" customHeight="1" x14ac:dyDescent="0.25"/>
    <row r="310" spans="2:34" ht="15" customHeight="1" x14ac:dyDescent="0.25"/>
    <row r="311" spans="2:34" ht="15" customHeight="1" x14ac:dyDescent="0.25"/>
    <row r="312" spans="2:34" ht="15" customHeight="1" x14ac:dyDescent="0.25"/>
    <row r="313" spans="2:34" ht="15" customHeight="1" x14ac:dyDescent="0.25"/>
    <row r="314" spans="2:34" ht="15" customHeight="1" x14ac:dyDescent="0.25"/>
    <row r="315" spans="2:34" ht="15" customHeight="1" x14ac:dyDescent="0.25"/>
    <row r="316" spans="2:34" ht="15" customHeight="1" x14ac:dyDescent="0.25"/>
    <row r="317" spans="2:34" ht="15" customHeight="1" x14ac:dyDescent="0.25"/>
    <row r="318" spans="2:34" ht="15" customHeight="1" x14ac:dyDescent="0.25"/>
    <row r="319" spans="2:34" ht="15" customHeight="1" x14ac:dyDescent="0.25"/>
    <row r="320" spans="2:34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spans="2:34" ht="15" customHeight="1" x14ac:dyDescent="0.25"/>
    <row r="498" spans="2:34" ht="15" customHeight="1" x14ac:dyDescent="0.25"/>
    <row r="499" spans="2:34" ht="15" customHeight="1" x14ac:dyDescent="0.25"/>
    <row r="500" spans="2:34" ht="15" customHeight="1" x14ac:dyDescent="0.25"/>
    <row r="501" spans="2:34" ht="15" customHeight="1" x14ac:dyDescent="0.25"/>
    <row r="502" spans="2:34" ht="15" customHeight="1" x14ac:dyDescent="0.25"/>
    <row r="503" spans="2:34" ht="15" customHeight="1" x14ac:dyDescent="0.25"/>
    <row r="504" spans="2:34" ht="15" customHeight="1" x14ac:dyDescent="0.25"/>
    <row r="505" spans="2:34" ht="15" customHeight="1" x14ac:dyDescent="0.25"/>
    <row r="506" spans="2:34" ht="15" customHeight="1" x14ac:dyDescent="0.25"/>
    <row r="507" spans="2:34" ht="15" customHeight="1" x14ac:dyDescent="0.25"/>
    <row r="508" spans="2:34" ht="15" customHeight="1" x14ac:dyDescent="0.25"/>
    <row r="509" spans="2:34" ht="15" customHeight="1" x14ac:dyDescent="0.25"/>
    <row r="510" spans="2:34" ht="15" customHeight="1" x14ac:dyDescent="0.25"/>
    <row r="511" spans="2:34" ht="15" customHeight="1" x14ac:dyDescent="0.25">
      <c r="B511" s="81"/>
      <c r="C511" s="81"/>
      <c r="D511" s="81"/>
      <c r="E511" s="81"/>
      <c r="F511" s="81"/>
      <c r="G511" s="81"/>
      <c r="H511" s="81"/>
      <c r="I511" s="81"/>
      <c r="J511" s="81"/>
      <c r="K511" s="81"/>
      <c r="L511" s="81"/>
      <c r="M511" s="81"/>
      <c r="N511" s="81"/>
      <c r="O511" s="81"/>
      <c r="P511" s="81"/>
      <c r="Q511" s="81"/>
      <c r="R511" s="81"/>
      <c r="S511" s="81"/>
      <c r="T511" s="81"/>
      <c r="U511" s="81"/>
      <c r="V511" s="81"/>
      <c r="W511" s="81"/>
      <c r="X511" s="81"/>
      <c r="Y511" s="81"/>
      <c r="Z511" s="81"/>
      <c r="AA511" s="81"/>
      <c r="AB511" s="81"/>
      <c r="AC511" s="81"/>
      <c r="AD511" s="81"/>
      <c r="AE511" s="81"/>
      <c r="AF511" s="81"/>
      <c r="AG511" s="81"/>
      <c r="AH511" s="81"/>
    </row>
    <row r="512" spans="2:34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spans="2:34" ht="15" customHeight="1" x14ac:dyDescent="0.25"/>
    <row r="706" spans="2:34" ht="15" customHeight="1" x14ac:dyDescent="0.25"/>
    <row r="707" spans="2:34" ht="15" customHeight="1" x14ac:dyDescent="0.25"/>
    <row r="708" spans="2:34" ht="15" customHeight="1" x14ac:dyDescent="0.25"/>
    <row r="709" spans="2:34" ht="15" customHeight="1" x14ac:dyDescent="0.25"/>
    <row r="710" spans="2:34" ht="15" customHeight="1" x14ac:dyDescent="0.25"/>
    <row r="711" spans="2:34" ht="15" customHeight="1" x14ac:dyDescent="0.25"/>
    <row r="712" spans="2:34" ht="15" customHeight="1" x14ac:dyDescent="0.25">
      <c r="B712" s="81"/>
      <c r="C712" s="81"/>
      <c r="D712" s="81"/>
      <c r="E712" s="81"/>
      <c r="F712" s="81"/>
      <c r="G712" s="81"/>
      <c r="H712" s="81"/>
      <c r="I712" s="81"/>
      <c r="J712" s="81"/>
      <c r="K712" s="81"/>
      <c r="L712" s="81"/>
      <c r="M712" s="81"/>
      <c r="N712" s="81"/>
      <c r="O712" s="81"/>
      <c r="P712" s="81"/>
      <c r="Q712" s="81"/>
      <c r="R712" s="81"/>
      <c r="S712" s="81"/>
      <c r="T712" s="81"/>
      <c r="U712" s="81"/>
      <c r="V712" s="81"/>
      <c r="W712" s="81"/>
      <c r="X712" s="81"/>
      <c r="Y712" s="81"/>
      <c r="Z712" s="81"/>
      <c r="AA712" s="81"/>
      <c r="AB712" s="81"/>
      <c r="AC712" s="81"/>
      <c r="AD712" s="81"/>
      <c r="AE712" s="81"/>
      <c r="AF712" s="81"/>
      <c r="AG712" s="81"/>
      <c r="AH712" s="81"/>
    </row>
    <row r="713" spans="2:34" ht="15" customHeight="1" x14ac:dyDescent="0.25"/>
    <row r="714" spans="2:34" ht="15" customHeight="1" x14ac:dyDescent="0.25"/>
    <row r="715" spans="2:34" ht="15" customHeight="1" x14ac:dyDescent="0.25"/>
    <row r="716" spans="2:34" ht="15" customHeight="1" x14ac:dyDescent="0.25"/>
    <row r="717" spans="2:34" ht="15" customHeight="1" x14ac:dyDescent="0.25"/>
    <row r="718" spans="2:34" ht="15" customHeight="1" x14ac:dyDescent="0.25"/>
    <row r="719" spans="2:34" ht="15" customHeight="1" x14ac:dyDescent="0.25"/>
    <row r="720" spans="2:34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spans="2:34" ht="15" customHeight="1" x14ac:dyDescent="0.25"/>
    <row r="882" spans="2:34" ht="15" customHeight="1" x14ac:dyDescent="0.25"/>
    <row r="883" spans="2:34" ht="15" customHeight="1" x14ac:dyDescent="0.25"/>
    <row r="884" spans="2:34" ht="15" customHeight="1" x14ac:dyDescent="0.25"/>
    <row r="885" spans="2:34" ht="15" customHeight="1" x14ac:dyDescent="0.25"/>
    <row r="886" spans="2:34" ht="15" customHeight="1" x14ac:dyDescent="0.25"/>
    <row r="887" spans="2:34" ht="15" customHeight="1" x14ac:dyDescent="0.25">
      <c r="B887" s="81"/>
      <c r="C887" s="81"/>
      <c r="D887" s="81"/>
      <c r="E887" s="81"/>
      <c r="F887" s="81"/>
      <c r="G887" s="81"/>
      <c r="H887" s="81"/>
      <c r="I887" s="81"/>
      <c r="J887" s="81"/>
      <c r="K887" s="81"/>
      <c r="L887" s="81"/>
      <c r="M887" s="81"/>
      <c r="N887" s="81"/>
      <c r="O887" s="81"/>
      <c r="P887" s="81"/>
      <c r="Q887" s="81"/>
      <c r="R887" s="81"/>
      <c r="S887" s="81"/>
      <c r="T887" s="81"/>
      <c r="U887" s="81"/>
      <c r="V887" s="81"/>
      <c r="W887" s="81"/>
      <c r="X887" s="81"/>
      <c r="Y887" s="81"/>
      <c r="Z887" s="81"/>
      <c r="AA887" s="81"/>
      <c r="AB887" s="81"/>
      <c r="AC887" s="81"/>
      <c r="AD887" s="81"/>
      <c r="AE887" s="81"/>
      <c r="AF887" s="81"/>
      <c r="AG887" s="81"/>
      <c r="AH887" s="81"/>
    </row>
    <row r="888" spans="2:34" ht="15" customHeight="1" x14ac:dyDescent="0.25"/>
    <row r="889" spans="2:34" ht="15" customHeight="1" x14ac:dyDescent="0.25"/>
    <row r="890" spans="2:34" ht="15" customHeight="1" x14ac:dyDescent="0.25"/>
    <row r="891" spans="2:34" ht="15" customHeight="1" x14ac:dyDescent="0.25"/>
    <row r="892" spans="2:34" ht="15" customHeight="1" x14ac:dyDescent="0.25"/>
    <row r="893" spans="2:34" ht="15" customHeight="1" x14ac:dyDescent="0.25"/>
    <row r="894" spans="2:34" ht="15" customHeight="1" x14ac:dyDescent="0.25"/>
    <row r="895" spans="2:34" ht="15" customHeight="1" x14ac:dyDescent="0.25"/>
    <row r="896" spans="2:34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spans="2:34" ht="15" customHeight="1" x14ac:dyDescent="0.25"/>
    <row r="1090" spans="2:34" ht="15" customHeight="1" x14ac:dyDescent="0.25"/>
    <row r="1091" spans="2:34" ht="15" customHeight="1" x14ac:dyDescent="0.25"/>
    <row r="1092" spans="2:34" ht="15" customHeight="1" x14ac:dyDescent="0.25"/>
    <row r="1093" spans="2:34" ht="15" customHeight="1" x14ac:dyDescent="0.25"/>
    <row r="1094" spans="2:34" ht="15" customHeight="1" x14ac:dyDescent="0.25"/>
    <row r="1095" spans="2:34" ht="15" customHeight="1" x14ac:dyDescent="0.25"/>
    <row r="1096" spans="2:34" ht="15" customHeight="1" x14ac:dyDescent="0.25"/>
    <row r="1097" spans="2:34" ht="15" customHeight="1" x14ac:dyDescent="0.25"/>
    <row r="1098" spans="2:34" ht="15" customHeight="1" x14ac:dyDescent="0.25"/>
    <row r="1099" spans="2:34" ht="15" customHeight="1" x14ac:dyDescent="0.25"/>
    <row r="1100" spans="2:34" ht="15" customHeight="1" x14ac:dyDescent="0.25">
      <c r="B1100" s="81"/>
      <c r="C1100" s="81"/>
      <c r="D1100" s="81"/>
      <c r="E1100" s="81"/>
      <c r="F1100" s="81"/>
      <c r="G1100" s="81"/>
      <c r="H1100" s="81"/>
      <c r="I1100" s="81"/>
      <c r="J1100" s="81"/>
      <c r="K1100" s="81"/>
      <c r="L1100" s="81"/>
      <c r="M1100" s="81"/>
      <c r="N1100" s="81"/>
      <c r="O1100" s="81"/>
      <c r="P1100" s="81"/>
      <c r="Q1100" s="81"/>
      <c r="R1100" s="81"/>
      <c r="S1100" s="81"/>
      <c r="T1100" s="81"/>
      <c r="U1100" s="81"/>
      <c r="V1100" s="81"/>
      <c r="W1100" s="81"/>
      <c r="X1100" s="81"/>
      <c r="Y1100" s="81"/>
      <c r="Z1100" s="81"/>
      <c r="AA1100" s="81"/>
      <c r="AB1100" s="81"/>
      <c r="AC1100" s="81"/>
      <c r="AD1100" s="81"/>
      <c r="AE1100" s="81"/>
      <c r="AF1100" s="81"/>
      <c r="AG1100" s="81"/>
      <c r="AH1100" s="81"/>
    </row>
    <row r="1101" spans="2:34" ht="15" customHeight="1" x14ac:dyDescent="0.25"/>
    <row r="1102" spans="2:34" ht="15" customHeight="1" x14ac:dyDescent="0.25"/>
    <row r="1103" spans="2:34" ht="15" customHeight="1" x14ac:dyDescent="0.25"/>
    <row r="1104" spans="2:3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spans="2:34" ht="15" customHeight="1" x14ac:dyDescent="0.25"/>
    <row r="1218" spans="2:34" ht="15" customHeight="1" x14ac:dyDescent="0.25"/>
    <row r="1219" spans="2:34" ht="15" customHeight="1" x14ac:dyDescent="0.25"/>
    <row r="1220" spans="2:34" ht="15" customHeight="1" x14ac:dyDescent="0.25"/>
    <row r="1221" spans="2:34" ht="15" customHeight="1" x14ac:dyDescent="0.25"/>
    <row r="1222" spans="2:34" ht="15" customHeight="1" x14ac:dyDescent="0.25"/>
    <row r="1223" spans="2:34" ht="15" customHeight="1" x14ac:dyDescent="0.25"/>
    <row r="1224" spans="2:34" ht="15" customHeight="1" x14ac:dyDescent="0.25"/>
    <row r="1225" spans="2:34" ht="15" customHeight="1" x14ac:dyDescent="0.25"/>
    <row r="1226" spans="2:34" ht="15" customHeight="1" x14ac:dyDescent="0.25"/>
    <row r="1227" spans="2:34" ht="15" customHeight="1" x14ac:dyDescent="0.25">
      <c r="B1227" s="81"/>
      <c r="C1227" s="81"/>
      <c r="D1227" s="81"/>
      <c r="E1227" s="81"/>
      <c r="F1227" s="81"/>
      <c r="G1227" s="81"/>
      <c r="H1227" s="81"/>
      <c r="I1227" s="81"/>
      <c r="J1227" s="81"/>
      <c r="K1227" s="81"/>
      <c r="L1227" s="81"/>
      <c r="M1227" s="81"/>
      <c r="N1227" s="81"/>
      <c r="O1227" s="81"/>
      <c r="P1227" s="81"/>
      <c r="Q1227" s="81"/>
      <c r="R1227" s="81"/>
      <c r="S1227" s="81"/>
      <c r="T1227" s="81"/>
      <c r="U1227" s="81"/>
      <c r="V1227" s="81"/>
      <c r="W1227" s="81"/>
      <c r="X1227" s="81"/>
      <c r="Y1227" s="81"/>
      <c r="Z1227" s="81"/>
      <c r="AA1227" s="81"/>
      <c r="AB1227" s="81"/>
      <c r="AC1227" s="81"/>
      <c r="AD1227" s="81"/>
      <c r="AE1227" s="81"/>
      <c r="AF1227" s="81"/>
      <c r="AG1227" s="81"/>
      <c r="AH1227" s="81"/>
    </row>
    <row r="1228" spans="2:34" ht="15" customHeight="1" x14ac:dyDescent="0.25"/>
    <row r="1229" spans="2:34" ht="15" customHeight="1" x14ac:dyDescent="0.25"/>
    <row r="1230" spans="2:34" ht="15" customHeight="1" x14ac:dyDescent="0.25"/>
    <row r="1231" spans="2:34" ht="15" customHeight="1" x14ac:dyDescent="0.25"/>
    <row r="1232" spans="2:34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spans="2:34" ht="15" customHeight="1" x14ac:dyDescent="0.25"/>
    <row r="1378" spans="2:34" ht="15" customHeight="1" x14ac:dyDescent="0.25"/>
    <row r="1379" spans="2:34" ht="15" customHeight="1" x14ac:dyDescent="0.25"/>
    <row r="1380" spans="2:34" ht="15" customHeight="1" x14ac:dyDescent="0.25"/>
    <row r="1381" spans="2:34" ht="15" customHeight="1" x14ac:dyDescent="0.25"/>
    <row r="1382" spans="2:34" ht="15" customHeight="1" x14ac:dyDescent="0.25"/>
    <row r="1383" spans="2:34" ht="15" customHeight="1" x14ac:dyDescent="0.25"/>
    <row r="1384" spans="2:34" ht="15" customHeight="1" x14ac:dyDescent="0.25"/>
    <row r="1385" spans="2:34" ht="15" customHeight="1" x14ac:dyDescent="0.25"/>
    <row r="1386" spans="2:34" ht="15" customHeight="1" x14ac:dyDescent="0.25"/>
    <row r="1387" spans="2:34" ht="15" customHeight="1" x14ac:dyDescent="0.25"/>
    <row r="1388" spans="2:34" ht="15" customHeight="1" x14ac:dyDescent="0.25"/>
    <row r="1389" spans="2:34" ht="15" customHeight="1" x14ac:dyDescent="0.25"/>
    <row r="1390" spans="2:34" ht="15" customHeight="1" x14ac:dyDescent="0.25">
      <c r="B1390" s="81"/>
      <c r="C1390" s="81"/>
      <c r="D1390" s="81"/>
      <c r="E1390" s="81"/>
      <c r="F1390" s="81"/>
      <c r="G1390" s="81"/>
      <c r="H1390" s="81"/>
      <c r="I1390" s="81"/>
      <c r="J1390" s="81"/>
      <c r="K1390" s="81"/>
      <c r="L1390" s="81"/>
      <c r="M1390" s="81"/>
      <c r="N1390" s="81"/>
      <c r="O1390" s="81"/>
      <c r="P1390" s="81"/>
      <c r="Q1390" s="81"/>
      <c r="R1390" s="81"/>
      <c r="S1390" s="81"/>
      <c r="T1390" s="81"/>
      <c r="U1390" s="81"/>
      <c r="V1390" s="81"/>
      <c r="W1390" s="81"/>
      <c r="X1390" s="81"/>
      <c r="Y1390" s="81"/>
      <c r="Z1390" s="81"/>
      <c r="AA1390" s="81"/>
      <c r="AB1390" s="81"/>
      <c r="AC1390" s="81"/>
      <c r="AD1390" s="81"/>
      <c r="AE1390" s="81"/>
      <c r="AF1390" s="81"/>
      <c r="AG1390" s="81"/>
      <c r="AH1390" s="81"/>
    </row>
    <row r="1391" spans="2:34" ht="15" customHeight="1" x14ac:dyDescent="0.25"/>
    <row r="1392" spans="2:34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spans="2:34" ht="15" customHeight="1" x14ac:dyDescent="0.25"/>
    <row r="1490" spans="2:34" ht="15" customHeight="1" x14ac:dyDescent="0.25"/>
    <row r="1491" spans="2:34" ht="15" customHeight="1" x14ac:dyDescent="0.25"/>
    <row r="1492" spans="2:34" ht="15" customHeight="1" x14ac:dyDescent="0.25"/>
    <row r="1493" spans="2:34" ht="15" customHeight="1" x14ac:dyDescent="0.25"/>
    <row r="1494" spans="2:34" ht="15" customHeight="1" x14ac:dyDescent="0.25"/>
    <row r="1495" spans="2:34" ht="15" customHeight="1" x14ac:dyDescent="0.25"/>
    <row r="1496" spans="2:34" ht="15" customHeight="1" x14ac:dyDescent="0.25"/>
    <row r="1497" spans="2:34" ht="15" customHeight="1" x14ac:dyDescent="0.25"/>
    <row r="1498" spans="2:34" ht="15" customHeight="1" x14ac:dyDescent="0.25"/>
    <row r="1499" spans="2:34" ht="15" customHeight="1" x14ac:dyDescent="0.25"/>
    <row r="1500" spans="2:34" ht="15" customHeight="1" x14ac:dyDescent="0.25"/>
    <row r="1501" spans="2:34" ht="15" customHeight="1" x14ac:dyDescent="0.25"/>
    <row r="1502" spans="2:34" ht="15" customHeight="1" x14ac:dyDescent="0.25">
      <c r="B1502" s="81"/>
      <c r="C1502" s="81"/>
      <c r="D1502" s="81"/>
      <c r="E1502" s="81"/>
      <c r="F1502" s="81"/>
      <c r="G1502" s="81"/>
      <c r="H1502" s="81"/>
      <c r="I1502" s="81"/>
      <c r="J1502" s="81"/>
      <c r="K1502" s="81"/>
      <c r="L1502" s="81"/>
      <c r="M1502" s="81"/>
      <c r="N1502" s="81"/>
      <c r="O1502" s="81"/>
      <c r="P1502" s="81"/>
      <c r="Q1502" s="81"/>
      <c r="R1502" s="81"/>
      <c r="S1502" s="81"/>
      <c r="T1502" s="81"/>
      <c r="U1502" s="81"/>
      <c r="V1502" s="81"/>
      <c r="W1502" s="81"/>
      <c r="X1502" s="81"/>
      <c r="Y1502" s="81"/>
      <c r="Z1502" s="81"/>
      <c r="AA1502" s="81"/>
      <c r="AB1502" s="81"/>
      <c r="AC1502" s="81"/>
      <c r="AD1502" s="81"/>
      <c r="AE1502" s="81"/>
      <c r="AF1502" s="81"/>
      <c r="AG1502" s="81"/>
      <c r="AH1502" s="81"/>
    </row>
    <row r="1503" spans="2:34" ht="15" customHeight="1" x14ac:dyDescent="0.25"/>
    <row r="1504" spans="2:3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spans="2:34" ht="15" customHeight="1" x14ac:dyDescent="0.25"/>
    <row r="1602" spans="2:34" ht="15" customHeight="1" x14ac:dyDescent="0.25"/>
    <row r="1603" spans="2:34" ht="15" customHeight="1" x14ac:dyDescent="0.25"/>
    <row r="1604" spans="2:34" ht="15" customHeight="1" x14ac:dyDescent="0.25">
      <c r="B1604" s="81"/>
      <c r="C1604" s="81"/>
      <c r="D1604" s="81"/>
      <c r="E1604" s="81"/>
      <c r="F1604" s="81"/>
      <c r="G1604" s="81"/>
      <c r="H1604" s="81"/>
      <c r="I1604" s="81"/>
      <c r="J1604" s="81"/>
      <c r="K1604" s="81"/>
      <c r="L1604" s="81"/>
      <c r="M1604" s="81"/>
      <c r="N1604" s="81"/>
      <c r="O1604" s="81"/>
      <c r="P1604" s="81"/>
      <c r="Q1604" s="81"/>
      <c r="R1604" s="81"/>
      <c r="S1604" s="81"/>
      <c r="T1604" s="81"/>
      <c r="U1604" s="81"/>
      <c r="V1604" s="81"/>
      <c r="W1604" s="81"/>
      <c r="X1604" s="81"/>
      <c r="Y1604" s="81"/>
      <c r="Z1604" s="81"/>
      <c r="AA1604" s="81"/>
      <c r="AB1604" s="81"/>
      <c r="AC1604" s="81"/>
      <c r="AD1604" s="81"/>
      <c r="AE1604" s="81"/>
      <c r="AF1604" s="81"/>
      <c r="AG1604" s="81"/>
      <c r="AH1604" s="81"/>
    </row>
    <row r="1605" spans="2:34" ht="15" customHeight="1" x14ac:dyDescent="0.25"/>
    <row r="1606" spans="2:34" ht="15" customHeight="1" x14ac:dyDescent="0.25"/>
    <row r="1607" spans="2:34" ht="15" customHeight="1" x14ac:dyDescent="0.25"/>
    <row r="1608" spans="2:34" ht="15" customHeight="1" x14ac:dyDescent="0.25"/>
    <row r="1609" spans="2:34" ht="15" customHeight="1" x14ac:dyDescent="0.25"/>
    <row r="1610" spans="2:34" ht="15" customHeight="1" x14ac:dyDescent="0.25"/>
    <row r="1611" spans="2:34" ht="15" customHeight="1" x14ac:dyDescent="0.25"/>
    <row r="1612" spans="2:34" ht="15" customHeight="1" x14ac:dyDescent="0.25"/>
    <row r="1613" spans="2:34" ht="15" customHeight="1" x14ac:dyDescent="0.25"/>
    <row r="1614" spans="2:34" ht="15" customHeight="1" x14ac:dyDescent="0.25"/>
    <row r="1615" spans="2:34" ht="15" customHeight="1" x14ac:dyDescent="0.25"/>
    <row r="1616" spans="2:34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spans="2:34" ht="15" customHeight="1" x14ac:dyDescent="0.25"/>
    <row r="1698" spans="2:34" ht="15" customHeight="1" x14ac:dyDescent="0.25">
      <c r="B1698" s="81"/>
      <c r="C1698" s="81"/>
      <c r="D1698" s="81"/>
      <c r="E1698" s="81"/>
      <c r="F1698" s="81"/>
      <c r="G1698" s="81"/>
      <c r="H1698" s="81"/>
      <c r="I1698" s="81"/>
      <c r="J1698" s="81"/>
      <c r="K1698" s="81"/>
      <c r="L1698" s="81"/>
      <c r="M1698" s="81"/>
      <c r="N1698" s="81"/>
      <c r="O1698" s="81"/>
      <c r="P1698" s="81"/>
      <c r="Q1698" s="81"/>
      <c r="R1698" s="81"/>
      <c r="S1698" s="81"/>
      <c r="T1698" s="81"/>
      <c r="U1698" s="81"/>
      <c r="V1698" s="81"/>
      <c r="W1698" s="81"/>
      <c r="X1698" s="81"/>
      <c r="Y1698" s="81"/>
      <c r="Z1698" s="81"/>
      <c r="AA1698" s="81"/>
      <c r="AB1698" s="81"/>
      <c r="AC1698" s="81"/>
      <c r="AD1698" s="81"/>
      <c r="AE1698" s="81"/>
      <c r="AF1698" s="81"/>
      <c r="AG1698" s="81"/>
      <c r="AH1698" s="81"/>
    </row>
    <row r="1699" spans="2:34" ht="15" customHeight="1" x14ac:dyDescent="0.25"/>
    <row r="1700" spans="2:34" ht="15" customHeight="1" x14ac:dyDescent="0.25"/>
    <row r="1701" spans="2:34" ht="15" customHeight="1" x14ac:dyDescent="0.25"/>
    <row r="1702" spans="2:34" ht="15" customHeight="1" x14ac:dyDescent="0.25"/>
    <row r="1703" spans="2:34" ht="15" customHeight="1" x14ac:dyDescent="0.25"/>
    <row r="1704" spans="2:34" ht="15" customHeight="1" x14ac:dyDescent="0.25"/>
    <row r="1705" spans="2:34" ht="15" customHeight="1" x14ac:dyDescent="0.25"/>
    <row r="1706" spans="2:34" ht="15" customHeight="1" x14ac:dyDescent="0.25"/>
    <row r="1707" spans="2:34" ht="15" customHeight="1" x14ac:dyDescent="0.25"/>
    <row r="1708" spans="2:34" ht="15" customHeight="1" x14ac:dyDescent="0.25"/>
    <row r="1709" spans="2:34" ht="15" customHeight="1" x14ac:dyDescent="0.25"/>
    <row r="1710" spans="2:34" ht="15" customHeight="1" x14ac:dyDescent="0.25"/>
    <row r="1711" spans="2:34" ht="15" customHeight="1" x14ac:dyDescent="0.25"/>
    <row r="1712" spans="2:34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1" ht="15" customHeight="1" x14ac:dyDescent="0.25"/>
    <row r="1902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8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4" ht="15" customHeight="1" x14ac:dyDescent="0.25"/>
    <row r="1915" ht="15" customHeight="1" x14ac:dyDescent="0.25"/>
    <row r="1916" ht="15" customHeight="1" x14ac:dyDescent="0.25"/>
    <row r="1917" ht="15" customHeight="1" x14ac:dyDescent="0.25"/>
    <row r="1918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3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2" ht="15" customHeight="1" x14ac:dyDescent="0.25"/>
    <row r="1933" ht="15" customHeight="1" x14ac:dyDescent="0.25"/>
    <row r="1934" ht="15" customHeight="1" x14ac:dyDescent="0.25"/>
    <row r="1935" ht="15" customHeight="1" x14ac:dyDescent="0.25"/>
    <row r="1936" ht="15" customHeight="1" x14ac:dyDescent="0.25"/>
    <row r="1937" spans="2:34" ht="15" customHeight="1" x14ac:dyDescent="0.25"/>
    <row r="1938" spans="2:34" ht="15" customHeight="1" x14ac:dyDescent="0.25"/>
    <row r="1939" spans="2:34" ht="15" customHeight="1" x14ac:dyDescent="0.25"/>
    <row r="1940" spans="2:34" ht="15" customHeight="1" x14ac:dyDescent="0.25"/>
    <row r="1941" spans="2:34" ht="15" customHeight="1" x14ac:dyDescent="0.25"/>
    <row r="1942" spans="2:34" ht="15" customHeight="1" x14ac:dyDescent="0.25"/>
    <row r="1943" spans="2:34" ht="15" customHeight="1" x14ac:dyDescent="0.25"/>
    <row r="1944" spans="2:34" ht="15" customHeight="1" x14ac:dyDescent="0.25"/>
    <row r="1945" spans="2:34" ht="15" customHeight="1" x14ac:dyDescent="0.25">
      <c r="B1945" s="81"/>
      <c r="C1945" s="81"/>
      <c r="D1945" s="81"/>
      <c r="E1945" s="81"/>
      <c r="F1945" s="81"/>
      <c r="G1945" s="81"/>
      <c r="H1945" s="81"/>
      <c r="I1945" s="81"/>
      <c r="J1945" s="81"/>
      <c r="K1945" s="81"/>
      <c r="L1945" s="81"/>
      <c r="M1945" s="81"/>
      <c r="N1945" s="81"/>
      <c r="O1945" s="81"/>
      <c r="P1945" s="81"/>
      <c r="Q1945" s="81"/>
      <c r="R1945" s="81"/>
      <c r="S1945" s="81"/>
      <c r="T1945" s="81"/>
      <c r="U1945" s="81"/>
      <c r="V1945" s="81"/>
      <c r="W1945" s="81"/>
      <c r="X1945" s="81"/>
      <c r="Y1945" s="81"/>
      <c r="Z1945" s="81"/>
      <c r="AA1945" s="81"/>
      <c r="AB1945" s="81"/>
      <c r="AC1945" s="81"/>
      <c r="AD1945" s="81"/>
      <c r="AE1945" s="81"/>
      <c r="AF1945" s="81"/>
      <c r="AG1945" s="81"/>
      <c r="AH1945" s="81"/>
    </row>
    <row r="1946" spans="2:34" ht="15" customHeight="1" x14ac:dyDescent="0.25"/>
    <row r="1947" spans="2:34" ht="15" customHeight="1" x14ac:dyDescent="0.25"/>
    <row r="1948" spans="2:34" ht="15" customHeight="1" x14ac:dyDescent="0.25"/>
    <row r="1949" spans="2:34" ht="15" customHeight="1" x14ac:dyDescent="0.25"/>
    <row r="1950" spans="2:34" ht="15" customHeight="1" x14ac:dyDescent="0.25"/>
    <row r="1951" spans="2:34" ht="15" customHeight="1" x14ac:dyDescent="0.25"/>
    <row r="1952" spans="2:34" ht="15" customHeight="1" x14ac:dyDescent="0.25"/>
    <row r="1953" ht="15" customHeight="1" x14ac:dyDescent="0.25"/>
    <row r="1954" ht="15" customHeight="1" x14ac:dyDescent="0.25"/>
    <row r="1955" ht="15" customHeight="1" x14ac:dyDescent="0.25"/>
    <row r="1956" ht="15" customHeight="1" x14ac:dyDescent="0.25"/>
    <row r="1957" ht="15" customHeight="1" x14ac:dyDescent="0.25"/>
    <row r="1958" ht="15" customHeight="1" x14ac:dyDescent="0.25"/>
    <row r="1959" ht="15" customHeight="1" x14ac:dyDescent="0.25"/>
    <row r="1960" ht="15" customHeight="1" x14ac:dyDescent="0.25"/>
    <row r="1961" ht="15" customHeight="1" x14ac:dyDescent="0.25"/>
    <row r="1962" ht="15" customHeight="1" x14ac:dyDescent="0.25"/>
    <row r="1963" ht="15" customHeight="1" x14ac:dyDescent="0.25"/>
    <row r="1964" ht="15" customHeight="1" x14ac:dyDescent="0.25"/>
    <row r="1965" ht="15" customHeight="1" x14ac:dyDescent="0.25"/>
    <row r="1966" ht="15" customHeight="1" x14ac:dyDescent="0.25"/>
    <row r="1967" ht="15" customHeight="1" x14ac:dyDescent="0.25"/>
    <row r="1968" ht="15" customHeight="1" x14ac:dyDescent="0.25"/>
    <row r="1969" ht="15" customHeight="1" x14ac:dyDescent="0.25"/>
    <row r="1970" ht="15" customHeight="1" x14ac:dyDescent="0.25"/>
    <row r="1971" ht="15" customHeight="1" x14ac:dyDescent="0.25"/>
    <row r="1972" ht="15" customHeight="1" x14ac:dyDescent="0.25"/>
    <row r="1973" ht="15" customHeight="1" x14ac:dyDescent="0.25"/>
    <row r="1974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3" ht="15" customHeight="1" x14ac:dyDescent="0.25"/>
    <row r="1984" ht="15" customHeight="1" x14ac:dyDescent="0.25"/>
    <row r="1985" ht="15" customHeight="1" x14ac:dyDescent="0.25"/>
    <row r="1986" ht="15" customHeight="1" x14ac:dyDescent="0.25"/>
    <row r="1987" ht="15" customHeight="1" x14ac:dyDescent="0.25"/>
    <row r="1988" ht="15" customHeight="1" x14ac:dyDescent="0.25"/>
    <row r="1989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3" ht="15" customHeight="1" x14ac:dyDescent="0.25"/>
    <row r="2004" ht="15" customHeight="1" x14ac:dyDescent="0.25"/>
    <row r="2005" ht="15" customHeight="1" x14ac:dyDescent="0.25"/>
    <row r="2006" ht="15" customHeight="1" x14ac:dyDescent="0.25"/>
    <row r="2007" ht="15" customHeight="1" x14ac:dyDescent="0.25"/>
    <row r="2008" ht="15" customHeight="1" x14ac:dyDescent="0.25"/>
    <row r="2009" ht="15" customHeight="1" x14ac:dyDescent="0.25"/>
    <row r="2010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spans="2:34" ht="15" customHeight="1" x14ac:dyDescent="0.25"/>
    <row r="2018" spans="2:34" ht="15" customHeight="1" x14ac:dyDescent="0.25"/>
    <row r="2019" spans="2:34" ht="15" customHeight="1" x14ac:dyDescent="0.25"/>
    <row r="2020" spans="2:34" ht="15" customHeight="1" x14ac:dyDescent="0.25"/>
    <row r="2021" spans="2:34" ht="15" customHeight="1" x14ac:dyDescent="0.25"/>
    <row r="2022" spans="2:34" ht="15" customHeight="1" x14ac:dyDescent="0.25"/>
    <row r="2023" spans="2:34" ht="15" customHeight="1" x14ac:dyDescent="0.25"/>
    <row r="2024" spans="2:34" ht="15" customHeight="1" x14ac:dyDescent="0.25"/>
    <row r="2025" spans="2:34" ht="15" customHeight="1" x14ac:dyDescent="0.25"/>
    <row r="2026" spans="2:34" ht="15" customHeight="1" x14ac:dyDescent="0.25"/>
    <row r="2027" spans="2:34" ht="15" customHeight="1" x14ac:dyDescent="0.25"/>
    <row r="2028" spans="2:34" ht="15" customHeight="1" x14ac:dyDescent="0.25"/>
    <row r="2029" spans="2:34" ht="15" customHeight="1" x14ac:dyDescent="0.25"/>
    <row r="2030" spans="2:34" ht="15" customHeight="1" x14ac:dyDescent="0.25"/>
    <row r="2031" spans="2:34" ht="15" customHeight="1" x14ac:dyDescent="0.25">
      <c r="B2031" s="81"/>
      <c r="C2031" s="81"/>
      <c r="D2031" s="81"/>
      <c r="E2031" s="81"/>
      <c r="F2031" s="81"/>
      <c r="G2031" s="81"/>
      <c r="H2031" s="81"/>
      <c r="I2031" s="81"/>
      <c r="J2031" s="81"/>
      <c r="K2031" s="81"/>
      <c r="L2031" s="81"/>
      <c r="M2031" s="81"/>
      <c r="N2031" s="81"/>
      <c r="O2031" s="81"/>
      <c r="P2031" s="81"/>
      <c r="Q2031" s="81"/>
      <c r="R2031" s="81"/>
      <c r="S2031" s="81"/>
      <c r="T2031" s="81"/>
      <c r="U2031" s="81"/>
      <c r="V2031" s="81"/>
      <c r="W2031" s="81"/>
      <c r="X2031" s="81"/>
      <c r="Y2031" s="81"/>
      <c r="Z2031" s="81"/>
      <c r="AA2031" s="81"/>
      <c r="AB2031" s="81"/>
      <c r="AC2031" s="81"/>
      <c r="AD2031" s="81"/>
      <c r="AE2031" s="81"/>
      <c r="AF2031" s="81"/>
      <c r="AG2031" s="81"/>
      <c r="AH2031" s="81"/>
    </row>
    <row r="2032" spans="2:34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  <row r="2051" ht="15" customHeight="1" x14ac:dyDescent="0.25"/>
    <row r="2052" ht="15" customHeight="1" x14ac:dyDescent="0.25"/>
    <row r="2053" ht="15" customHeight="1" x14ac:dyDescent="0.25"/>
    <row r="2054" ht="15" customHeight="1" x14ac:dyDescent="0.25"/>
    <row r="2055" ht="15" customHeight="1" x14ac:dyDescent="0.25"/>
    <row r="2056" ht="15" customHeight="1" x14ac:dyDescent="0.25"/>
    <row r="2057" ht="15" customHeight="1" x14ac:dyDescent="0.25"/>
    <row r="2058" ht="15" customHeight="1" x14ac:dyDescent="0.25"/>
    <row r="2059" ht="15" customHeight="1" x14ac:dyDescent="0.25"/>
    <row r="2060" ht="15" customHeight="1" x14ac:dyDescent="0.25"/>
    <row r="2061" ht="15" customHeight="1" x14ac:dyDescent="0.25"/>
    <row r="2062" ht="15" customHeight="1" x14ac:dyDescent="0.25"/>
    <row r="2063" ht="15" customHeight="1" x14ac:dyDescent="0.25"/>
    <row r="2064" ht="15" customHeight="1" x14ac:dyDescent="0.25"/>
    <row r="2065" ht="15" customHeight="1" x14ac:dyDescent="0.25"/>
    <row r="2066" ht="15" customHeight="1" x14ac:dyDescent="0.25"/>
    <row r="2067" ht="15" customHeight="1" x14ac:dyDescent="0.25"/>
    <row r="2068" ht="15" customHeight="1" x14ac:dyDescent="0.25"/>
    <row r="2069" ht="15" customHeight="1" x14ac:dyDescent="0.25"/>
    <row r="2070" ht="15" customHeight="1" x14ac:dyDescent="0.25"/>
    <row r="2071" ht="15" customHeight="1" x14ac:dyDescent="0.25"/>
    <row r="2072" ht="15" customHeight="1" x14ac:dyDescent="0.25"/>
    <row r="2073" ht="15" customHeight="1" x14ac:dyDescent="0.25"/>
    <row r="2074" ht="15" customHeight="1" x14ac:dyDescent="0.25"/>
    <row r="2075" ht="15" customHeight="1" x14ac:dyDescent="0.25"/>
    <row r="2076" ht="15" customHeight="1" x14ac:dyDescent="0.25"/>
    <row r="2077" ht="15" customHeight="1" x14ac:dyDescent="0.25"/>
    <row r="2078" ht="15" customHeight="1" x14ac:dyDescent="0.25"/>
    <row r="2079" ht="15" customHeight="1" x14ac:dyDescent="0.25"/>
    <row r="2080" ht="15" customHeight="1" x14ac:dyDescent="0.25"/>
    <row r="2081" ht="15" customHeight="1" x14ac:dyDescent="0.25"/>
    <row r="2082" ht="15" customHeight="1" x14ac:dyDescent="0.25"/>
    <row r="2083" ht="15" customHeight="1" x14ac:dyDescent="0.25"/>
    <row r="2084" ht="15" customHeight="1" x14ac:dyDescent="0.25"/>
    <row r="2085" ht="15" customHeight="1" x14ac:dyDescent="0.25"/>
    <row r="2086" ht="15" customHeight="1" x14ac:dyDescent="0.25"/>
    <row r="2087" ht="15" customHeight="1" x14ac:dyDescent="0.25"/>
    <row r="2088" ht="15" customHeight="1" x14ac:dyDescent="0.25"/>
    <row r="2089" ht="15" customHeight="1" x14ac:dyDescent="0.25"/>
    <row r="2090" ht="15" customHeight="1" x14ac:dyDescent="0.25"/>
    <row r="2091" ht="15" customHeight="1" x14ac:dyDescent="0.25"/>
    <row r="2092" ht="15" customHeight="1" x14ac:dyDescent="0.25"/>
    <row r="2093" ht="15" customHeight="1" x14ac:dyDescent="0.25"/>
    <row r="2094" ht="15" customHeight="1" x14ac:dyDescent="0.25"/>
    <row r="2095" ht="15" customHeight="1" x14ac:dyDescent="0.25"/>
    <row r="2096" ht="15" customHeight="1" x14ac:dyDescent="0.25"/>
    <row r="2097" ht="15" customHeight="1" x14ac:dyDescent="0.25"/>
    <row r="2098" ht="15" customHeight="1" x14ac:dyDescent="0.25"/>
    <row r="2099" ht="15" customHeight="1" x14ac:dyDescent="0.25"/>
    <row r="2100" ht="15" customHeight="1" x14ac:dyDescent="0.25"/>
    <row r="2101" ht="15" customHeight="1" x14ac:dyDescent="0.25"/>
    <row r="2102" ht="15" customHeight="1" x14ac:dyDescent="0.25"/>
    <row r="2103" ht="15" customHeight="1" x14ac:dyDescent="0.25"/>
    <row r="2104" ht="15" customHeight="1" x14ac:dyDescent="0.25"/>
    <row r="2105" ht="15" customHeight="1" x14ac:dyDescent="0.25"/>
    <row r="2106" ht="15" customHeight="1" x14ac:dyDescent="0.25"/>
    <row r="2107" ht="15" customHeight="1" x14ac:dyDescent="0.25"/>
    <row r="2108" ht="15" customHeight="1" x14ac:dyDescent="0.25"/>
    <row r="2109" ht="15" customHeight="1" x14ac:dyDescent="0.25"/>
    <row r="2110" ht="15" customHeight="1" x14ac:dyDescent="0.25"/>
    <row r="2111" ht="15" customHeight="1" x14ac:dyDescent="0.25"/>
    <row r="2112" ht="15" customHeight="1" x14ac:dyDescent="0.25"/>
    <row r="2113" ht="15" customHeight="1" x14ac:dyDescent="0.25"/>
    <row r="2114" ht="15" customHeight="1" x14ac:dyDescent="0.25"/>
    <row r="2115" ht="15" customHeight="1" x14ac:dyDescent="0.25"/>
    <row r="2116" ht="15" customHeight="1" x14ac:dyDescent="0.25"/>
    <row r="2117" ht="15" customHeight="1" x14ac:dyDescent="0.25"/>
    <row r="2118" ht="15" customHeight="1" x14ac:dyDescent="0.25"/>
    <row r="2119" ht="15" customHeight="1" x14ac:dyDescent="0.25"/>
    <row r="2120" ht="15" customHeight="1" x14ac:dyDescent="0.25"/>
    <row r="2121" ht="15" customHeight="1" x14ac:dyDescent="0.25"/>
    <row r="2122" ht="15" customHeight="1" x14ac:dyDescent="0.25"/>
    <row r="2123" ht="15" customHeight="1" x14ac:dyDescent="0.25"/>
    <row r="2124" ht="15" customHeight="1" x14ac:dyDescent="0.25"/>
    <row r="2125" ht="15" customHeight="1" x14ac:dyDescent="0.25"/>
    <row r="2126" ht="15" customHeight="1" x14ac:dyDescent="0.25"/>
    <row r="2127" ht="15" customHeight="1" x14ac:dyDescent="0.25"/>
    <row r="2128" ht="15" customHeight="1" x14ac:dyDescent="0.25"/>
    <row r="2129" ht="15" customHeight="1" x14ac:dyDescent="0.25"/>
    <row r="2130" ht="15" customHeight="1" x14ac:dyDescent="0.25"/>
    <row r="2131" ht="15" customHeight="1" x14ac:dyDescent="0.25"/>
    <row r="2132" ht="15" customHeight="1" x14ac:dyDescent="0.25"/>
    <row r="2133" ht="15" customHeight="1" x14ac:dyDescent="0.25"/>
    <row r="2134" ht="15" customHeight="1" x14ac:dyDescent="0.25"/>
    <row r="2135" ht="15" customHeight="1" x14ac:dyDescent="0.25"/>
    <row r="2136" ht="15" customHeight="1" x14ac:dyDescent="0.25"/>
    <row r="2137" ht="15" customHeight="1" x14ac:dyDescent="0.25"/>
    <row r="2138" ht="15" customHeight="1" x14ac:dyDescent="0.25"/>
    <row r="2139" ht="15" customHeight="1" x14ac:dyDescent="0.25"/>
    <row r="2140" ht="15" customHeight="1" x14ac:dyDescent="0.25"/>
    <row r="2141" ht="15" customHeight="1" x14ac:dyDescent="0.25"/>
    <row r="2142" ht="15" customHeight="1" x14ac:dyDescent="0.25"/>
    <row r="2143" ht="15" customHeight="1" x14ac:dyDescent="0.25"/>
    <row r="2144" ht="15" customHeight="1" x14ac:dyDescent="0.25"/>
    <row r="2145" spans="2:34" ht="15" customHeight="1" x14ac:dyDescent="0.25"/>
    <row r="2146" spans="2:34" ht="15" customHeight="1" x14ac:dyDescent="0.25"/>
    <row r="2147" spans="2:34" ht="15" customHeight="1" x14ac:dyDescent="0.25"/>
    <row r="2148" spans="2:34" ht="15" customHeight="1" x14ac:dyDescent="0.25"/>
    <row r="2149" spans="2:34" ht="15" customHeight="1" x14ac:dyDescent="0.25"/>
    <row r="2150" spans="2:34" ht="15" customHeight="1" x14ac:dyDescent="0.25"/>
    <row r="2151" spans="2:34" ht="15" customHeight="1" x14ac:dyDescent="0.25"/>
    <row r="2152" spans="2:34" ht="15" customHeight="1" x14ac:dyDescent="0.25"/>
    <row r="2153" spans="2:34" ht="15" customHeight="1" x14ac:dyDescent="0.25">
      <c r="B2153" s="81"/>
      <c r="C2153" s="81"/>
      <c r="D2153" s="81"/>
      <c r="E2153" s="81"/>
      <c r="F2153" s="81"/>
      <c r="G2153" s="81"/>
      <c r="H2153" s="81"/>
      <c r="I2153" s="81"/>
      <c r="J2153" s="81"/>
      <c r="K2153" s="81"/>
      <c r="L2153" s="81"/>
      <c r="M2153" s="81"/>
      <c r="N2153" s="81"/>
      <c r="O2153" s="81"/>
      <c r="P2153" s="81"/>
      <c r="Q2153" s="81"/>
      <c r="R2153" s="81"/>
      <c r="S2153" s="81"/>
      <c r="T2153" s="81"/>
      <c r="U2153" s="81"/>
      <c r="V2153" s="81"/>
      <c r="W2153" s="81"/>
      <c r="X2153" s="81"/>
      <c r="Y2153" s="81"/>
      <c r="Z2153" s="81"/>
      <c r="AA2153" s="81"/>
      <c r="AB2153" s="81"/>
      <c r="AC2153" s="81"/>
      <c r="AD2153" s="81"/>
      <c r="AE2153" s="81"/>
      <c r="AF2153" s="81"/>
      <c r="AG2153" s="81"/>
      <c r="AH2153" s="81"/>
    </row>
    <row r="2154" spans="2:34" ht="15" customHeight="1" x14ac:dyDescent="0.25"/>
    <row r="2155" spans="2:34" ht="15" customHeight="1" x14ac:dyDescent="0.25"/>
    <row r="2156" spans="2:34" ht="15" customHeight="1" x14ac:dyDescent="0.25"/>
    <row r="2157" spans="2:34" ht="15" customHeight="1" x14ac:dyDescent="0.25"/>
    <row r="2158" spans="2:34" ht="15" customHeight="1" x14ac:dyDescent="0.25"/>
    <row r="2159" spans="2:34" ht="15" customHeight="1" x14ac:dyDescent="0.25"/>
    <row r="2160" spans="2:34" ht="15" customHeight="1" x14ac:dyDescent="0.25"/>
    <row r="2161" ht="15" customHeight="1" x14ac:dyDescent="0.25"/>
    <row r="2162" ht="15" customHeight="1" x14ac:dyDescent="0.25"/>
    <row r="2163" ht="15" customHeight="1" x14ac:dyDescent="0.25"/>
    <row r="2164" ht="15" customHeight="1" x14ac:dyDescent="0.25"/>
    <row r="2165" ht="15" customHeight="1" x14ac:dyDescent="0.25"/>
    <row r="2166" ht="15" customHeight="1" x14ac:dyDescent="0.25"/>
    <row r="2167" ht="15" customHeight="1" x14ac:dyDescent="0.25"/>
    <row r="2168" ht="15" customHeight="1" x14ac:dyDescent="0.25"/>
    <row r="2169" ht="15" customHeight="1" x14ac:dyDescent="0.25"/>
    <row r="2170" ht="15" customHeight="1" x14ac:dyDescent="0.25"/>
    <row r="2171" ht="15" customHeight="1" x14ac:dyDescent="0.25"/>
    <row r="2172" ht="15" customHeight="1" x14ac:dyDescent="0.25"/>
    <row r="2173" ht="15" customHeight="1" x14ac:dyDescent="0.25"/>
    <row r="2174" ht="15" customHeight="1" x14ac:dyDescent="0.25"/>
    <row r="2175" ht="15" customHeight="1" x14ac:dyDescent="0.25"/>
    <row r="2176" ht="15" customHeight="1" x14ac:dyDescent="0.25"/>
    <row r="2177" ht="15" customHeight="1" x14ac:dyDescent="0.25"/>
    <row r="2178" ht="15" customHeight="1" x14ac:dyDescent="0.25"/>
    <row r="2179" ht="15" customHeight="1" x14ac:dyDescent="0.25"/>
    <row r="2180" ht="15" customHeight="1" x14ac:dyDescent="0.25"/>
    <row r="2181" ht="15" customHeight="1" x14ac:dyDescent="0.25"/>
    <row r="2182" ht="15" customHeight="1" x14ac:dyDescent="0.25"/>
    <row r="2183" ht="15" customHeight="1" x14ac:dyDescent="0.25"/>
    <row r="2184" ht="15" customHeight="1" x14ac:dyDescent="0.25"/>
    <row r="2185" ht="15" customHeight="1" x14ac:dyDescent="0.25"/>
    <row r="2186" ht="15" customHeight="1" x14ac:dyDescent="0.25"/>
    <row r="2187" ht="15" customHeight="1" x14ac:dyDescent="0.25"/>
    <row r="2188" ht="15" customHeight="1" x14ac:dyDescent="0.25"/>
    <row r="2189" ht="15" customHeight="1" x14ac:dyDescent="0.25"/>
    <row r="2190" ht="15" customHeight="1" x14ac:dyDescent="0.25"/>
    <row r="2191" ht="15" customHeight="1" x14ac:dyDescent="0.25"/>
    <row r="2192" ht="15" customHeight="1" x14ac:dyDescent="0.25"/>
    <row r="2193" ht="15" customHeight="1" x14ac:dyDescent="0.25"/>
    <row r="2194" ht="15" customHeight="1" x14ac:dyDescent="0.25"/>
    <row r="2195" ht="15" customHeight="1" x14ac:dyDescent="0.25"/>
    <row r="2196" ht="15" customHeight="1" x14ac:dyDescent="0.25"/>
    <row r="2197" ht="15" customHeight="1" x14ac:dyDescent="0.25"/>
    <row r="2198" ht="15" customHeight="1" x14ac:dyDescent="0.25"/>
    <row r="2199" ht="15" customHeight="1" x14ac:dyDescent="0.25"/>
    <row r="2200" ht="15" customHeight="1" x14ac:dyDescent="0.25"/>
    <row r="2201" ht="15" customHeight="1" x14ac:dyDescent="0.25"/>
    <row r="2202" ht="15" customHeight="1" x14ac:dyDescent="0.25"/>
    <row r="2203" ht="15" customHeight="1" x14ac:dyDescent="0.25"/>
    <row r="2204" ht="15" customHeight="1" x14ac:dyDescent="0.25"/>
    <row r="2205" ht="15" customHeight="1" x14ac:dyDescent="0.25"/>
    <row r="2206" ht="15" customHeight="1" x14ac:dyDescent="0.25"/>
    <row r="2207" ht="15" customHeight="1" x14ac:dyDescent="0.25"/>
    <row r="2208" ht="15" customHeight="1" x14ac:dyDescent="0.25"/>
    <row r="2209" ht="15" customHeight="1" x14ac:dyDescent="0.25"/>
    <row r="2210" ht="15" customHeight="1" x14ac:dyDescent="0.25"/>
    <row r="2211" ht="15" customHeight="1" x14ac:dyDescent="0.25"/>
    <row r="2212" ht="15" customHeight="1" x14ac:dyDescent="0.25"/>
    <row r="2213" ht="15" customHeight="1" x14ac:dyDescent="0.25"/>
    <row r="2214" ht="15" customHeight="1" x14ac:dyDescent="0.25"/>
    <row r="2215" ht="15" customHeight="1" x14ac:dyDescent="0.25"/>
    <row r="2216" ht="15" customHeight="1" x14ac:dyDescent="0.25"/>
    <row r="2217" ht="15" customHeight="1" x14ac:dyDescent="0.25"/>
    <row r="2218" ht="15" customHeight="1" x14ac:dyDescent="0.25"/>
    <row r="2219" ht="15" customHeight="1" x14ac:dyDescent="0.25"/>
    <row r="2220" ht="15" customHeight="1" x14ac:dyDescent="0.25"/>
    <row r="2221" ht="15" customHeight="1" x14ac:dyDescent="0.25"/>
    <row r="2222" ht="15" customHeight="1" x14ac:dyDescent="0.25"/>
    <row r="2223" ht="15" customHeight="1" x14ac:dyDescent="0.25"/>
    <row r="2224" ht="15" customHeight="1" x14ac:dyDescent="0.25"/>
    <row r="2225" ht="15" customHeight="1" x14ac:dyDescent="0.25"/>
    <row r="2226" ht="15" customHeight="1" x14ac:dyDescent="0.25"/>
    <row r="2227" ht="15" customHeight="1" x14ac:dyDescent="0.25"/>
    <row r="2228" ht="15" customHeight="1" x14ac:dyDescent="0.25"/>
    <row r="2229" ht="15" customHeight="1" x14ac:dyDescent="0.25"/>
    <row r="2230" ht="15" customHeight="1" x14ac:dyDescent="0.25"/>
    <row r="2231" ht="15" customHeight="1" x14ac:dyDescent="0.25"/>
    <row r="2232" ht="15" customHeight="1" x14ac:dyDescent="0.25"/>
    <row r="2233" ht="15" customHeight="1" x14ac:dyDescent="0.25"/>
    <row r="2234" ht="15" customHeight="1" x14ac:dyDescent="0.25"/>
    <row r="2235" ht="15" customHeight="1" x14ac:dyDescent="0.25"/>
    <row r="2236" ht="15" customHeight="1" x14ac:dyDescent="0.25"/>
    <row r="2237" ht="15" customHeight="1" x14ac:dyDescent="0.25"/>
    <row r="2238" ht="15" customHeight="1" x14ac:dyDescent="0.25"/>
    <row r="2239" ht="15" customHeight="1" x14ac:dyDescent="0.25"/>
    <row r="2240" ht="15" customHeight="1" x14ac:dyDescent="0.25"/>
    <row r="2241" ht="15" customHeight="1" x14ac:dyDescent="0.25"/>
    <row r="2242" ht="15" customHeight="1" x14ac:dyDescent="0.25"/>
    <row r="2243" ht="15" customHeight="1" x14ac:dyDescent="0.25"/>
    <row r="2244" ht="15" customHeight="1" x14ac:dyDescent="0.25"/>
    <row r="2245" ht="15" customHeight="1" x14ac:dyDescent="0.25"/>
    <row r="2246" ht="15" customHeight="1" x14ac:dyDescent="0.25"/>
    <row r="2247" ht="15" customHeight="1" x14ac:dyDescent="0.25"/>
    <row r="2248" ht="15" customHeight="1" x14ac:dyDescent="0.25"/>
    <row r="2249" ht="15" customHeight="1" x14ac:dyDescent="0.25"/>
    <row r="2250" ht="15" customHeight="1" x14ac:dyDescent="0.25"/>
    <row r="2251" ht="15" customHeight="1" x14ac:dyDescent="0.25"/>
    <row r="2252" ht="15" customHeight="1" x14ac:dyDescent="0.25"/>
    <row r="2253" ht="15" customHeight="1" x14ac:dyDescent="0.25"/>
    <row r="2254" ht="15" customHeight="1" x14ac:dyDescent="0.25"/>
    <row r="2255" ht="15" customHeight="1" x14ac:dyDescent="0.25"/>
    <row r="2256" ht="15" customHeight="1" x14ac:dyDescent="0.25"/>
    <row r="2257" ht="15" customHeight="1" x14ac:dyDescent="0.25"/>
    <row r="2258" ht="15" customHeight="1" x14ac:dyDescent="0.25"/>
    <row r="2259" ht="15" customHeight="1" x14ac:dyDescent="0.25"/>
    <row r="2260" ht="15" customHeight="1" x14ac:dyDescent="0.25"/>
    <row r="2261" ht="15" customHeight="1" x14ac:dyDescent="0.25"/>
    <row r="2262" ht="15" customHeight="1" x14ac:dyDescent="0.25"/>
    <row r="2263" ht="15" customHeight="1" x14ac:dyDescent="0.25"/>
    <row r="2264" ht="15" customHeight="1" x14ac:dyDescent="0.25"/>
    <row r="2265" ht="15" customHeight="1" x14ac:dyDescent="0.25"/>
    <row r="2266" ht="15" customHeight="1" x14ac:dyDescent="0.25"/>
    <row r="2267" ht="15" customHeight="1" x14ac:dyDescent="0.25"/>
    <row r="2268" ht="15" customHeight="1" x14ac:dyDescent="0.25"/>
    <row r="2269" ht="15" customHeight="1" x14ac:dyDescent="0.25"/>
    <row r="2270" ht="15" customHeight="1" x14ac:dyDescent="0.25"/>
    <row r="2271" ht="15" customHeight="1" x14ac:dyDescent="0.25"/>
    <row r="2272" ht="15" customHeight="1" x14ac:dyDescent="0.25"/>
    <row r="2273" ht="15" customHeight="1" x14ac:dyDescent="0.25"/>
    <row r="2274" ht="15" customHeight="1" x14ac:dyDescent="0.25"/>
    <row r="2275" ht="15" customHeight="1" x14ac:dyDescent="0.25"/>
    <row r="2276" ht="15" customHeight="1" x14ac:dyDescent="0.25"/>
    <row r="2277" ht="15" customHeight="1" x14ac:dyDescent="0.25"/>
    <row r="2278" ht="15" customHeight="1" x14ac:dyDescent="0.25"/>
    <row r="2279" ht="15" customHeight="1" x14ac:dyDescent="0.25"/>
    <row r="2280" ht="15" customHeight="1" x14ac:dyDescent="0.25"/>
    <row r="2281" ht="15" customHeight="1" x14ac:dyDescent="0.25"/>
    <row r="2282" ht="15" customHeight="1" x14ac:dyDescent="0.25"/>
    <row r="2283" ht="15" customHeight="1" x14ac:dyDescent="0.25"/>
    <row r="2284" ht="15" customHeight="1" x14ac:dyDescent="0.25"/>
    <row r="2285" ht="15" customHeight="1" x14ac:dyDescent="0.25"/>
    <row r="2286" ht="15" customHeight="1" x14ac:dyDescent="0.25"/>
    <row r="2287" ht="15" customHeight="1" x14ac:dyDescent="0.25"/>
    <row r="2288" ht="15" customHeight="1" x14ac:dyDescent="0.25"/>
    <row r="2289" ht="15" customHeight="1" x14ac:dyDescent="0.25"/>
    <row r="2290" ht="15" customHeight="1" x14ac:dyDescent="0.25"/>
    <row r="2291" ht="15" customHeight="1" x14ac:dyDescent="0.25"/>
    <row r="2292" ht="15" customHeight="1" x14ac:dyDescent="0.25"/>
    <row r="2293" ht="15" customHeight="1" x14ac:dyDescent="0.25"/>
    <row r="2294" ht="15" customHeight="1" x14ac:dyDescent="0.25"/>
    <row r="2295" ht="15" customHeight="1" x14ac:dyDescent="0.25"/>
    <row r="2296" ht="15" customHeight="1" x14ac:dyDescent="0.25"/>
    <row r="2297" ht="15" customHeight="1" x14ac:dyDescent="0.25"/>
    <row r="2298" ht="15" customHeight="1" x14ac:dyDescent="0.25"/>
    <row r="2299" ht="15" customHeight="1" x14ac:dyDescent="0.25"/>
    <row r="2300" ht="15" customHeight="1" x14ac:dyDescent="0.25"/>
    <row r="2301" ht="15" customHeight="1" x14ac:dyDescent="0.25"/>
    <row r="2302" ht="15" customHeight="1" x14ac:dyDescent="0.25"/>
    <row r="2303" ht="15" customHeight="1" x14ac:dyDescent="0.25"/>
    <row r="2304" ht="15" customHeight="1" x14ac:dyDescent="0.25"/>
    <row r="2305" spans="2:34" ht="15" customHeight="1" x14ac:dyDescent="0.25"/>
    <row r="2306" spans="2:34" ht="15" customHeight="1" x14ac:dyDescent="0.25"/>
    <row r="2307" spans="2:34" ht="15" customHeight="1" x14ac:dyDescent="0.25"/>
    <row r="2308" spans="2:34" ht="15" customHeight="1" x14ac:dyDescent="0.25"/>
    <row r="2309" spans="2:34" ht="15" customHeight="1" x14ac:dyDescent="0.25"/>
    <row r="2310" spans="2:34" ht="15" customHeight="1" x14ac:dyDescent="0.25"/>
    <row r="2311" spans="2:34" ht="15" customHeight="1" x14ac:dyDescent="0.25"/>
    <row r="2312" spans="2:34" ht="15" customHeight="1" x14ac:dyDescent="0.25"/>
    <row r="2313" spans="2:34" ht="15" customHeight="1" x14ac:dyDescent="0.25"/>
    <row r="2314" spans="2:34" ht="15" customHeight="1" x14ac:dyDescent="0.25"/>
    <row r="2315" spans="2:34" ht="15" customHeight="1" x14ac:dyDescent="0.25"/>
    <row r="2316" spans="2:34" ht="15" customHeight="1" x14ac:dyDescent="0.25"/>
    <row r="2317" spans="2:34" ht="15" customHeight="1" x14ac:dyDescent="0.25">
      <c r="B2317" s="81"/>
      <c r="C2317" s="81"/>
      <c r="D2317" s="81"/>
      <c r="E2317" s="81"/>
      <c r="F2317" s="81"/>
      <c r="G2317" s="81"/>
      <c r="H2317" s="81"/>
      <c r="I2317" s="81"/>
      <c r="J2317" s="81"/>
      <c r="K2317" s="81"/>
      <c r="L2317" s="81"/>
      <c r="M2317" s="81"/>
      <c r="N2317" s="81"/>
      <c r="O2317" s="81"/>
      <c r="P2317" s="81"/>
      <c r="Q2317" s="81"/>
      <c r="R2317" s="81"/>
      <c r="S2317" s="81"/>
      <c r="T2317" s="81"/>
      <c r="U2317" s="81"/>
      <c r="V2317" s="81"/>
      <c r="W2317" s="81"/>
      <c r="X2317" s="81"/>
      <c r="Y2317" s="81"/>
      <c r="Z2317" s="81"/>
      <c r="AA2317" s="81"/>
      <c r="AB2317" s="81"/>
      <c r="AC2317" s="81"/>
      <c r="AD2317" s="81"/>
      <c r="AE2317" s="81"/>
      <c r="AF2317" s="81"/>
      <c r="AG2317" s="81"/>
      <c r="AH2317" s="81"/>
    </row>
    <row r="2318" spans="2:34" ht="15" customHeight="1" x14ac:dyDescent="0.25"/>
    <row r="2319" spans="2:34" ht="15" customHeight="1" x14ac:dyDescent="0.25"/>
    <row r="2320" spans="2:34" ht="15" customHeight="1" x14ac:dyDescent="0.25"/>
    <row r="2321" ht="15" customHeight="1" x14ac:dyDescent="0.25"/>
    <row r="2322" ht="15" customHeight="1" x14ac:dyDescent="0.25"/>
    <row r="2323" ht="15" customHeight="1" x14ac:dyDescent="0.25"/>
    <row r="2324" ht="15" customHeight="1" x14ac:dyDescent="0.25"/>
    <row r="2325" ht="15" customHeight="1" x14ac:dyDescent="0.25"/>
    <row r="2326" ht="15" customHeight="1" x14ac:dyDescent="0.25"/>
    <row r="2327" ht="15" customHeight="1" x14ac:dyDescent="0.25"/>
    <row r="2328" ht="15" customHeight="1" x14ac:dyDescent="0.25"/>
    <row r="2329" ht="15" customHeight="1" x14ac:dyDescent="0.25"/>
    <row r="2330" ht="15" customHeight="1" x14ac:dyDescent="0.25"/>
    <row r="2331" ht="15" customHeight="1" x14ac:dyDescent="0.25"/>
    <row r="2332" ht="15" customHeight="1" x14ac:dyDescent="0.25"/>
    <row r="2333" ht="15" customHeight="1" x14ac:dyDescent="0.25"/>
    <row r="2334" ht="15" customHeight="1" x14ac:dyDescent="0.25"/>
    <row r="2335" ht="15" customHeight="1" x14ac:dyDescent="0.25"/>
    <row r="2336" ht="15" customHeight="1" x14ac:dyDescent="0.25"/>
    <row r="2337" ht="15" customHeight="1" x14ac:dyDescent="0.25"/>
    <row r="2338" ht="15" customHeight="1" x14ac:dyDescent="0.25"/>
    <row r="2339" ht="15" customHeight="1" x14ac:dyDescent="0.25"/>
    <row r="2340" ht="15" customHeight="1" x14ac:dyDescent="0.25"/>
    <row r="2341" ht="15" customHeight="1" x14ac:dyDescent="0.25"/>
    <row r="2342" ht="15" customHeight="1" x14ac:dyDescent="0.25"/>
    <row r="2343" ht="15" customHeight="1" x14ac:dyDescent="0.25"/>
    <row r="2344" ht="15" customHeight="1" x14ac:dyDescent="0.25"/>
    <row r="2345" ht="15" customHeight="1" x14ac:dyDescent="0.25"/>
    <row r="2346" ht="15" customHeight="1" x14ac:dyDescent="0.25"/>
    <row r="2347" ht="15" customHeight="1" x14ac:dyDescent="0.25"/>
    <row r="2348" ht="15" customHeight="1" x14ac:dyDescent="0.25"/>
    <row r="2349" ht="15" customHeight="1" x14ac:dyDescent="0.25"/>
    <row r="2350" ht="15" customHeight="1" x14ac:dyDescent="0.25"/>
    <row r="2351" ht="15" customHeight="1" x14ac:dyDescent="0.25"/>
    <row r="2352" ht="15" customHeight="1" x14ac:dyDescent="0.25"/>
    <row r="2353" ht="15" customHeight="1" x14ac:dyDescent="0.25"/>
    <row r="2354" ht="15" customHeight="1" x14ac:dyDescent="0.25"/>
    <row r="2355" ht="15" customHeight="1" x14ac:dyDescent="0.25"/>
    <row r="2356" ht="15" customHeight="1" x14ac:dyDescent="0.25"/>
    <row r="2357" ht="15" customHeight="1" x14ac:dyDescent="0.25"/>
    <row r="2358" ht="15" customHeight="1" x14ac:dyDescent="0.25"/>
    <row r="2359" ht="15" customHeight="1" x14ac:dyDescent="0.25"/>
    <row r="2360" ht="15" customHeight="1" x14ac:dyDescent="0.25"/>
    <row r="2361" ht="15" customHeight="1" x14ac:dyDescent="0.25"/>
    <row r="2362" ht="15" customHeight="1" x14ac:dyDescent="0.25"/>
    <row r="2363" ht="15" customHeight="1" x14ac:dyDescent="0.25"/>
    <row r="2364" ht="15" customHeight="1" x14ac:dyDescent="0.25"/>
    <row r="2365" ht="15" customHeight="1" x14ac:dyDescent="0.25"/>
    <row r="2366" ht="15" customHeight="1" x14ac:dyDescent="0.25"/>
    <row r="2367" ht="15" customHeight="1" x14ac:dyDescent="0.25"/>
    <row r="2368" ht="15" customHeight="1" x14ac:dyDescent="0.25"/>
    <row r="2369" ht="15" customHeight="1" x14ac:dyDescent="0.25"/>
    <row r="2370" ht="15" customHeight="1" x14ac:dyDescent="0.25"/>
    <row r="2371" ht="15" customHeight="1" x14ac:dyDescent="0.25"/>
    <row r="2372" ht="15" customHeight="1" x14ac:dyDescent="0.25"/>
    <row r="2373" ht="15" customHeight="1" x14ac:dyDescent="0.25"/>
    <row r="2374" ht="15" customHeight="1" x14ac:dyDescent="0.25"/>
    <row r="2375" ht="15" customHeight="1" x14ac:dyDescent="0.25"/>
    <row r="2376" ht="15" customHeight="1" x14ac:dyDescent="0.25"/>
    <row r="2377" ht="15" customHeight="1" x14ac:dyDescent="0.25"/>
    <row r="2378" ht="15" customHeight="1" x14ac:dyDescent="0.25"/>
    <row r="2379" ht="15" customHeight="1" x14ac:dyDescent="0.25"/>
    <row r="2380" ht="15" customHeight="1" x14ac:dyDescent="0.25"/>
    <row r="2381" ht="15" customHeight="1" x14ac:dyDescent="0.25"/>
    <row r="2382" ht="15" customHeight="1" x14ac:dyDescent="0.25"/>
    <row r="2383" ht="15" customHeight="1" x14ac:dyDescent="0.25"/>
    <row r="2384" ht="15" customHeight="1" x14ac:dyDescent="0.25"/>
    <row r="2385" ht="15" customHeight="1" x14ac:dyDescent="0.25"/>
    <row r="2386" ht="15" customHeight="1" x14ac:dyDescent="0.25"/>
    <row r="2387" ht="15" customHeight="1" x14ac:dyDescent="0.25"/>
    <row r="2388" ht="15" customHeight="1" x14ac:dyDescent="0.25"/>
    <row r="2389" ht="15" customHeight="1" x14ac:dyDescent="0.25"/>
    <row r="2390" ht="15" customHeight="1" x14ac:dyDescent="0.25"/>
    <row r="2391" ht="15" customHeight="1" x14ac:dyDescent="0.25"/>
    <row r="2392" ht="15" customHeight="1" x14ac:dyDescent="0.25"/>
    <row r="2393" ht="15" customHeight="1" x14ac:dyDescent="0.25"/>
    <row r="2394" ht="15" customHeight="1" x14ac:dyDescent="0.25"/>
    <row r="2395" ht="15" customHeight="1" x14ac:dyDescent="0.25"/>
    <row r="2396" ht="15" customHeight="1" x14ac:dyDescent="0.25"/>
    <row r="2397" ht="15" customHeight="1" x14ac:dyDescent="0.25"/>
    <row r="2398" ht="15" customHeight="1" x14ac:dyDescent="0.25"/>
    <row r="2399" ht="15" customHeight="1" x14ac:dyDescent="0.25"/>
    <row r="2400" ht="15" customHeight="1" x14ac:dyDescent="0.25"/>
    <row r="2401" ht="15" customHeight="1" x14ac:dyDescent="0.25"/>
    <row r="2402" ht="15" customHeight="1" x14ac:dyDescent="0.25"/>
    <row r="2403" ht="15" customHeight="1" x14ac:dyDescent="0.25"/>
    <row r="2404" ht="15" customHeight="1" x14ac:dyDescent="0.25"/>
    <row r="2405" ht="15" customHeight="1" x14ac:dyDescent="0.25"/>
    <row r="2406" ht="15" customHeight="1" x14ac:dyDescent="0.25"/>
    <row r="2407" ht="15" customHeight="1" x14ac:dyDescent="0.25"/>
    <row r="2408" ht="15" customHeight="1" x14ac:dyDescent="0.25"/>
    <row r="2409" ht="15" customHeight="1" x14ac:dyDescent="0.25"/>
    <row r="2410" ht="15" customHeight="1" x14ac:dyDescent="0.25"/>
    <row r="2411" ht="15" customHeight="1" x14ac:dyDescent="0.25"/>
    <row r="2412" ht="15" customHeight="1" x14ac:dyDescent="0.25"/>
    <row r="2413" ht="15" customHeight="1" x14ac:dyDescent="0.25"/>
    <row r="2414" ht="15" customHeight="1" x14ac:dyDescent="0.25"/>
    <row r="2415" ht="15" customHeight="1" x14ac:dyDescent="0.25"/>
    <row r="2416" ht="15" customHeight="1" x14ac:dyDescent="0.25"/>
    <row r="2417" spans="2:34" ht="15" customHeight="1" x14ac:dyDescent="0.25"/>
    <row r="2418" spans="2:34" ht="15" customHeight="1" x14ac:dyDescent="0.25"/>
    <row r="2419" spans="2:34" ht="15" customHeight="1" x14ac:dyDescent="0.25">
      <c r="B2419" s="81"/>
      <c r="C2419" s="81"/>
      <c r="D2419" s="81"/>
      <c r="E2419" s="81"/>
      <c r="F2419" s="81"/>
      <c r="G2419" s="81"/>
      <c r="H2419" s="81"/>
      <c r="I2419" s="81"/>
      <c r="J2419" s="81"/>
      <c r="K2419" s="81"/>
      <c r="L2419" s="81"/>
      <c r="M2419" s="81"/>
      <c r="N2419" s="81"/>
      <c r="O2419" s="81"/>
      <c r="P2419" s="81"/>
      <c r="Q2419" s="81"/>
      <c r="R2419" s="81"/>
      <c r="S2419" s="81"/>
      <c r="T2419" s="81"/>
      <c r="U2419" s="81"/>
      <c r="V2419" s="81"/>
      <c r="W2419" s="81"/>
      <c r="X2419" s="81"/>
      <c r="Y2419" s="81"/>
      <c r="Z2419" s="81"/>
      <c r="AA2419" s="81"/>
      <c r="AB2419" s="81"/>
      <c r="AC2419" s="81"/>
      <c r="AD2419" s="81"/>
      <c r="AE2419" s="81"/>
      <c r="AF2419" s="81"/>
      <c r="AG2419" s="81"/>
      <c r="AH2419" s="81"/>
    </row>
    <row r="2420" spans="2:34" ht="15" customHeight="1" x14ac:dyDescent="0.25"/>
    <row r="2421" spans="2:34" ht="15" customHeight="1" x14ac:dyDescent="0.25"/>
    <row r="2422" spans="2:34" ht="15" customHeight="1" x14ac:dyDescent="0.25"/>
    <row r="2423" spans="2:34" ht="15" customHeight="1" x14ac:dyDescent="0.25"/>
    <row r="2424" spans="2:34" ht="15" customHeight="1" x14ac:dyDescent="0.25"/>
    <row r="2425" spans="2:34" ht="15" customHeight="1" x14ac:dyDescent="0.25"/>
    <row r="2426" spans="2:34" ht="15" customHeight="1" x14ac:dyDescent="0.25"/>
    <row r="2427" spans="2:34" ht="15" customHeight="1" x14ac:dyDescent="0.25"/>
    <row r="2428" spans="2:34" ht="15" customHeight="1" x14ac:dyDescent="0.25"/>
    <row r="2429" spans="2:34" ht="15" customHeight="1" x14ac:dyDescent="0.25"/>
    <row r="2430" spans="2:34" ht="15" customHeight="1" x14ac:dyDescent="0.25"/>
    <row r="2431" spans="2:34" ht="15" customHeight="1" x14ac:dyDescent="0.25"/>
    <row r="2432" spans="2:34" ht="15" customHeight="1" x14ac:dyDescent="0.25"/>
    <row r="2433" ht="15" customHeight="1" x14ac:dyDescent="0.25"/>
    <row r="2434" ht="15" customHeight="1" x14ac:dyDescent="0.25"/>
    <row r="2435" ht="15" customHeight="1" x14ac:dyDescent="0.25"/>
    <row r="2436" ht="15" customHeight="1" x14ac:dyDescent="0.25"/>
    <row r="2437" ht="15" customHeight="1" x14ac:dyDescent="0.25"/>
    <row r="2438" ht="15" customHeight="1" x14ac:dyDescent="0.25"/>
    <row r="2439" ht="15" customHeight="1" x14ac:dyDescent="0.25"/>
    <row r="2440" ht="15" customHeight="1" x14ac:dyDescent="0.25"/>
    <row r="2441" ht="15" customHeight="1" x14ac:dyDescent="0.25"/>
    <row r="2442" ht="15" customHeight="1" x14ac:dyDescent="0.25"/>
    <row r="2443" ht="15" customHeight="1" x14ac:dyDescent="0.25"/>
    <row r="2444" ht="15" customHeight="1" x14ac:dyDescent="0.25"/>
    <row r="2445" ht="15" customHeight="1" x14ac:dyDescent="0.25"/>
    <row r="2446" ht="15" customHeight="1" x14ac:dyDescent="0.25"/>
    <row r="2447" ht="15" customHeight="1" x14ac:dyDescent="0.25"/>
    <row r="2448" ht="15" customHeight="1" x14ac:dyDescent="0.25"/>
    <row r="2449" ht="15" customHeight="1" x14ac:dyDescent="0.25"/>
    <row r="2450" ht="15" customHeight="1" x14ac:dyDescent="0.25"/>
    <row r="2451" ht="15" customHeight="1" x14ac:dyDescent="0.25"/>
    <row r="2452" ht="15" customHeight="1" x14ac:dyDescent="0.25"/>
    <row r="2453" ht="15" customHeight="1" x14ac:dyDescent="0.25"/>
    <row r="2454" ht="15" customHeight="1" x14ac:dyDescent="0.25"/>
    <row r="2455" ht="15" customHeight="1" x14ac:dyDescent="0.25"/>
    <row r="2456" ht="15" customHeight="1" x14ac:dyDescent="0.25"/>
    <row r="2457" ht="15" customHeight="1" x14ac:dyDescent="0.25"/>
    <row r="2458" ht="15" customHeight="1" x14ac:dyDescent="0.25"/>
    <row r="2459" ht="15" customHeight="1" x14ac:dyDescent="0.25"/>
    <row r="2460" ht="15" customHeight="1" x14ac:dyDescent="0.25"/>
    <row r="2461" ht="15" customHeight="1" x14ac:dyDescent="0.25"/>
    <row r="2462" ht="15" customHeight="1" x14ac:dyDescent="0.25"/>
    <row r="2463" ht="15" customHeight="1" x14ac:dyDescent="0.25"/>
    <row r="2464" ht="15" customHeight="1" x14ac:dyDescent="0.25"/>
    <row r="2465" ht="15" customHeight="1" x14ac:dyDescent="0.25"/>
    <row r="2466" ht="15" customHeight="1" x14ac:dyDescent="0.25"/>
    <row r="2467" ht="15" customHeight="1" x14ac:dyDescent="0.25"/>
    <row r="2468" ht="15" customHeight="1" x14ac:dyDescent="0.25"/>
    <row r="2469" ht="15" customHeight="1" x14ac:dyDescent="0.25"/>
    <row r="2470" ht="15" customHeight="1" x14ac:dyDescent="0.25"/>
    <row r="2471" ht="15" customHeight="1" x14ac:dyDescent="0.25"/>
    <row r="2472" ht="15" customHeight="1" x14ac:dyDescent="0.25"/>
    <row r="2473" ht="15" customHeight="1" x14ac:dyDescent="0.25"/>
    <row r="2474" ht="15" customHeight="1" x14ac:dyDescent="0.25"/>
    <row r="2475" ht="15" customHeight="1" x14ac:dyDescent="0.25"/>
    <row r="2476" ht="15" customHeight="1" x14ac:dyDescent="0.25"/>
    <row r="2477" ht="15" customHeight="1" x14ac:dyDescent="0.25"/>
    <row r="2478" ht="15" customHeight="1" x14ac:dyDescent="0.25"/>
    <row r="2479" ht="15" customHeight="1" x14ac:dyDescent="0.25"/>
    <row r="2480" ht="15" customHeight="1" x14ac:dyDescent="0.25"/>
    <row r="2481" ht="15" customHeight="1" x14ac:dyDescent="0.25"/>
    <row r="2482" ht="15" customHeight="1" x14ac:dyDescent="0.25"/>
    <row r="2483" ht="15" customHeight="1" x14ac:dyDescent="0.25"/>
    <row r="2484" ht="15" customHeight="1" x14ac:dyDescent="0.25"/>
    <row r="2485" ht="15" customHeight="1" x14ac:dyDescent="0.25"/>
    <row r="2486" ht="15" customHeight="1" x14ac:dyDescent="0.25"/>
    <row r="2487" ht="15" customHeight="1" x14ac:dyDescent="0.25"/>
    <row r="2488" ht="15" customHeight="1" x14ac:dyDescent="0.25"/>
    <row r="2489" ht="15" customHeight="1" x14ac:dyDescent="0.25"/>
    <row r="2490" ht="15" customHeight="1" x14ac:dyDescent="0.25"/>
    <row r="2491" ht="15" customHeight="1" x14ac:dyDescent="0.25"/>
    <row r="2492" ht="15" customHeight="1" x14ac:dyDescent="0.25"/>
    <row r="2493" ht="15" customHeight="1" x14ac:dyDescent="0.25"/>
    <row r="2494" ht="15" customHeight="1" x14ac:dyDescent="0.25"/>
    <row r="2495" ht="15" customHeight="1" x14ac:dyDescent="0.25"/>
    <row r="2496" ht="15" customHeight="1" x14ac:dyDescent="0.25"/>
    <row r="2497" spans="2:34" ht="15" customHeight="1" x14ac:dyDescent="0.25"/>
    <row r="2498" spans="2:34" ht="15" customHeight="1" x14ac:dyDescent="0.25"/>
    <row r="2499" spans="2:34" ht="15" customHeight="1" x14ac:dyDescent="0.25"/>
    <row r="2500" spans="2:34" ht="15" customHeight="1" x14ac:dyDescent="0.25"/>
    <row r="2501" spans="2:34" ht="15" customHeight="1" x14ac:dyDescent="0.25"/>
    <row r="2502" spans="2:34" ht="15" customHeight="1" x14ac:dyDescent="0.25"/>
    <row r="2503" spans="2:34" ht="15" customHeight="1" x14ac:dyDescent="0.25"/>
    <row r="2504" spans="2:34" ht="15" customHeight="1" x14ac:dyDescent="0.25"/>
    <row r="2505" spans="2:34" ht="15" customHeight="1" x14ac:dyDescent="0.25"/>
    <row r="2506" spans="2:34" ht="15" customHeight="1" x14ac:dyDescent="0.25"/>
    <row r="2507" spans="2:34" ht="15" customHeight="1" x14ac:dyDescent="0.25"/>
    <row r="2508" spans="2:34" ht="15" customHeight="1" x14ac:dyDescent="0.25"/>
    <row r="2509" spans="2:34" ht="15" customHeight="1" x14ac:dyDescent="0.25">
      <c r="B2509" s="81"/>
      <c r="C2509" s="81"/>
      <c r="D2509" s="81"/>
      <c r="E2509" s="81"/>
      <c r="F2509" s="81"/>
      <c r="G2509" s="81"/>
      <c r="H2509" s="81"/>
      <c r="I2509" s="81"/>
      <c r="J2509" s="81"/>
      <c r="K2509" s="81"/>
      <c r="L2509" s="81"/>
      <c r="M2509" s="81"/>
      <c r="N2509" s="81"/>
      <c r="O2509" s="81"/>
      <c r="P2509" s="81"/>
      <c r="Q2509" s="81"/>
      <c r="R2509" s="81"/>
      <c r="S2509" s="81"/>
      <c r="T2509" s="81"/>
      <c r="U2509" s="81"/>
      <c r="V2509" s="81"/>
      <c r="W2509" s="81"/>
      <c r="X2509" s="81"/>
      <c r="Y2509" s="81"/>
      <c r="Z2509" s="81"/>
      <c r="AA2509" s="81"/>
      <c r="AB2509" s="81"/>
      <c r="AC2509" s="81"/>
      <c r="AD2509" s="81"/>
      <c r="AE2509" s="81"/>
      <c r="AF2509" s="81"/>
      <c r="AG2509" s="81"/>
      <c r="AH2509" s="81"/>
    </row>
    <row r="2510" spans="2:34" ht="15" customHeight="1" x14ac:dyDescent="0.25"/>
    <row r="2511" spans="2:34" ht="15" customHeight="1" x14ac:dyDescent="0.25"/>
    <row r="2512" spans="2:34" ht="15" customHeight="1" x14ac:dyDescent="0.25"/>
    <row r="2513" ht="15" customHeight="1" x14ac:dyDescent="0.25"/>
    <row r="2514" ht="15" customHeight="1" x14ac:dyDescent="0.25"/>
    <row r="2515" ht="15" customHeight="1" x14ac:dyDescent="0.25"/>
    <row r="2516" ht="15" customHeight="1" x14ac:dyDescent="0.25"/>
    <row r="2517" ht="15" customHeight="1" x14ac:dyDescent="0.25"/>
    <row r="2518" ht="15" customHeight="1" x14ac:dyDescent="0.25"/>
    <row r="2519" ht="15" customHeight="1" x14ac:dyDescent="0.25"/>
    <row r="2520" ht="15" customHeight="1" x14ac:dyDescent="0.25"/>
    <row r="2521" ht="15" customHeight="1" x14ac:dyDescent="0.25"/>
    <row r="2522" ht="15" customHeight="1" x14ac:dyDescent="0.25"/>
    <row r="2523" ht="15" customHeight="1" x14ac:dyDescent="0.25"/>
    <row r="2524" ht="15" customHeight="1" x14ac:dyDescent="0.25"/>
    <row r="2525" ht="15" customHeight="1" x14ac:dyDescent="0.25"/>
    <row r="2526" ht="15" customHeight="1" x14ac:dyDescent="0.25"/>
    <row r="2527" ht="15" customHeight="1" x14ac:dyDescent="0.25"/>
    <row r="2528" ht="15" customHeight="1" x14ac:dyDescent="0.25"/>
    <row r="2529" ht="15" customHeight="1" x14ac:dyDescent="0.25"/>
    <row r="2530" ht="15" customHeight="1" x14ac:dyDescent="0.25"/>
    <row r="2531" ht="15" customHeight="1" x14ac:dyDescent="0.25"/>
    <row r="2532" ht="15" customHeight="1" x14ac:dyDescent="0.25"/>
    <row r="2533" ht="15" customHeight="1" x14ac:dyDescent="0.25"/>
    <row r="2534" ht="15" customHeight="1" x14ac:dyDescent="0.25"/>
    <row r="2535" ht="15" customHeight="1" x14ac:dyDescent="0.25"/>
    <row r="2536" ht="15" customHeight="1" x14ac:dyDescent="0.25"/>
    <row r="2537" ht="15" customHeight="1" x14ac:dyDescent="0.25"/>
    <row r="2538" ht="15" customHeight="1" x14ac:dyDescent="0.25"/>
    <row r="2539" ht="15" customHeight="1" x14ac:dyDescent="0.25"/>
    <row r="2540" ht="15" customHeight="1" x14ac:dyDescent="0.25"/>
    <row r="2541" ht="15" customHeight="1" x14ac:dyDescent="0.25"/>
    <row r="2542" ht="15" customHeight="1" x14ac:dyDescent="0.25"/>
    <row r="2543" ht="15" customHeight="1" x14ac:dyDescent="0.25"/>
    <row r="2544" ht="15" customHeight="1" x14ac:dyDescent="0.25"/>
    <row r="2545" ht="15" customHeight="1" x14ac:dyDescent="0.25"/>
    <row r="2546" ht="15" customHeight="1" x14ac:dyDescent="0.25"/>
    <row r="2547" ht="15" customHeight="1" x14ac:dyDescent="0.25"/>
    <row r="2548" ht="15" customHeight="1" x14ac:dyDescent="0.25"/>
    <row r="2549" ht="15" customHeight="1" x14ac:dyDescent="0.25"/>
    <row r="2550" ht="15" customHeight="1" x14ac:dyDescent="0.25"/>
    <row r="2551" ht="15" customHeight="1" x14ac:dyDescent="0.25"/>
    <row r="2552" ht="15" customHeight="1" x14ac:dyDescent="0.25"/>
    <row r="2553" ht="15" customHeight="1" x14ac:dyDescent="0.25"/>
    <row r="2554" ht="15" customHeight="1" x14ac:dyDescent="0.25"/>
    <row r="2555" ht="15" customHeight="1" x14ac:dyDescent="0.25"/>
    <row r="2556" ht="15" customHeight="1" x14ac:dyDescent="0.25"/>
    <row r="2557" ht="15" customHeight="1" x14ac:dyDescent="0.25"/>
    <row r="2558" ht="15" customHeight="1" x14ac:dyDescent="0.25"/>
    <row r="2559" ht="15" customHeight="1" x14ac:dyDescent="0.25"/>
    <row r="2560" ht="15" customHeight="1" x14ac:dyDescent="0.25"/>
    <row r="2561" ht="15" customHeight="1" x14ac:dyDescent="0.25"/>
    <row r="2562" ht="15" customHeight="1" x14ac:dyDescent="0.25"/>
    <row r="2563" ht="15" customHeight="1" x14ac:dyDescent="0.25"/>
    <row r="2564" ht="15" customHeight="1" x14ac:dyDescent="0.25"/>
    <row r="2565" ht="15" customHeight="1" x14ac:dyDescent="0.25"/>
    <row r="2566" ht="15" customHeight="1" x14ac:dyDescent="0.25"/>
    <row r="2567" ht="15" customHeight="1" x14ac:dyDescent="0.25"/>
    <row r="2568" ht="15" customHeight="1" x14ac:dyDescent="0.25"/>
    <row r="2569" ht="15" customHeight="1" x14ac:dyDescent="0.25"/>
    <row r="2570" ht="15" customHeight="1" x14ac:dyDescent="0.25"/>
    <row r="2571" ht="15" customHeight="1" x14ac:dyDescent="0.25"/>
    <row r="2572" ht="15" customHeight="1" x14ac:dyDescent="0.25"/>
    <row r="2573" ht="15" customHeight="1" x14ac:dyDescent="0.25"/>
    <row r="2574" ht="15" customHeight="1" x14ac:dyDescent="0.25"/>
    <row r="2575" ht="15" customHeight="1" x14ac:dyDescent="0.25"/>
    <row r="2576" ht="15" customHeight="1" x14ac:dyDescent="0.25"/>
    <row r="2577" ht="15" customHeight="1" x14ac:dyDescent="0.25"/>
    <row r="2578" ht="15" customHeight="1" x14ac:dyDescent="0.25"/>
    <row r="2579" ht="15" customHeight="1" x14ac:dyDescent="0.25"/>
    <row r="2580" ht="15" customHeight="1" x14ac:dyDescent="0.25"/>
    <row r="2581" ht="15" customHeight="1" x14ac:dyDescent="0.25"/>
    <row r="2582" ht="15" customHeight="1" x14ac:dyDescent="0.25"/>
    <row r="2583" ht="15" customHeight="1" x14ac:dyDescent="0.25"/>
    <row r="2584" ht="15" customHeight="1" x14ac:dyDescent="0.25"/>
    <row r="2585" ht="15" customHeight="1" x14ac:dyDescent="0.25"/>
    <row r="2586" ht="15" customHeight="1" x14ac:dyDescent="0.25"/>
    <row r="2587" ht="15" customHeight="1" x14ac:dyDescent="0.25"/>
    <row r="2588" ht="15" customHeight="1" x14ac:dyDescent="0.25"/>
    <row r="2589" ht="15" customHeight="1" x14ac:dyDescent="0.25"/>
    <row r="2590" ht="15" customHeight="1" x14ac:dyDescent="0.25"/>
    <row r="2591" ht="15" customHeight="1" x14ac:dyDescent="0.25"/>
    <row r="2592" ht="15" customHeight="1" x14ac:dyDescent="0.25"/>
    <row r="2593" spans="2:34" ht="15" customHeight="1" x14ac:dyDescent="0.25"/>
    <row r="2594" spans="2:34" ht="15" customHeight="1" x14ac:dyDescent="0.25"/>
    <row r="2595" spans="2:34" ht="15" customHeight="1" x14ac:dyDescent="0.25"/>
    <row r="2596" spans="2:34" ht="15" customHeight="1" x14ac:dyDescent="0.25"/>
    <row r="2597" spans="2:34" ht="15" customHeight="1" x14ac:dyDescent="0.25"/>
    <row r="2598" spans="2:34" ht="15" customHeight="1" x14ac:dyDescent="0.25">
      <c r="B2598" s="81"/>
      <c r="C2598" s="81"/>
      <c r="D2598" s="81"/>
      <c r="E2598" s="81"/>
      <c r="F2598" s="81"/>
      <c r="G2598" s="81"/>
      <c r="H2598" s="81"/>
      <c r="I2598" s="81"/>
      <c r="J2598" s="81"/>
      <c r="K2598" s="81"/>
      <c r="L2598" s="81"/>
      <c r="M2598" s="81"/>
      <c r="N2598" s="81"/>
      <c r="O2598" s="81"/>
      <c r="P2598" s="81"/>
      <c r="Q2598" s="81"/>
      <c r="R2598" s="81"/>
      <c r="S2598" s="81"/>
      <c r="T2598" s="81"/>
      <c r="U2598" s="81"/>
      <c r="V2598" s="81"/>
      <c r="W2598" s="81"/>
      <c r="X2598" s="81"/>
      <c r="Y2598" s="81"/>
      <c r="Z2598" s="81"/>
      <c r="AA2598" s="81"/>
      <c r="AB2598" s="81"/>
      <c r="AC2598" s="81"/>
      <c r="AD2598" s="81"/>
      <c r="AE2598" s="81"/>
      <c r="AF2598" s="81"/>
      <c r="AG2598" s="81"/>
      <c r="AH2598" s="81"/>
    </row>
    <row r="2599" spans="2:34" ht="15" customHeight="1" x14ac:dyDescent="0.25"/>
    <row r="2600" spans="2:34" ht="15" customHeight="1" x14ac:dyDescent="0.25"/>
    <row r="2601" spans="2:34" ht="15" customHeight="1" x14ac:dyDescent="0.25"/>
    <row r="2602" spans="2:34" ht="15" customHeight="1" x14ac:dyDescent="0.25"/>
    <row r="2603" spans="2:34" ht="15" customHeight="1" x14ac:dyDescent="0.25"/>
    <row r="2604" spans="2:34" ht="15" customHeight="1" x14ac:dyDescent="0.25"/>
    <row r="2605" spans="2:34" ht="15" customHeight="1" x14ac:dyDescent="0.25"/>
    <row r="2606" spans="2:34" ht="15" customHeight="1" x14ac:dyDescent="0.25"/>
    <row r="2607" spans="2:34" ht="15" customHeight="1" x14ac:dyDescent="0.25"/>
    <row r="2608" spans="2:34" ht="15" customHeight="1" x14ac:dyDescent="0.25"/>
    <row r="2609" ht="15" customHeight="1" x14ac:dyDescent="0.25"/>
    <row r="2610" ht="15" customHeight="1" x14ac:dyDescent="0.25"/>
    <row r="2611" ht="15" customHeight="1" x14ac:dyDescent="0.25"/>
    <row r="2612" ht="15" customHeight="1" x14ac:dyDescent="0.25"/>
    <row r="2613" ht="15" customHeight="1" x14ac:dyDescent="0.25"/>
    <row r="2614" ht="15" customHeight="1" x14ac:dyDescent="0.25"/>
    <row r="2615" ht="15" customHeight="1" x14ac:dyDescent="0.25"/>
    <row r="2616" ht="15" customHeight="1" x14ac:dyDescent="0.25"/>
    <row r="2617" ht="15" customHeight="1" x14ac:dyDescent="0.25"/>
    <row r="2618" ht="15" customHeight="1" x14ac:dyDescent="0.25"/>
    <row r="2619" ht="15" customHeight="1" x14ac:dyDescent="0.25"/>
    <row r="2620" ht="15" customHeight="1" x14ac:dyDescent="0.25"/>
    <row r="2621" ht="15" customHeight="1" x14ac:dyDescent="0.25"/>
    <row r="2622" ht="15" customHeight="1" x14ac:dyDescent="0.25"/>
    <row r="2623" ht="15" customHeight="1" x14ac:dyDescent="0.25"/>
    <row r="2624" ht="15" customHeight="1" x14ac:dyDescent="0.25"/>
    <row r="2625" ht="15" customHeight="1" x14ac:dyDescent="0.25"/>
    <row r="2626" ht="15" customHeight="1" x14ac:dyDescent="0.25"/>
    <row r="2627" ht="15" customHeight="1" x14ac:dyDescent="0.25"/>
    <row r="2628" ht="15" customHeight="1" x14ac:dyDescent="0.25"/>
    <row r="2629" ht="15" customHeight="1" x14ac:dyDescent="0.25"/>
    <row r="2630" ht="15" customHeight="1" x14ac:dyDescent="0.25"/>
    <row r="2631" ht="15" customHeight="1" x14ac:dyDescent="0.25"/>
    <row r="2632" ht="15" customHeight="1" x14ac:dyDescent="0.25"/>
    <row r="2633" ht="15" customHeight="1" x14ac:dyDescent="0.25"/>
    <row r="2634" ht="15" customHeight="1" x14ac:dyDescent="0.25"/>
    <row r="2635" ht="15" customHeight="1" x14ac:dyDescent="0.25"/>
    <row r="2636" ht="15" customHeight="1" x14ac:dyDescent="0.25"/>
    <row r="2637" ht="15" customHeight="1" x14ac:dyDescent="0.25"/>
    <row r="2638" ht="15" customHeight="1" x14ac:dyDescent="0.25"/>
    <row r="2639" ht="15" customHeight="1" x14ac:dyDescent="0.25"/>
    <row r="2640" ht="15" customHeight="1" x14ac:dyDescent="0.25"/>
    <row r="2641" ht="15" customHeight="1" x14ac:dyDescent="0.25"/>
    <row r="2642" ht="15" customHeight="1" x14ac:dyDescent="0.25"/>
    <row r="2643" ht="15" customHeight="1" x14ac:dyDescent="0.25"/>
    <row r="2644" ht="15" customHeight="1" x14ac:dyDescent="0.25"/>
    <row r="2645" ht="15" customHeight="1" x14ac:dyDescent="0.25"/>
    <row r="2646" ht="15" customHeight="1" x14ac:dyDescent="0.25"/>
    <row r="2647" ht="15" customHeight="1" x14ac:dyDescent="0.25"/>
    <row r="2648" ht="15" customHeight="1" x14ac:dyDescent="0.25"/>
    <row r="2649" ht="15" customHeight="1" x14ac:dyDescent="0.25"/>
    <row r="2650" ht="15" customHeight="1" x14ac:dyDescent="0.25"/>
    <row r="2651" ht="15" customHeight="1" x14ac:dyDescent="0.25"/>
    <row r="2652" ht="15" customHeight="1" x14ac:dyDescent="0.25"/>
    <row r="2653" ht="15" customHeight="1" x14ac:dyDescent="0.25"/>
    <row r="2654" ht="15" customHeight="1" x14ac:dyDescent="0.25"/>
    <row r="2655" ht="15" customHeight="1" x14ac:dyDescent="0.25"/>
    <row r="2656" ht="15" customHeight="1" x14ac:dyDescent="0.25"/>
    <row r="2657" ht="15" customHeight="1" x14ac:dyDescent="0.25"/>
    <row r="2658" ht="15" customHeight="1" x14ac:dyDescent="0.25"/>
    <row r="2659" ht="15" customHeight="1" x14ac:dyDescent="0.25"/>
    <row r="2660" ht="15" customHeight="1" x14ac:dyDescent="0.25"/>
    <row r="2661" ht="15" customHeight="1" x14ac:dyDescent="0.25"/>
    <row r="2662" ht="15" customHeight="1" x14ac:dyDescent="0.25"/>
    <row r="2663" ht="15" customHeight="1" x14ac:dyDescent="0.25"/>
    <row r="2664" ht="15" customHeight="1" x14ac:dyDescent="0.25"/>
    <row r="2665" ht="15" customHeight="1" x14ac:dyDescent="0.25"/>
    <row r="2666" ht="15" customHeight="1" x14ac:dyDescent="0.25"/>
    <row r="2667" ht="15" customHeight="1" x14ac:dyDescent="0.25"/>
    <row r="2668" ht="15" customHeight="1" x14ac:dyDescent="0.25"/>
    <row r="2669" ht="15" customHeight="1" x14ac:dyDescent="0.25"/>
    <row r="2670" ht="15" customHeight="1" x14ac:dyDescent="0.25"/>
    <row r="2671" ht="15" customHeight="1" x14ac:dyDescent="0.25"/>
    <row r="2672" ht="15" customHeight="1" x14ac:dyDescent="0.25"/>
    <row r="2673" ht="15" customHeight="1" x14ac:dyDescent="0.25"/>
    <row r="2674" ht="15" customHeight="1" x14ac:dyDescent="0.25"/>
    <row r="2675" ht="15" customHeight="1" x14ac:dyDescent="0.25"/>
    <row r="2676" ht="15" customHeight="1" x14ac:dyDescent="0.25"/>
    <row r="2677" ht="15" customHeight="1" x14ac:dyDescent="0.25"/>
    <row r="2678" ht="15" customHeight="1" x14ac:dyDescent="0.25"/>
    <row r="2679" ht="15" customHeight="1" x14ac:dyDescent="0.25"/>
    <row r="2680" ht="15" customHeight="1" x14ac:dyDescent="0.25"/>
    <row r="2681" ht="15" customHeight="1" x14ac:dyDescent="0.25"/>
    <row r="2682" ht="15" customHeight="1" x14ac:dyDescent="0.25"/>
    <row r="2683" ht="15" customHeight="1" x14ac:dyDescent="0.25"/>
    <row r="2684" ht="15" customHeight="1" x14ac:dyDescent="0.25"/>
    <row r="2685" ht="15" customHeight="1" x14ac:dyDescent="0.25"/>
    <row r="2686" ht="15" customHeight="1" x14ac:dyDescent="0.25"/>
    <row r="2687" ht="15" customHeight="1" x14ac:dyDescent="0.25"/>
    <row r="2688" ht="15" customHeight="1" x14ac:dyDescent="0.25"/>
    <row r="2689" ht="15" customHeight="1" x14ac:dyDescent="0.25"/>
    <row r="2690" ht="15" customHeight="1" x14ac:dyDescent="0.25"/>
    <row r="2691" ht="15" customHeight="1" x14ac:dyDescent="0.25"/>
    <row r="2692" ht="15" customHeight="1" x14ac:dyDescent="0.25"/>
    <row r="2693" ht="15" customHeight="1" x14ac:dyDescent="0.25"/>
    <row r="2694" ht="15" customHeight="1" x14ac:dyDescent="0.25"/>
    <row r="2695" ht="15" customHeight="1" x14ac:dyDescent="0.25"/>
    <row r="2696" ht="15" customHeight="1" x14ac:dyDescent="0.25"/>
    <row r="2697" ht="15" customHeight="1" x14ac:dyDescent="0.25"/>
    <row r="2698" ht="15" customHeight="1" x14ac:dyDescent="0.25"/>
    <row r="2699" ht="15" customHeight="1" x14ac:dyDescent="0.25"/>
    <row r="2700" ht="15" customHeight="1" x14ac:dyDescent="0.25"/>
    <row r="2701" ht="15" customHeight="1" x14ac:dyDescent="0.25"/>
    <row r="2702" ht="15" customHeight="1" x14ac:dyDescent="0.25"/>
    <row r="2703" ht="15" customHeight="1" x14ac:dyDescent="0.25"/>
    <row r="2704" ht="15" customHeight="1" x14ac:dyDescent="0.25"/>
    <row r="2705" spans="2:34" ht="15" customHeight="1" x14ac:dyDescent="0.25"/>
    <row r="2706" spans="2:34" ht="15" customHeight="1" x14ac:dyDescent="0.25"/>
    <row r="2707" spans="2:34" ht="15" customHeight="1" x14ac:dyDescent="0.25"/>
    <row r="2708" spans="2:34" ht="15" customHeight="1" x14ac:dyDescent="0.25"/>
    <row r="2709" spans="2:34" ht="15" customHeight="1" x14ac:dyDescent="0.25"/>
    <row r="2710" spans="2:34" ht="15" customHeight="1" x14ac:dyDescent="0.25"/>
    <row r="2711" spans="2:34" ht="15" customHeight="1" x14ac:dyDescent="0.25"/>
    <row r="2712" spans="2:34" ht="15" customHeight="1" x14ac:dyDescent="0.25"/>
    <row r="2713" spans="2:34" ht="15" customHeight="1" x14ac:dyDescent="0.25"/>
    <row r="2714" spans="2:34" ht="15" customHeight="1" x14ac:dyDescent="0.25"/>
    <row r="2715" spans="2:34" ht="15" customHeight="1" x14ac:dyDescent="0.25"/>
    <row r="2716" spans="2:34" ht="15" customHeight="1" x14ac:dyDescent="0.25"/>
    <row r="2717" spans="2:34" ht="15" customHeight="1" x14ac:dyDescent="0.25"/>
    <row r="2718" spans="2:34" ht="15" customHeight="1" x14ac:dyDescent="0.25"/>
    <row r="2719" spans="2:34" ht="15" customHeight="1" x14ac:dyDescent="0.25">
      <c r="B2719" s="81"/>
      <c r="C2719" s="81"/>
      <c r="D2719" s="81"/>
      <c r="E2719" s="81"/>
      <c r="F2719" s="81"/>
      <c r="G2719" s="81"/>
      <c r="H2719" s="81"/>
      <c r="I2719" s="81"/>
      <c r="J2719" s="81"/>
      <c r="K2719" s="81"/>
      <c r="L2719" s="81"/>
      <c r="M2719" s="81"/>
      <c r="N2719" s="81"/>
      <c r="O2719" s="81"/>
      <c r="P2719" s="81"/>
      <c r="Q2719" s="81"/>
      <c r="R2719" s="81"/>
      <c r="S2719" s="81"/>
      <c r="T2719" s="81"/>
      <c r="U2719" s="81"/>
      <c r="V2719" s="81"/>
      <c r="W2719" s="81"/>
      <c r="X2719" s="81"/>
      <c r="Y2719" s="81"/>
      <c r="Z2719" s="81"/>
      <c r="AA2719" s="81"/>
      <c r="AB2719" s="81"/>
      <c r="AC2719" s="81"/>
      <c r="AD2719" s="81"/>
      <c r="AE2719" s="81"/>
      <c r="AF2719" s="81"/>
      <c r="AG2719" s="81"/>
      <c r="AH2719" s="81"/>
    </row>
    <row r="2720" spans="2:34" ht="15" customHeight="1" x14ac:dyDescent="0.25"/>
    <row r="2721" ht="15" customHeight="1" x14ac:dyDescent="0.25"/>
    <row r="2722" ht="15" customHeight="1" x14ac:dyDescent="0.25"/>
    <row r="2723" ht="15" customHeight="1" x14ac:dyDescent="0.25"/>
    <row r="2724" ht="15" customHeight="1" x14ac:dyDescent="0.25"/>
    <row r="2725" ht="15" customHeight="1" x14ac:dyDescent="0.25"/>
    <row r="2726" ht="15" customHeight="1" x14ac:dyDescent="0.25"/>
    <row r="2727" ht="15" customHeight="1" x14ac:dyDescent="0.25"/>
    <row r="2728" ht="15" customHeight="1" x14ac:dyDescent="0.25"/>
    <row r="2729" ht="15" customHeight="1" x14ac:dyDescent="0.25"/>
    <row r="2730" ht="15" customHeight="1" x14ac:dyDescent="0.25"/>
    <row r="2731" ht="15" customHeight="1" x14ac:dyDescent="0.25"/>
    <row r="2732" ht="15" customHeight="1" x14ac:dyDescent="0.25"/>
    <row r="2733" ht="15" customHeight="1" x14ac:dyDescent="0.25"/>
    <row r="2734" ht="15" customHeight="1" x14ac:dyDescent="0.25"/>
    <row r="2735" ht="15" customHeight="1" x14ac:dyDescent="0.25"/>
    <row r="2736" ht="15" customHeight="1" x14ac:dyDescent="0.25"/>
    <row r="2737" ht="15" customHeight="1" x14ac:dyDescent="0.25"/>
    <row r="2738" ht="15" customHeight="1" x14ac:dyDescent="0.25"/>
    <row r="2739" ht="15" customHeight="1" x14ac:dyDescent="0.25"/>
    <row r="2740" ht="15" customHeight="1" x14ac:dyDescent="0.25"/>
    <row r="2741" ht="15" customHeight="1" x14ac:dyDescent="0.25"/>
    <row r="2742" ht="15" customHeight="1" x14ac:dyDescent="0.25"/>
    <row r="2743" ht="15" customHeight="1" x14ac:dyDescent="0.25"/>
    <row r="2744" ht="15" customHeight="1" x14ac:dyDescent="0.25"/>
    <row r="2745" ht="15" customHeight="1" x14ac:dyDescent="0.25"/>
    <row r="2746" ht="15" customHeight="1" x14ac:dyDescent="0.25"/>
    <row r="2747" ht="15" customHeight="1" x14ac:dyDescent="0.25"/>
    <row r="2748" ht="15" customHeight="1" x14ac:dyDescent="0.25"/>
    <row r="2749" ht="15" customHeight="1" x14ac:dyDescent="0.25"/>
    <row r="2750" ht="15" customHeight="1" x14ac:dyDescent="0.25"/>
    <row r="2751" ht="15" customHeight="1" x14ac:dyDescent="0.25"/>
    <row r="2752" ht="15" customHeight="1" x14ac:dyDescent="0.25"/>
    <row r="2753" ht="15" customHeight="1" x14ac:dyDescent="0.25"/>
    <row r="2754" ht="15" customHeight="1" x14ac:dyDescent="0.25"/>
    <row r="2755" ht="15" customHeight="1" x14ac:dyDescent="0.25"/>
    <row r="2756" ht="15" customHeight="1" x14ac:dyDescent="0.25"/>
    <row r="2757" ht="15" customHeight="1" x14ac:dyDescent="0.25"/>
    <row r="2758" ht="15" customHeight="1" x14ac:dyDescent="0.25"/>
    <row r="2759" ht="15" customHeight="1" x14ac:dyDescent="0.25"/>
    <row r="2760" ht="15" customHeight="1" x14ac:dyDescent="0.25"/>
    <row r="2761" ht="15" customHeight="1" x14ac:dyDescent="0.25"/>
    <row r="2762" ht="15" customHeight="1" x14ac:dyDescent="0.25"/>
    <row r="2763" ht="15" customHeight="1" x14ac:dyDescent="0.25"/>
    <row r="2764" ht="15" customHeight="1" x14ac:dyDescent="0.25"/>
    <row r="2765" ht="15" customHeight="1" x14ac:dyDescent="0.25"/>
    <row r="2766" ht="15" customHeight="1" x14ac:dyDescent="0.25"/>
    <row r="2767" ht="15" customHeight="1" x14ac:dyDescent="0.25"/>
    <row r="2768" ht="15" customHeight="1" x14ac:dyDescent="0.25"/>
    <row r="2769" ht="15" customHeight="1" x14ac:dyDescent="0.25"/>
    <row r="2770" ht="15" customHeight="1" x14ac:dyDescent="0.25"/>
    <row r="2771" ht="15" customHeight="1" x14ac:dyDescent="0.25"/>
    <row r="2772" ht="15" customHeight="1" x14ac:dyDescent="0.25"/>
    <row r="2773" ht="15" customHeight="1" x14ac:dyDescent="0.25"/>
    <row r="2774" ht="15" customHeight="1" x14ac:dyDescent="0.25"/>
    <row r="2775" ht="15" customHeight="1" x14ac:dyDescent="0.25"/>
    <row r="2776" ht="15" customHeight="1" x14ac:dyDescent="0.25"/>
    <row r="2777" ht="15" customHeight="1" x14ac:dyDescent="0.25"/>
    <row r="2778" ht="15" customHeight="1" x14ac:dyDescent="0.25"/>
    <row r="2779" ht="15" customHeight="1" x14ac:dyDescent="0.25"/>
    <row r="2780" ht="15" customHeight="1" x14ac:dyDescent="0.25"/>
    <row r="2781" ht="15" customHeight="1" x14ac:dyDescent="0.25"/>
    <row r="2782" ht="15" customHeight="1" x14ac:dyDescent="0.25"/>
    <row r="2783" ht="15" customHeight="1" x14ac:dyDescent="0.25"/>
    <row r="2784" ht="15" customHeight="1" x14ac:dyDescent="0.25"/>
    <row r="2785" ht="15" customHeight="1" x14ac:dyDescent="0.25"/>
    <row r="2786" ht="15" customHeight="1" x14ac:dyDescent="0.25"/>
    <row r="2787" ht="15" customHeight="1" x14ac:dyDescent="0.25"/>
    <row r="2788" ht="15" customHeight="1" x14ac:dyDescent="0.25"/>
    <row r="2789" ht="15" customHeight="1" x14ac:dyDescent="0.25"/>
    <row r="2790" ht="15" customHeight="1" x14ac:dyDescent="0.25"/>
    <row r="2791" ht="15" customHeight="1" x14ac:dyDescent="0.25"/>
    <row r="2792" ht="15" customHeight="1" x14ac:dyDescent="0.25"/>
    <row r="2793" ht="15" customHeight="1" x14ac:dyDescent="0.25"/>
    <row r="2794" ht="15" customHeight="1" x14ac:dyDescent="0.25"/>
    <row r="2795" ht="15" customHeight="1" x14ac:dyDescent="0.25"/>
    <row r="2796" ht="15" customHeight="1" x14ac:dyDescent="0.25"/>
    <row r="2797" ht="15" customHeight="1" x14ac:dyDescent="0.25"/>
    <row r="2798" ht="15" customHeight="1" x14ac:dyDescent="0.25"/>
    <row r="2799" ht="15" customHeight="1" x14ac:dyDescent="0.25"/>
    <row r="2800" ht="15" customHeight="1" x14ac:dyDescent="0.25"/>
    <row r="2801" ht="15" customHeight="1" x14ac:dyDescent="0.25"/>
    <row r="2802" ht="15" customHeight="1" x14ac:dyDescent="0.25"/>
    <row r="2803" ht="15" customHeight="1" x14ac:dyDescent="0.25"/>
    <row r="2804" ht="15" customHeight="1" x14ac:dyDescent="0.25"/>
    <row r="2805" ht="15" customHeight="1" x14ac:dyDescent="0.25"/>
    <row r="2806" ht="15" customHeight="1" x14ac:dyDescent="0.25"/>
    <row r="2807" ht="15" customHeight="1" x14ac:dyDescent="0.25"/>
    <row r="2808" ht="15" customHeight="1" x14ac:dyDescent="0.25"/>
    <row r="2809" ht="15" customHeight="1" x14ac:dyDescent="0.25"/>
    <row r="2810" ht="15" customHeight="1" x14ac:dyDescent="0.25"/>
    <row r="2811" ht="15" customHeight="1" x14ac:dyDescent="0.25"/>
    <row r="2812" ht="15" customHeight="1" x14ac:dyDescent="0.25"/>
    <row r="2813" ht="15" customHeight="1" x14ac:dyDescent="0.25"/>
    <row r="2814" ht="15" customHeight="1" x14ac:dyDescent="0.25"/>
    <row r="2815" ht="15" customHeight="1" x14ac:dyDescent="0.25"/>
    <row r="2816" ht="15" customHeight="1" x14ac:dyDescent="0.25"/>
    <row r="2817" ht="15" customHeight="1" x14ac:dyDescent="0.25"/>
    <row r="2818" ht="15" customHeight="1" x14ac:dyDescent="0.25"/>
    <row r="2819" ht="15" customHeight="1" x14ac:dyDescent="0.25"/>
    <row r="2820" ht="15" customHeight="1" x14ac:dyDescent="0.25"/>
    <row r="2821" ht="15" customHeight="1" x14ac:dyDescent="0.25"/>
    <row r="2822" ht="15" customHeight="1" x14ac:dyDescent="0.25"/>
    <row r="2823" ht="15" customHeight="1" x14ac:dyDescent="0.25"/>
    <row r="2824" ht="15" customHeight="1" x14ac:dyDescent="0.25"/>
    <row r="2825" ht="15" customHeight="1" x14ac:dyDescent="0.25"/>
    <row r="2826" ht="15" customHeight="1" x14ac:dyDescent="0.25"/>
    <row r="2827" ht="15" customHeight="1" x14ac:dyDescent="0.25"/>
    <row r="2828" ht="15" customHeight="1" x14ac:dyDescent="0.25"/>
    <row r="2829" ht="15" customHeight="1" x14ac:dyDescent="0.25"/>
    <row r="2830" ht="15" customHeight="1" x14ac:dyDescent="0.25"/>
    <row r="2831" ht="15" customHeight="1" x14ac:dyDescent="0.25"/>
    <row r="2832" ht="15" customHeight="1" x14ac:dyDescent="0.25"/>
    <row r="2833" spans="2:34" ht="15" customHeight="1" x14ac:dyDescent="0.25"/>
    <row r="2834" spans="2:34" ht="15" customHeight="1" x14ac:dyDescent="0.25"/>
    <row r="2835" spans="2:34" ht="15" customHeight="1" x14ac:dyDescent="0.25"/>
    <row r="2836" spans="2:34" ht="15" customHeight="1" x14ac:dyDescent="0.25"/>
    <row r="2837" spans="2:34" ht="15" customHeight="1" x14ac:dyDescent="0.25">
      <c r="B2837" s="81"/>
      <c r="C2837" s="81"/>
      <c r="D2837" s="81"/>
      <c r="E2837" s="81"/>
      <c r="F2837" s="81"/>
      <c r="G2837" s="81"/>
      <c r="H2837" s="81"/>
      <c r="I2837" s="81"/>
      <c r="J2837" s="81"/>
      <c r="K2837" s="81"/>
      <c r="L2837" s="81"/>
      <c r="M2837" s="81"/>
      <c r="N2837" s="81"/>
      <c r="O2837" s="81"/>
      <c r="P2837" s="81"/>
      <c r="Q2837" s="81"/>
      <c r="R2837" s="81"/>
      <c r="S2837" s="81"/>
      <c r="T2837" s="81"/>
      <c r="U2837" s="81"/>
      <c r="V2837" s="81"/>
      <c r="W2837" s="81"/>
      <c r="X2837" s="81"/>
      <c r="Y2837" s="81"/>
      <c r="Z2837" s="81"/>
      <c r="AA2837" s="81"/>
      <c r="AB2837" s="81"/>
      <c r="AC2837" s="81"/>
      <c r="AD2837" s="81"/>
      <c r="AE2837" s="81"/>
      <c r="AF2837" s="81"/>
      <c r="AG2837" s="81"/>
      <c r="AH2837" s="81"/>
    </row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121"/>
  <sheetViews>
    <sheetView tabSelected="1" zoomScale="80" zoomScaleNormal="80" workbookViewId="0">
      <selection activeCell="C11" sqref="C11:AG11"/>
    </sheetView>
  </sheetViews>
  <sheetFormatPr defaultColWidth="8.7109375" defaultRowHeight="15" x14ac:dyDescent="0.25"/>
  <cols>
    <col min="1" max="1" width="60.7109375" style="73" bestFit="1" customWidth="1"/>
    <col min="2" max="2" width="41.5703125" style="73" customWidth="1"/>
    <col min="3" max="3" width="11.7109375" style="73" bestFit="1" customWidth="1"/>
    <col min="4" max="4" width="13" style="73" bestFit="1" customWidth="1"/>
    <col min="5" max="5" width="12.140625" style="73" bestFit="1" customWidth="1"/>
    <col min="6" max="26" width="9.5703125" style="73" bestFit="1" customWidth="1"/>
    <col min="27" max="27" width="12.140625" style="73" bestFit="1" customWidth="1"/>
    <col min="28" max="36" width="9.5703125" style="73" bestFit="1" customWidth="1"/>
    <col min="37" max="16384" width="8.7109375" style="73"/>
  </cols>
  <sheetData>
    <row r="1" spans="1:36" x14ac:dyDescent="0.25">
      <c r="A1" s="15" t="s">
        <v>265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</row>
    <row r="2" spans="1:36" x14ac:dyDescent="0.25">
      <c r="A2" s="13" t="s">
        <v>345</v>
      </c>
      <c r="B2" s="13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6" x14ac:dyDescent="0.25">
      <c r="A3" s="17" t="s">
        <v>266</v>
      </c>
      <c r="B3" s="73" t="s">
        <v>0</v>
      </c>
      <c r="C3" s="73">
        <v>2020</v>
      </c>
      <c r="D3" s="73">
        <v>2021</v>
      </c>
      <c r="E3" s="73">
        <v>2022</v>
      </c>
      <c r="F3" s="73">
        <v>2023</v>
      </c>
      <c r="G3" s="73">
        <v>2024</v>
      </c>
      <c r="H3" s="73">
        <v>2025</v>
      </c>
      <c r="I3" s="73">
        <v>2026</v>
      </c>
      <c r="J3" s="73">
        <v>2027</v>
      </c>
      <c r="K3" s="73">
        <v>2028</v>
      </c>
      <c r="L3" s="73">
        <v>2029</v>
      </c>
      <c r="M3" s="73">
        <v>2030</v>
      </c>
      <c r="N3" s="73">
        <v>2031</v>
      </c>
      <c r="O3" s="73">
        <v>2032</v>
      </c>
      <c r="P3" s="73">
        <v>2033</v>
      </c>
      <c r="Q3" s="73">
        <v>2034</v>
      </c>
      <c r="R3" s="73">
        <v>2035</v>
      </c>
      <c r="S3" s="73">
        <v>2036</v>
      </c>
      <c r="T3" s="73">
        <v>2037</v>
      </c>
      <c r="U3" s="73">
        <v>2038</v>
      </c>
      <c r="V3" s="73">
        <v>2039</v>
      </c>
      <c r="W3" s="73">
        <v>2040</v>
      </c>
      <c r="X3" s="73">
        <v>2041</v>
      </c>
      <c r="Y3" s="73">
        <v>2042</v>
      </c>
      <c r="Z3" s="73">
        <v>2043</v>
      </c>
      <c r="AA3" s="73">
        <v>2044</v>
      </c>
      <c r="AB3" s="73">
        <v>2045</v>
      </c>
      <c r="AC3" s="73">
        <v>2046</v>
      </c>
      <c r="AD3" s="73">
        <v>2047</v>
      </c>
      <c r="AE3" s="73">
        <v>2048</v>
      </c>
      <c r="AF3" s="73">
        <v>2049</v>
      </c>
      <c r="AG3" s="73">
        <v>2050</v>
      </c>
    </row>
    <row r="4" spans="1:36" x14ac:dyDescent="0.25">
      <c r="A4" s="73" t="s">
        <v>261</v>
      </c>
      <c r="B4" s="73" t="s">
        <v>545</v>
      </c>
      <c r="C4" s="7">
        <v>923540</v>
      </c>
      <c r="D4" s="7">
        <v>869853</v>
      </c>
      <c r="E4" s="7">
        <v>824592</v>
      </c>
      <c r="F4" s="7">
        <v>779447</v>
      </c>
      <c r="G4" s="78">
        <v>737696</v>
      </c>
      <c r="H4" s="78">
        <v>699740</v>
      </c>
      <c r="I4" s="78">
        <v>664285</v>
      </c>
      <c r="J4" s="78">
        <v>632638</v>
      </c>
      <c r="K4" s="78">
        <v>602733</v>
      </c>
      <c r="L4" s="78">
        <v>573776</v>
      </c>
      <c r="M4" s="78">
        <v>544971</v>
      </c>
      <c r="N4" s="78">
        <v>532645</v>
      </c>
      <c r="O4" s="78">
        <v>521594</v>
      </c>
      <c r="P4" s="78">
        <v>511034</v>
      </c>
      <c r="Q4" s="78">
        <v>501004</v>
      </c>
      <c r="R4" s="78">
        <v>491451</v>
      </c>
      <c r="S4" s="78">
        <v>482762</v>
      </c>
      <c r="T4" s="78">
        <v>476224</v>
      </c>
      <c r="U4" s="78">
        <v>470112</v>
      </c>
      <c r="V4" s="78">
        <v>464477</v>
      </c>
      <c r="W4" s="78">
        <v>459345</v>
      </c>
      <c r="X4" s="78">
        <v>454723</v>
      </c>
      <c r="Y4" s="78">
        <v>450398</v>
      </c>
      <c r="Z4" s="78">
        <v>446402</v>
      </c>
      <c r="AA4" s="78">
        <v>442331</v>
      </c>
      <c r="AB4" s="78">
        <v>438627</v>
      </c>
      <c r="AC4" s="78">
        <v>435223</v>
      </c>
      <c r="AD4" s="78">
        <v>431781</v>
      </c>
      <c r="AE4" s="78">
        <v>428307</v>
      </c>
      <c r="AF4" s="78">
        <v>424843</v>
      </c>
      <c r="AG4" s="78">
        <v>421547</v>
      </c>
      <c r="AH4" s="78"/>
    </row>
    <row r="5" spans="1:36" x14ac:dyDescent="0.25">
      <c r="A5" s="73" t="s">
        <v>658</v>
      </c>
      <c r="C5" s="78">
        <f>'Subsidies Paid'!K7*'Monetizing Tax Credit Penalty'!$A$30</f>
        <v>0.20099999999999998</v>
      </c>
      <c r="D5" s="78">
        <f>'Subsidies Paid'!L7*'Monetizing Tax Credit Penalty'!$A$30</f>
        <v>0.20099999999999998</v>
      </c>
      <c r="E5" s="78">
        <f>'Subsidies Paid'!M7*'Monetizing Tax Credit Penalty'!$A$30</f>
        <v>0.17419999999999999</v>
      </c>
      <c r="F5" s="78">
        <f>'Subsidies Paid'!N7*'Monetizing Tax Credit Penalty'!$A$30</f>
        <v>0.17419999999999999</v>
      </c>
      <c r="G5" s="78">
        <f>'Subsidies Paid'!O7*'Monetizing Tax Credit Penalty'!$A$30</f>
        <v>0.17419999999999999</v>
      </c>
      <c r="H5" s="78">
        <f>'Subsidies Paid'!P7*'Monetizing Tax Credit Penalty'!$A$30</f>
        <v>0.14739999999999998</v>
      </c>
      <c r="I5" s="78">
        <f>'Subsidies Paid'!Q7*'Monetizing Tax Credit Penalty'!$A$30</f>
        <v>6.699999999999999E-2</v>
      </c>
      <c r="J5" s="78">
        <f>'Subsidies Paid'!R7*'Monetizing Tax Credit Penalty'!$A$30</f>
        <v>6.699999999999999E-2</v>
      </c>
      <c r="K5" s="78">
        <f>'Subsidies Paid'!S7*'Monetizing Tax Credit Penalty'!$A$30</f>
        <v>6.699999999999999E-2</v>
      </c>
      <c r="L5" s="78">
        <f>'Subsidies Paid'!T7*'Monetizing Tax Credit Penalty'!$A$30</f>
        <v>6.699999999999999E-2</v>
      </c>
      <c r="M5" s="78">
        <f>'Subsidies Paid'!U7*'Monetizing Tax Credit Penalty'!$A$30</f>
        <v>6.699999999999999E-2</v>
      </c>
      <c r="N5" s="78">
        <f>'Subsidies Paid'!V7*'Monetizing Tax Credit Penalty'!$A$30</f>
        <v>6.699999999999999E-2</v>
      </c>
      <c r="O5" s="78">
        <f>'Subsidies Paid'!W7*'Monetizing Tax Credit Penalty'!$A$30</f>
        <v>6.699999999999999E-2</v>
      </c>
      <c r="P5" s="78">
        <f>O5</f>
        <v>6.699999999999999E-2</v>
      </c>
      <c r="Q5" s="78">
        <f t="shared" ref="Q5:AG5" si="0">P5</f>
        <v>6.699999999999999E-2</v>
      </c>
      <c r="R5" s="78">
        <f t="shared" si="0"/>
        <v>6.699999999999999E-2</v>
      </c>
      <c r="S5" s="78">
        <f t="shared" si="0"/>
        <v>6.699999999999999E-2</v>
      </c>
      <c r="T5" s="78">
        <f t="shared" si="0"/>
        <v>6.699999999999999E-2</v>
      </c>
      <c r="U5" s="78">
        <f t="shared" si="0"/>
        <v>6.699999999999999E-2</v>
      </c>
      <c r="V5" s="78">
        <f t="shared" si="0"/>
        <v>6.699999999999999E-2</v>
      </c>
      <c r="W5" s="78">
        <f t="shared" si="0"/>
        <v>6.699999999999999E-2</v>
      </c>
      <c r="X5" s="78">
        <f t="shared" si="0"/>
        <v>6.699999999999999E-2</v>
      </c>
      <c r="Y5" s="78">
        <f t="shared" si="0"/>
        <v>6.699999999999999E-2</v>
      </c>
      <c r="Z5" s="78">
        <f t="shared" si="0"/>
        <v>6.699999999999999E-2</v>
      </c>
      <c r="AA5" s="78">
        <f t="shared" si="0"/>
        <v>6.699999999999999E-2</v>
      </c>
      <c r="AB5" s="78">
        <f t="shared" si="0"/>
        <v>6.699999999999999E-2</v>
      </c>
      <c r="AC5" s="78">
        <f t="shared" si="0"/>
        <v>6.699999999999999E-2</v>
      </c>
      <c r="AD5" s="78">
        <f t="shared" si="0"/>
        <v>6.699999999999999E-2</v>
      </c>
      <c r="AE5" s="78">
        <f t="shared" si="0"/>
        <v>6.699999999999999E-2</v>
      </c>
      <c r="AF5" s="78">
        <f t="shared" si="0"/>
        <v>6.699999999999999E-2</v>
      </c>
      <c r="AG5" s="78">
        <f t="shared" si="0"/>
        <v>6.699999999999999E-2</v>
      </c>
      <c r="AH5" s="78"/>
    </row>
    <row r="6" spans="1:36" x14ac:dyDescent="0.25">
      <c r="C6" s="83" t="s">
        <v>656</v>
      </c>
      <c r="D6" s="83"/>
      <c r="E6" s="83"/>
      <c r="F6" s="83"/>
      <c r="G6" s="83"/>
      <c r="H6" s="83"/>
    </row>
    <row r="7" spans="1:36" x14ac:dyDescent="0.25">
      <c r="A7" s="73" t="s">
        <v>262</v>
      </c>
      <c r="C7" s="26">
        <f>C5*C4</f>
        <v>185631.53999999998</v>
      </c>
      <c r="D7" s="26">
        <f t="shared" ref="D7:AG7" si="1">D5*D4</f>
        <v>174840.45299999998</v>
      </c>
      <c r="E7" s="26">
        <f t="shared" si="1"/>
        <v>143643.9264</v>
      </c>
      <c r="F7" s="26">
        <f t="shared" si="1"/>
        <v>135779.66740000001</v>
      </c>
      <c r="G7" s="26">
        <f t="shared" si="1"/>
        <v>128506.64319999999</v>
      </c>
      <c r="H7" s="26">
        <f t="shared" si="1"/>
        <v>103141.67599999998</v>
      </c>
      <c r="I7" s="26">
        <f t="shared" si="1"/>
        <v>44507.094999999994</v>
      </c>
      <c r="J7" s="26">
        <f t="shared" si="1"/>
        <v>42386.745999999992</v>
      </c>
      <c r="K7" s="26">
        <f t="shared" si="1"/>
        <v>40383.110999999997</v>
      </c>
      <c r="L7" s="26">
        <f t="shared" si="1"/>
        <v>38442.991999999991</v>
      </c>
      <c r="M7" s="26">
        <f t="shared" si="1"/>
        <v>36513.056999999993</v>
      </c>
      <c r="N7" s="26">
        <f t="shared" si="1"/>
        <v>35687.214999999997</v>
      </c>
      <c r="O7" s="26">
        <f t="shared" si="1"/>
        <v>34946.797999999995</v>
      </c>
      <c r="P7" s="26">
        <f t="shared" si="1"/>
        <v>34239.277999999998</v>
      </c>
      <c r="Q7" s="26">
        <f t="shared" si="1"/>
        <v>33567.267999999996</v>
      </c>
      <c r="R7" s="26">
        <f t="shared" si="1"/>
        <v>32927.216999999997</v>
      </c>
      <c r="S7" s="26">
        <f t="shared" si="1"/>
        <v>32345.053999999996</v>
      </c>
      <c r="T7" s="26">
        <f t="shared" si="1"/>
        <v>31907.007999999994</v>
      </c>
      <c r="U7" s="26">
        <f t="shared" si="1"/>
        <v>31497.503999999994</v>
      </c>
      <c r="V7" s="26">
        <f t="shared" si="1"/>
        <v>31119.958999999995</v>
      </c>
      <c r="W7" s="26">
        <f t="shared" si="1"/>
        <v>30776.114999999994</v>
      </c>
      <c r="X7" s="26">
        <f t="shared" si="1"/>
        <v>30466.440999999995</v>
      </c>
      <c r="Y7" s="26">
        <f t="shared" si="1"/>
        <v>30176.665999999994</v>
      </c>
      <c r="Z7" s="26">
        <f t="shared" si="1"/>
        <v>29908.933999999994</v>
      </c>
      <c r="AA7" s="26">
        <f t="shared" si="1"/>
        <v>29636.176999999996</v>
      </c>
      <c r="AB7" s="26">
        <f t="shared" si="1"/>
        <v>29388.008999999995</v>
      </c>
      <c r="AC7" s="26">
        <f t="shared" si="1"/>
        <v>29159.940999999995</v>
      </c>
      <c r="AD7" s="26">
        <f t="shared" si="1"/>
        <v>28929.326999999997</v>
      </c>
      <c r="AE7" s="26">
        <f t="shared" si="1"/>
        <v>28696.568999999996</v>
      </c>
      <c r="AF7" s="26">
        <f t="shared" si="1"/>
        <v>28464.480999999996</v>
      </c>
      <c r="AG7" s="26">
        <f t="shared" si="1"/>
        <v>28243.648999999998</v>
      </c>
    </row>
    <row r="9" spans="1:36" x14ac:dyDescent="0.25">
      <c r="A9" s="13" t="s">
        <v>554</v>
      </c>
      <c r="B9" s="13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6" x14ac:dyDescent="0.25">
      <c r="A10" s="17" t="s">
        <v>266</v>
      </c>
      <c r="B10" s="73" t="s">
        <v>0</v>
      </c>
      <c r="C10" s="73">
        <v>2020</v>
      </c>
      <c r="D10" s="73">
        <v>2021</v>
      </c>
      <c r="E10" s="73">
        <v>2022</v>
      </c>
      <c r="F10" s="73">
        <v>2023</v>
      </c>
      <c r="G10" s="73">
        <v>2024</v>
      </c>
      <c r="H10" s="73">
        <v>2025</v>
      </c>
      <c r="I10" s="73">
        <v>2026</v>
      </c>
      <c r="J10" s="73">
        <v>2027</v>
      </c>
      <c r="K10" s="73">
        <v>2028</v>
      </c>
      <c r="L10" s="73">
        <v>2029</v>
      </c>
      <c r="M10" s="73">
        <v>2030</v>
      </c>
      <c r="N10" s="73">
        <v>2031</v>
      </c>
      <c r="O10" s="73">
        <v>2032</v>
      </c>
      <c r="P10" s="73">
        <v>2033</v>
      </c>
      <c r="Q10" s="73">
        <v>2034</v>
      </c>
      <c r="R10" s="73">
        <v>2035</v>
      </c>
      <c r="S10" s="73">
        <v>2036</v>
      </c>
      <c r="T10" s="73">
        <v>2037</v>
      </c>
      <c r="U10" s="73">
        <v>2038</v>
      </c>
      <c r="V10" s="73">
        <v>2039</v>
      </c>
      <c r="W10" s="73">
        <v>2040</v>
      </c>
      <c r="X10" s="73">
        <v>2041</v>
      </c>
      <c r="Y10" s="73">
        <v>2042</v>
      </c>
      <c r="Z10" s="73">
        <v>2043</v>
      </c>
      <c r="AA10" s="73">
        <v>2044</v>
      </c>
      <c r="AB10" s="73">
        <v>2045</v>
      </c>
      <c r="AC10" s="73">
        <v>2046</v>
      </c>
      <c r="AD10" s="73">
        <v>2047</v>
      </c>
      <c r="AE10" s="73">
        <v>2048</v>
      </c>
      <c r="AF10" s="73">
        <v>2049</v>
      </c>
      <c r="AG10" s="73">
        <v>2050</v>
      </c>
    </row>
    <row r="11" spans="1:36" x14ac:dyDescent="0.25">
      <c r="A11" s="73" t="s">
        <v>552</v>
      </c>
      <c r="B11" s="73" t="s">
        <v>545</v>
      </c>
      <c r="C11" s="7">
        <v>3252760</v>
      </c>
      <c r="D11" s="7">
        <v>3143970</v>
      </c>
      <c r="E11" s="7">
        <v>3043330</v>
      </c>
      <c r="F11" s="7">
        <v>2951260</v>
      </c>
      <c r="G11" s="7">
        <v>2831640</v>
      </c>
      <c r="H11" s="7">
        <v>2728630</v>
      </c>
      <c r="I11" s="7">
        <v>2616570</v>
      </c>
      <c r="J11" s="7">
        <v>2528050</v>
      </c>
      <c r="K11" s="7">
        <v>2451590</v>
      </c>
      <c r="L11" s="7">
        <v>2382680</v>
      </c>
      <c r="M11" s="7">
        <v>2317520</v>
      </c>
      <c r="N11" s="7">
        <v>2259750</v>
      </c>
      <c r="O11" s="7">
        <v>2206130</v>
      </c>
      <c r="P11" s="7">
        <v>2155810</v>
      </c>
      <c r="Q11" s="7">
        <v>2108390</v>
      </c>
      <c r="R11" s="7">
        <v>2064070</v>
      </c>
      <c r="S11" s="7">
        <v>2015810</v>
      </c>
      <c r="T11" s="7">
        <v>1977210</v>
      </c>
      <c r="U11" s="7">
        <v>1942510</v>
      </c>
      <c r="V11" s="7">
        <v>1911410</v>
      </c>
      <c r="W11" s="7">
        <v>1886020</v>
      </c>
      <c r="X11" s="7">
        <v>1857640</v>
      </c>
      <c r="Y11" s="7">
        <v>1831480</v>
      </c>
      <c r="Z11" s="7">
        <v>1807510</v>
      </c>
      <c r="AA11" s="7">
        <v>1784380</v>
      </c>
      <c r="AB11" s="7">
        <v>1763150</v>
      </c>
      <c r="AC11" s="7">
        <v>1740650</v>
      </c>
      <c r="AD11" s="7">
        <v>1722380</v>
      </c>
      <c r="AE11" s="7">
        <v>1704850</v>
      </c>
      <c r="AF11" s="7">
        <v>1688010</v>
      </c>
      <c r="AG11" s="7">
        <v>1672180</v>
      </c>
    </row>
    <row r="12" spans="1:36" x14ac:dyDescent="0.25">
      <c r="A12" s="73" t="s">
        <v>659</v>
      </c>
      <c r="C12" s="73">
        <f>'Subsidies Paid'!M8*'Monetizing Tax Credit Penalty'!$A$30</f>
        <v>0</v>
      </c>
      <c r="D12" s="73">
        <f>'Subsidies Paid'!N8*'Monetizing Tax Credit Penalty'!$A$30</f>
        <v>0.20099999999999998</v>
      </c>
      <c r="E12" s="73">
        <f>'Subsidies Paid'!O8*'Monetizing Tax Credit Penalty'!$A$30</f>
        <v>0.20099999999999998</v>
      </c>
      <c r="F12" s="73">
        <f>'Subsidies Paid'!P8*'Monetizing Tax Credit Penalty'!$A$30</f>
        <v>0.20099999999999998</v>
      </c>
      <c r="G12" s="73">
        <f>'Subsidies Paid'!Q8*'Monetizing Tax Credit Penalty'!$A$30</f>
        <v>0.20099999999999998</v>
      </c>
      <c r="H12" s="73">
        <f>'Subsidies Paid'!R8*'Monetizing Tax Credit Penalty'!$A$30</f>
        <v>0.20099999999999998</v>
      </c>
      <c r="I12" s="76">
        <f>H12</f>
        <v>0.20099999999999998</v>
      </c>
      <c r="J12" s="76">
        <f t="shared" ref="J12:K12" si="2">I12</f>
        <v>0.20099999999999998</v>
      </c>
      <c r="K12" s="76">
        <f t="shared" si="2"/>
        <v>0.20099999999999998</v>
      </c>
      <c r="L12" s="73">
        <v>0</v>
      </c>
      <c r="M12" s="73">
        <v>0</v>
      </c>
      <c r="N12" s="73">
        <v>0</v>
      </c>
      <c r="O12" s="73">
        <v>0</v>
      </c>
      <c r="P12" s="73">
        <v>0</v>
      </c>
      <c r="Q12" s="73">
        <v>0</v>
      </c>
      <c r="R12" s="73">
        <v>0</v>
      </c>
      <c r="S12" s="73">
        <v>0</v>
      </c>
      <c r="T12" s="73">
        <v>0</v>
      </c>
      <c r="U12" s="73">
        <v>0</v>
      </c>
      <c r="V12" s="73">
        <v>0</v>
      </c>
      <c r="W12" s="73">
        <v>0</v>
      </c>
      <c r="X12" s="73">
        <v>0</v>
      </c>
      <c r="Y12" s="73">
        <v>0</v>
      </c>
      <c r="Z12" s="73">
        <v>0</v>
      </c>
      <c r="AA12" s="73">
        <v>0</v>
      </c>
      <c r="AB12" s="73">
        <v>0</v>
      </c>
      <c r="AC12" s="73">
        <v>0</v>
      </c>
      <c r="AD12" s="73">
        <v>0</v>
      </c>
      <c r="AE12" s="73">
        <v>0</v>
      </c>
      <c r="AF12" s="73">
        <v>0</v>
      </c>
      <c r="AG12" s="73">
        <v>0</v>
      </c>
    </row>
    <row r="13" spans="1:36" x14ac:dyDescent="0.25">
      <c r="I13" s="84" t="s">
        <v>657</v>
      </c>
      <c r="J13" s="84"/>
      <c r="K13" s="84"/>
    </row>
    <row r="14" spans="1:36" x14ac:dyDescent="0.25">
      <c r="A14" s="73" t="s">
        <v>553</v>
      </c>
      <c r="C14" s="26">
        <f t="shared" ref="C14:K14" si="3">C12*C11</f>
        <v>0</v>
      </c>
      <c r="D14" s="26">
        <f>D12*D11</f>
        <v>631937.97</v>
      </c>
      <c r="E14" s="26">
        <f t="shared" si="3"/>
        <v>611709.32999999996</v>
      </c>
      <c r="F14" s="26">
        <f t="shared" si="3"/>
        <v>593203.26</v>
      </c>
      <c r="G14" s="26">
        <f t="shared" si="3"/>
        <v>569159.6399999999</v>
      </c>
      <c r="H14" s="26">
        <f t="shared" si="3"/>
        <v>548454.63</v>
      </c>
      <c r="I14" s="26">
        <f t="shared" si="3"/>
        <v>525930.56999999995</v>
      </c>
      <c r="J14" s="26">
        <f t="shared" si="3"/>
        <v>508138.05</v>
      </c>
      <c r="K14" s="26">
        <f t="shared" si="3"/>
        <v>492769.58999999997</v>
      </c>
      <c r="L14" s="73">
        <v>0</v>
      </c>
      <c r="M14" s="73">
        <v>0</v>
      </c>
      <c r="N14" s="73">
        <v>0</v>
      </c>
      <c r="O14" s="73">
        <v>0</v>
      </c>
      <c r="P14" s="73">
        <v>0</v>
      </c>
      <c r="Q14" s="73">
        <v>0</v>
      </c>
      <c r="R14" s="73">
        <v>0</v>
      </c>
      <c r="S14" s="73">
        <v>0</v>
      </c>
      <c r="T14" s="73">
        <v>0</v>
      </c>
      <c r="U14" s="73">
        <v>0</v>
      </c>
      <c r="V14" s="73">
        <v>0</v>
      </c>
      <c r="W14" s="73">
        <v>0</v>
      </c>
      <c r="X14" s="73">
        <v>0</v>
      </c>
      <c r="Y14" s="73">
        <v>0</v>
      </c>
      <c r="Z14" s="73">
        <v>0</v>
      </c>
      <c r="AA14" s="73">
        <v>0</v>
      </c>
      <c r="AB14" s="73">
        <v>0</v>
      </c>
      <c r="AC14" s="73">
        <v>0</v>
      </c>
      <c r="AD14" s="73">
        <v>0</v>
      </c>
      <c r="AE14" s="73">
        <v>0</v>
      </c>
      <c r="AF14" s="73">
        <v>0</v>
      </c>
      <c r="AG14" s="73">
        <v>0</v>
      </c>
    </row>
    <row r="16" spans="1:36" x14ac:dyDescent="0.25">
      <c r="A16" s="13" t="s">
        <v>346</v>
      </c>
      <c r="B16" s="13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</row>
    <row r="17" spans="1:35" x14ac:dyDescent="0.25">
      <c r="A17" s="17" t="s">
        <v>266</v>
      </c>
      <c r="B17" s="73" t="s">
        <v>0</v>
      </c>
      <c r="C17" s="73">
        <v>2020</v>
      </c>
      <c r="D17" s="73">
        <v>2021</v>
      </c>
      <c r="E17" s="73">
        <v>2022</v>
      </c>
      <c r="F17" s="73">
        <v>2023</v>
      </c>
      <c r="G17" s="73">
        <v>2024</v>
      </c>
      <c r="H17" s="73">
        <v>2025</v>
      </c>
      <c r="I17" s="73">
        <v>2026</v>
      </c>
      <c r="J17" s="73">
        <v>2027</v>
      </c>
      <c r="K17" s="73">
        <v>2028</v>
      </c>
      <c r="L17" s="73">
        <v>2029</v>
      </c>
      <c r="M17" s="73">
        <v>2030</v>
      </c>
      <c r="N17" s="73">
        <v>2031</v>
      </c>
      <c r="O17" s="73">
        <v>2032</v>
      </c>
      <c r="P17" s="73">
        <v>2033</v>
      </c>
      <c r="Q17" s="73">
        <v>2034</v>
      </c>
      <c r="R17" s="73">
        <v>2035</v>
      </c>
      <c r="S17" s="73">
        <v>2036</v>
      </c>
      <c r="T17" s="73">
        <v>2037</v>
      </c>
      <c r="U17" s="73">
        <v>2038</v>
      </c>
      <c r="V17" s="73">
        <v>2039</v>
      </c>
      <c r="W17" s="73">
        <v>2040</v>
      </c>
      <c r="X17" s="73">
        <v>2041</v>
      </c>
      <c r="Y17" s="73">
        <v>2042</v>
      </c>
      <c r="Z17" s="73">
        <v>2043</v>
      </c>
      <c r="AA17" s="73">
        <v>2044</v>
      </c>
      <c r="AB17" s="73">
        <v>2045</v>
      </c>
      <c r="AC17" s="73">
        <v>2046</v>
      </c>
      <c r="AD17" s="73">
        <v>2047</v>
      </c>
      <c r="AE17" s="73">
        <v>2048</v>
      </c>
      <c r="AF17" s="73">
        <v>2049</v>
      </c>
      <c r="AG17" s="73">
        <v>2050</v>
      </c>
    </row>
    <row r="18" spans="1:35" x14ac:dyDescent="0.25">
      <c r="A18" s="73" t="s">
        <v>263</v>
      </c>
      <c r="B18" s="73" t="s">
        <v>545</v>
      </c>
      <c r="C18" s="7">
        <v>6500520</v>
      </c>
      <c r="D18" s="7">
        <v>6169200</v>
      </c>
      <c r="E18" s="7">
        <v>5843880</v>
      </c>
      <c r="F18" s="7">
        <v>5630240</v>
      </c>
      <c r="G18" s="7">
        <v>5422800</v>
      </c>
      <c r="H18" s="7">
        <v>5233450</v>
      </c>
      <c r="I18" s="7">
        <v>5058220</v>
      </c>
      <c r="J18" s="7">
        <v>4898610</v>
      </c>
      <c r="K18" s="7">
        <v>4753980</v>
      </c>
      <c r="L18" s="7">
        <v>4620220</v>
      </c>
      <c r="M18" s="7">
        <v>4501030</v>
      </c>
      <c r="N18" s="7">
        <v>4393600</v>
      </c>
      <c r="O18" s="7">
        <v>4297490</v>
      </c>
      <c r="P18" s="7">
        <v>4212530</v>
      </c>
      <c r="Q18" s="7">
        <v>4135500</v>
      </c>
      <c r="R18" s="7">
        <v>4069500</v>
      </c>
      <c r="S18" s="7">
        <v>4010230</v>
      </c>
      <c r="T18" s="7">
        <v>3958590</v>
      </c>
      <c r="U18" s="7">
        <v>3914720</v>
      </c>
      <c r="V18" s="7">
        <v>3876450</v>
      </c>
      <c r="W18" s="7">
        <v>3843370</v>
      </c>
      <c r="X18" s="7">
        <v>3814240</v>
      </c>
      <c r="Y18" s="7">
        <v>3789350</v>
      </c>
      <c r="Z18" s="7">
        <v>3768370</v>
      </c>
      <c r="AA18" s="7">
        <v>3749030</v>
      </c>
      <c r="AB18" s="7">
        <v>3730660</v>
      </c>
      <c r="AC18" s="7">
        <v>3714590</v>
      </c>
      <c r="AD18" s="7">
        <v>3697200</v>
      </c>
      <c r="AE18" s="7">
        <v>3680150</v>
      </c>
      <c r="AF18" s="7">
        <v>3662120</v>
      </c>
      <c r="AG18" s="7">
        <v>3640820</v>
      </c>
    </row>
    <row r="19" spans="1:35" x14ac:dyDescent="0.25">
      <c r="A19" s="73" t="s">
        <v>660</v>
      </c>
      <c r="C19" s="73">
        <f>'Subsidies Paid'!K7*'Monetizing Tax Credit Penalty'!$A$30</f>
        <v>0.20099999999999998</v>
      </c>
      <c r="D19" s="73">
        <f>'Subsidies Paid'!L7*'Monetizing Tax Credit Penalty'!$A$30</f>
        <v>0.20099999999999998</v>
      </c>
      <c r="E19" s="73">
        <f>'Subsidies Paid'!M7*'Monetizing Tax Credit Penalty'!$A$30</f>
        <v>0.17419999999999999</v>
      </c>
      <c r="F19" s="73">
        <f>'Subsidies Paid'!N7*'Monetizing Tax Credit Penalty'!$A$30</f>
        <v>0.17419999999999999</v>
      </c>
      <c r="G19" s="73">
        <f>'Subsidies Paid'!O7*'Monetizing Tax Credit Penalty'!$A$30</f>
        <v>0.17419999999999999</v>
      </c>
      <c r="H19" s="73">
        <f>'Subsidies Paid'!P7*'Monetizing Tax Credit Penalty'!$A$30</f>
        <v>0.14739999999999998</v>
      </c>
      <c r="I19" s="73">
        <f>'Subsidies Paid'!Q7*'Monetizing Tax Credit Penalty'!$A$30</f>
        <v>6.699999999999999E-2</v>
      </c>
      <c r="J19" s="73">
        <f>'Subsidies Paid'!R7*'Monetizing Tax Credit Penalty'!$A$30</f>
        <v>6.699999999999999E-2</v>
      </c>
      <c r="K19" s="73">
        <f>'Subsidies Paid'!S7*'Monetizing Tax Credit Penalty'!$A$30</f>
        <v>6.699999999999999E-2</v>
      </c>
      <c r="L19" s="73">
        <f>'Subsidies Paid'!T7*'Monetizing Tax Credit Penalty'!$A$30</f>
        <v>6.699999999999999E-2</v>
      </c>
      <c r="M19" s="73">
        <f>'Subsidies Paid'!U7*'Monetizing Tax Credit Penalty'!$A$30</f>
        <v>6.699999999999999E-2</v>
      </c>
      <c r="N19" s="73">
        <f>'Subsidies Paid'!V7*'Monetizing Tax Credit Penalty'!$A$30</f>
        <v>6.699999999999999E-2</v>
      </c>
      <c r="O19" s="73">
        <f>'Subsidies Paid'!W7*'Monetizing Tax Credit Penalty'!$A$30</f>
        <v>6.699999999999999E-2</v>
      </c>
      <c r="P19" s="73">
        <f>O19</f>
        <v>6.699999999999999E-2</v>
      </c>
      <c r="Q19" s="73">
        <f t="shared" ref="Q19:AG19" si="4">P19</f>
        <v>6.699999999999999E-2</v>
      </c>
      <c r="R19" s="73">
        <f t="shared" si="4"/>
        <v>6.699999999999999E-2</v>
      </c>
      <c r="S19" s="73">
        <f t="shared" si="4"/>
        <v>6.699999999999999E-2</v>
      </c>
      <c r="T19" s="73">
        <f t="shared" si="4"/>
        <v>6.699999999999999E-2</v>
      </c>
      <c r="U19" s="73">
        <f t="shared" si="4"/>
        <v>6.699999999999999E-2</v>
      </c>
      <c r="V19" s="73">
        <f t="shared" si="4"/>
        <v>6.699999999999999E-2</v>
      </c>
      <c r="W19" s="73">
        <f t="shared" si="4"/>
        <v>6.699999999999999E-2</v>
      </c>
      <c r="X19" s="73">
        <f t="shared" si="4"/>
        <v>6.699999999999999E-2</v>
      </c>
      <c r="Y19" s="73">
        <f t="shared" si="4"/>
        <v>6.699999999999999E-2</v>
      </c>
      <c r="Z19" s="73">
        <f t="shared" si="4"/>
        <v>6.699999999999999E-2</v>
      </c>
      <c r="AA19" s="73">
        <f t="shared" si="4"/>
        <v>6.699999999999999E-2</v>
      </c>
      <c r="AB19" s="73">
        <f t="shared" si="4"/>
        <v>6.699999999999999E-2</v>
      </c>
      <c r="AC19" s="73">
        <f t="shared" si="4"/>
        <v>6.699999999999999E-2</v>
      </c>
      <c r="AD19" s="73">
        <f t="shared" si="4"/>
        <v>6.699999999999999E-2</v>
      </c>
      <c r="AE19" s="73">
        <f t="shared" si="4"/>
        <v>6.699999999999999E-2</v>
      </c>
      <c r="AF19" s="73">
        <f t="shared" si="4"/>
        <v>6.699999999999999E-2</v>
      </c>
      <c r="AG19" s="73">
        <f t="shared" si="4"/>
        <v>6.699999999999999E-2</v>
      </c>
    </row>
    <row r="20" spans="1:35" x14ac:dyDescent="0.25">
      <c r="C20" s="74"/>
      <c r="D20" s="83" t="s">
        <v>656</v>
      </c>
      <c r="E20" s="83"/>
      <c r="F20" s="83"/>
      <c r="G20" s="83"/>
      <c r="H20" s="83"/>
      <c r="I20" s="83"/>
    </row>
    <row r="21" spans="1:35" x14ac:dyDescent="0.25">
      <c r="A21" s="73" t="s">
        <v>264</v>
      </c>
      <c r="C21" s="73">
        <f t="shared" ref="C21:AG21" si="5">C19*C18</f>
        <v>1306604.5199999998</v>
      </c>
      <c r="D21" s="73">
        <f t="shared" si="5"/>
        <v>1240009.2</v>
      </c>
      <c r="E21" s="73">
        <f t="shared" si="5"/>
        <v>1018003.8959999999</v>
      </c>
      <c r="F21" s="73">
        <f t="shared" si="5"/>
        <v>980787.80799999996</v>
      </c>
      <c r="G21" s="73">
        <f t="shared" si="5"/>
        <v>944651.76</v>
      </c>
      <c r="H21" s="73">
        <f t="shared" si="5"/>
        <v>771410.52999999991</v>
      </c>
      <c r="I21" s="73">
        <f t="shared" si="5"/>
        <v>338900.73999999993</v>
      </c>
      <c r="J21" s="73">
        <f t="shared" si="5"/>
        <v>328206.86999999994</v>
      </c>
      <c r="K21" s="73">
        <f t="shared" si="5"/>
        <v>318516.65999999997</v>
      </c>
      <c r="L21" s="73">
        <f t="shared" si="5"/>
        <v>309554.73999999993</v>
      </c>
      <c r="M21" s="73">
        <f t="shared" si="5"/>
        <v>301569.00999999995</v>
      </c>
      <c r="N21" s="73">
        <f t="shared" si="5"/>
        <v>294371.19999999995</v>
      </c>
      <c r="O21" s="73">
        <f t="shared" si="5"/>
        <v>287931.82999999996</v>
      </c>
      <c r="P21" s="73">
        <f t="shared" si="5"/>
        <v>282239.50999999995</v>
      </c>
      <c r="Q21" s="73">
        <f t="shared" si="5"/>
        <v>277078.49999999994</v>
      </c>
      <c r="R21" s="73">
        <f t="shared" si="5"/>
        <v>272656.49999999994</v>
      </c>
      <c r="S21" s="73">
        <f t="shared" si="5"/>
        <v>268685.40999999997</v>
      </c>
      <c r="T21" s="73">
        <f t="shared" si="5"/>
        <v>265225.52999999997</v>
      </c>
      <c r="U21" s="73">
        <f t="shared" si="5"/>
        <v>262286.23999999993</v>
      </c>
      <c r="V21" s="73">
        <f t="shared" si="5"/>
        <v>259722.14999999997</v>
      </c>
      <c r="W21" s="73">
        <f t="shared" si="5"/>
        <v>257505.78999999995</v>
      </c>
      <c r="X21" s="73">
        <f t="shared" si="5"/>
        <v>255554.07999999996</v>
      </c>
      <c r="Y21" s="73">
        <f t="shared" si="5"/>
        <v>253886.44999999995</v>
      </c>
      <c r="Z21" s="73">
        <f t="shared" si="5"/>
        <v>252480.78999999995</v>
      </c>
      <c r="AA21" s="73">
        <f t="shared" si="5"/>
        <v>251185.00999999995</v>
      </c>
      <c r="AB21" s="73">
        <f t="shared" si="5"/>
        <v>249954.21999999997</v>
      </c>
      <c r="AC21" s="73">
        <f t="shared" si="5"/>
        <v>248877.52999999997</v>
      </c>
      <c r="AD21" s="73">
        <f t="shared" si="5"/>
        <v>247712.39999999997</v>
      </c>
      <c r="AE21" s="73">
        <f t="shared" si="5"/>
        <v>246570.04999999996</v>
      </c>
      <c r="AF21" s="73">
        <f t="shared" si="5"/>
        <v>245362.03999999995</v>
      </c>
      <c r="AG21" s="73">
        <f t="shared" si="5"/>
        <v>243934.93999999997</v>
      </c>
    </row>
    <row r="23" spans="1:35" x14ac:dyDescent="0.25">
      <c r="A23" s="13" t="s">
        <v>347</v>
      </c>
      <c r="B23" s="13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</row>
    <row r="24" spans="1:35" x14ac:dyDescent="0.25">
      <c r="A24" s="17" t="s">
        <v>266</v>
      </c>
      <c r="B24" s="73" t="s">
        <v>0</v>
      </c>
      <c r="C24" s="73">
        <v>2020</v>
      </c>
      <c r="D24" s="73">
        <v>2021</v>
      </c>
      <c r="E24" s="73">
        <v>2022</v>
      </c>
      <c r="F24" s="73">
        <v>2023</v>
      </c>
      <c r="G24" s="73">
        <v>2024</v>
      </c>
      <c r="H24" s="73">
        <v>2025</v>
      </c>
      <c r="I24" s="73">
        <v>2026</v>
      </c>
      <c r="J24" s="73">
        <v>2027</v>
      </c>
      <c r="K24" s="73">
        <v>2028</v>
      </c>
      <c r="L24" s="73">
        <v>2029</v>
      </c>
      <c r="M24" s="73">
        <v>2030</v>
      </c>
      <c r="N24" s="73">
        <v>2031</v>
      </c>
      <c r="O24" s="73">
        <v>2032</v>
      </c>
      <c r="P24" s="73">
        <v>2033</v>
      </c>
      <c r="Q24" s="73">
        <v>2034</v>
      </c>
      <c r="R24" s="73">
        <v>2035</v>
      </c>
      <c r="S24" s="73">
        <v>2036</v>
      </c>
      <c r="T24" s="73">
        <v>2037</v>
      </c>
      <c r="U24" s="73">
        <v>2038</v>
      </c>
      <c r="V24" s="73">
        <v>2039</v>
      </c>
      <c r="W24" s="73">
        <v>2040</v>
      </c>
      <c r="X24" s="73">
        <v>2041</v>
      </c>
      <c r="Y24" s="73">
        <v>2042</v>
      </c>
      <c r="Z24" s="73">
        <v>2043</v>
      </c>
      <c r="AA24" s="73">
        <v>2044</v>
      </c>
      <c r="AB24" s="73">
        <v>2045</v>
      </c>
      <c r="AC24" s="73">
        <v>2046</v>
      </c>
      <c r="AD24" s="73">
        <v>2047</v>
      </c>
      <c r="AE24" s="73">
        <v>2048</v>
      </c>
      <c r="AF24" s="73">
        <v>2049</v>
      </c>
      <c r="AG24" s="73">
        <v>2050</v>
      </c>
    </row>
    <row r="25" spans="1:35" x14ac:dyDescent="0.25">
      <c r="A25" s="73" t="s">
        <v>311</v>
      </c>
      <c r="B25" s="73" t="s">
        <v>545</v>
      </c>
      <c r="C25" s="7">
        <v>6032460</v>
      </c>
      <c r="D25" s="7">
        <v>5940580</v>
      </c>
      <c r="E25" s="7">
        <v>5849080</v>
      </c>
      <c r="F25" s="7">
        <v>5757950</v>
      </c>
      <c r="G25" s="7">
        <v>5667180</v>
      </c>
      <c r="H25" s="7">
        <v>5576790</v>
      </c>
      <c r="I25" s="7">
        <v>5486760</v>
      </c>
      <c r="J25" s="7">
        <v>5397110</v>
      </c>
      <c r="K25" s="7">
        <v>5307820</v>
      </c>
      <c r="L25" s="7">
        <v>5218900</v>
      </c>
      <c r="M25" s="7">
        <v>5130360</v>
      </c>
      <c r="N25" s="7">
        <v>5041190</v>
      </c>
      <c r="O25" s="7">
        <v>5015980</v>
      </c>
      <c r="P25" s="7">
        <v>4990900</v>
      </c>
      <c r="Q25" s="7">
        <v>4965950</v>
      </c>
      <c r="R25" s="7">
        <v>4941120</v>
      </c>
      <c r="S25" s="7">
        <v>4916410</v>
      </c>
      <c r="T25" s="7">
        <v>4891830</v>
      </c>
      <c r="U25" s="7">
        <v>4867370</v>
      </c>
      <c r="V25" s="7">
        <v>4843030</v>
      </c>
      <c r="W25" s="7">
        <v>4818820</v>
      </c>
      <c r="X25" s="7">
        <v>4794730</v>
      </c>
      <c r="Y25" s="7">
        <v>4770750</v>
      </c>
      <c r="Z25" s="7">
        <v>4746900</v>
      </c>
      <c r="AA25" s="7">
        <v>4723160</v>
      </c>
      <c r="AB25" s="7">
        <v>4699550</v>
      </c>
      <c r="AC25" s="7">
        <v>4676050</v>
      </c>
      <c r="AD25" s="7">
        <v>4652670</v>
      </c>
      <c r="AE25" s="7">
        <v>4629410</v>
      </c>
      <c r="AF25" s="7">
        <v>4606260</v>
      </c>
      <c r="AG25" s="7">
        <v>4583230</v>
      </c>
    </row>
    <row r="26" spans="1:35" x14ac:dyDescent="0.25">
      <c r="A26" s="73" t="s">
        <v>661</v>
      </c>
      <c r="C26" s="73">
        <f>'Subsidies Paid'!M12*'Monetizing Tax Credit Penalty'!$A$30</f>
        <v>6.699999999999999E-2</v>
      </c>
      <c r="D26" s="73">
        <f>'Subsidies Paid'!N12*'Monetizing Tax Credit Penalty'!$A$30</f>
        <v>6.699999999999999E-2</v>
      </c>
      <c r="E26" s="73">
        <f>'Subsidies Paid'!O12*'Monetizing Tax Credit Penalty'!$A$30</f>
        <v>6.699999999999999E-2</v>
      </c>
      <c r="F26" s="73">
        <f>'Subsidies Paid'!P12*'Monetizing Tax Credit Penalty'!$A$30</f>
        <v>6.699999999999999E-2</v>
      </c>
      <c r="G26" s="73">
        <f>'Subsidies Paid'!Q12*'Monetizing Tax Credit Penalty'!$A$30</f>
        <v>6.699999999999999E-2</v>
      </c>
      <c r="H26" s="73">
        <f>'Subsidies Paid'!R12*'Monetizing Tax Credit Penalty'!$A$30</f>
        <v>6.699999999999999E-2</v>
      </c>
      <c r="I26" s="73">
        <f>'Subsidies Paid'!S12*'Monetizing Tax Credit Penalty'!$A$30</f>
        <v>6.699999999999999E-2</v>
      </c>
      <c r="J26" s="73">
        <f>'Subsidies Paid'!T12*'Monetizing Tax Credit Penalty'!$A$30</f>
        <v>6.699999999999999E-2</v>
      </c>
      <c r="K26" s="73">
        <f>'Subsidies Paid'!U12*'Monetizing Tax Credit Penalty'!$A$30</f>
        <v>6.699999999999999E-2</v>
      </c>
      <c r="L26" s="73">
        <f>'Subsidies Paid'!V12*'Monetizing Tax Credit Penalty'!$A$30</f>
        <v>6.699999999999999E-2</v>
      </c>
      <c r="M26" s="73">
        <f>'Subsidies Paid'!W12*'Monetizing Tax Credit Penalty'!$A$30</f>
        <v>6.699999999999999E-2</v>
      </c>
      <c r="N26" s="73">
        <f>M26</f>
        <v>6.699999999999999E-2</v>
      </c>
      <c r="O26" s="73">
        <f t="shared" ref="O26:AG26" si="6">N26</f>
        <v>6.699999999999999E-2</v>
      </c>
      <c r="P26" s="73">
        <f t="shared" si="6"/>
        <v>6.699999999999999E-2</v>
      </c>
      <c r="Q26" s="73">
        <f t="shared" si="6"/>
        <v>6.699999999999999E-2</v>
      </c>
      <c r="R26" s="73">
        <f t="shared" si="6"/>
        <v>6.699999999999999E-2</v>
      </c>
      <c r="S26" s="73">
        <f t="shared" si="6"/>
        <v>6.699999999999999E-2</v>
      </c>
      <c r="T26" s="73">
        <f t="shared" si="6"/>
        <v>6.699999999999999E-2</v>
      </c>
      <c r="U26" s="73">
        <f t="shared" si="6"/>
        <v>6.699999999999999E-2</v>
      </c>
      <c r="V26" s="73">
        <f t="shared" si="6"/>
        <v>6.699999999999999E-2</v>
      </c>
      <c r="W26" s="73">
        <f t="shared" si="6"/>
        <v>6.699999999999999E-2</v>
      </c>
      <c r="X26" s="73">
        <f t="shared" si="6"/>
        <v>6.699999999999999E-2</v>
      </c>
      <c r="Y26" s="73">
        <f t="shared" si="6"/>
        <v>6.699999999999999E-2</v>
      </c>
      <c r="Z26" s="73">
        <f t="shared" si="6"/>
        <v>6.699999999999999E-2</v>
      </c>
      <c r="AA26" s="73">
        <f t="shared" si="6"/>
        <v>6.699999999999999E-2</v>
      </c>
      <c r="AB26" s="73">
        <f t="shared" si="6"/>
        <v>6.699999999999999E-2</v>
      </c>
      <c r="AC26" s="73">
        <f t="shared" si="6"/>
        <v>6.699999999999999E-2</v>
      </c>
      <c r="AD26" s="73">
        <f t="shared" si="6"/>
        <v>6.699999999999999E-2</v>
      </c>
      <c r="AE26" s="73">
        <f t="shared" si="6"/>
        <v>6.699999999999999E-2</v>
      </c>
      <c r="AF26" s="73">
        <f t="shared" si="6"/>
        <v>6.699999999999999E-2</v>
      </c>
      <c r="AG26" s="73">
        <f t="shared" si="6"/>
        <v>6.699999999999999E-2</v>
      </c>
    </row>
    <row r="27" spans="1:35" x14ac:dyDescent="0.25">
      <c r="A27" s="73" t="s">
        <v>312</v>
      </c>
      <c r="C27" s="26">
        <f t="shared" ref="C27:AG27" si="7">C25*C26</f>
        <v>404174.81999999995</v>
      </c>
      <c r="D27" s="26">
        <f t="shared" si="7"/>
        <v>398018.85999999993</v>
      </c>
      <c r="E27" s="26">
        <f t="shared" si="7"/>
        <v>391888.35999999993</v>
      </c>
      <c r="F27" s="26">
        <f t="shared" si="7"/>
        <v>385782.64999999997</v>
      </c>
      <c r="G27" s="26">
        <f t="shared" si="7"/>
        <v>379701.05999999994</v>
      </c>
      <c r="H27" s="26">
        <f t="shared" si="7"/>
        <v>373644.92999999993</v>
      </c>
      <c r="I27" s="26">
        <f t="shared" si="7"/>
        <v>367612.91999999993</v>
      </c>
      <c r="J27" s="26">
        <f t="shared" si="7"/>
        <v>361606.36999999994</v>
      </c>
      <c r="K27" s="26">
        <f t="shared" si="7"/>
        <v>355623.93999999994</v>
      </c>
      <c r="L27" s="26">
        <f t="shared" si="7"/>
        <v>349666.29999999993</v>
      </c>
      <c r="M27" s="26">
        <f t="shared" si="7"/>
        <v>343734.11999999994</v>
      </c>
      <c r="N27" s="26">
        <f t="shared" si="7"/>
        <v>337759.72999999992</v>
      </c>
      <c r="O27" s="26">
        <f t="shared" si="7"/>
        <v>336070.66</v>
      </c>
      <c r="P27" s="26">
        <f t="shared" si="7"/>
        <v>334390.29999999993</v>
      </c>
      <c r="Q27" s="26">
        <f t="shared" si="7"/>
        <v>332718.64999999997</v>
      </c>
      <c r="R27" s="26">
        <f t="shared" si="7"/>
        <v>331055.03999999998</v>
      </c>
      <c r="S27" s="26">
        <f t="shared" si="7"/>
        <v>329399.46999999997</v>
      </c>
      <c r="T27" s="26">
        <f t="shared" si="7"/>
        <v>327752.60999999993</v>
      </c>
      <c r="U27" s="26">
        <f t="shared" si="7"/>
        <v>326113.78999999998</v>
      </c>
      <c r="V27" s="26">
        <f t="shared" si="7"/>
        <v>324483.00999999995</v>
      </c>
      <c r="W27" s="26">
        <f t="shared" si="7"/>
        <v>322860.93999999994</v>
      </c>
      <c r="X27" s="26">
        <f t="shared" si="7"/>
        <v>321246.90999999997</v>
      </c>
      <c r="Y27" s="26">
        <f t="shared" si="7"/>
        <v>319640.24999999994</v>
      </c>
      <c r="Z27" s="26">
        <f t="shared" si="7"/>
        <v>318042.29999999993</v>
      </c>
      <c r="AA27" s="26">
        <f t="shared" si="7"/>
        <v>316451.71999999997</v>
      </c>
      <c r="AB27" s="26">
        <f t="shared" si="7"/>
        <v>314869.84999999998</v>
      </c>
      <c r="AC27" s="26">
        <f t="shared" si="7"/>
        <v>313295.34999999998</v>
      </c>
      <c r="AD27" s="26">
        <f t="shared" si="7"/>
        <v>311728.88999999996</v>
      </c>
      <c r="AE27" s="26">
        <f t="shared" si="7"/>
        <v>310170.46999999997</v>
      </c>
      <c r="AF27" s="26">
        <f t="shared" si="7"/>
        <v>308619.41999999993</v>
      </c>
      <c r="AG27" s="26">
        <f t="shared" si="7"/>
        <v>307076.40999999997</v>
      </c>
    </row>
    <row r="29" spans="1:35" x14ac:dyDescent="0.25">
      <c r="A29" s="16" t="s">
        <v>348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</row>
    <row r="30" spans="1:35" x14ac:dyDescent="0.25">
      <c r="A30" s="18" t="s">
        <v>32</v>
      </c>
      <c r="B30" s="73" t="s">
        <v>0</v>
      </c>
      <c r="C30" s="73">
        <v>2020</v>
      </c>
      <c r="D30" s="73">
        <v>2021</v>
      </c>
      <c r="E30" s="73">
        <v>2022</v>
      </c>
      <c r="F30" s="73">
        <v>2023</v>
      </c>
      <c r="G30" s="73">
        <v>2024</v>
      </c>
      <c r="H30" s="73">
        <v>2025</v>
      </c>
      <c r="I30" s="73">
        <v>2026</v>
      </c>
      <c r="J30" s="73">
        <v>2027</v>
      </c>
      <c r="K30" s="73">
        <v>2028</v>
      </c>
      <c r="L30" s="73">
        <v>2029</v>
      </c>
      <c r="M30" s="73">
        <v>2030</v>
      </c>
      <c r="N30" s="73">
        <v>2031</v>
      </c>
      <c r="O30" s="73">
        <v>2032</v>
      </c>
      <c r="P30" s="73">
        <v>2033</v>
      </c>
      <c r="Q30" s="73">
        <v>2034</v>
      </c>
      <c r="R30" s="73">
        <v>2035</v>
      </c>
      <c r="S30" s="73">
        <v>2036</v>
      </c>
      <c r="T30" s="73">
        <v>2037</v>
      </c>
      <c r="U30" s="73">
        <v>2038</v>
      </c>
      <c r="V30" s="73">
        <v>2039</v>
      </c>
      <c r="W30" s="73">
        <v>2040</v>
      </c>
      <c r="X30" s="73">
        <v>2041</v>
      </c>
      <c r="Y30" s="73">
        <v>2042</v>
      </c>
      <c r="Z30" s="73">
        <v>2043</v>
      </c>
      <c r="AA30" s="73">
        <v>2044</v>
      </c>
      <c r="AB30" s="73">
        <v>2045</v>
      </c>
      <c r="AC30" s="73">
        <v>2046</v>
      </c>
      <c r="AD30" s="73">
        <v>2047</v>
      </c>
      <c r="AE30" s="73">
        <v>2048</v>
      </c>
      <c r="AF30" s="73">
        <v>2049</v>
      </c>
      <c r="AG30" s="73">
        <v>2050</v>
      </c>
    </row>
    <row r="31" spans="1:35" x14ac:dyDescent="0.25">
      <c r="A31" s="73" t="s">
        <v>267</v>
      </c>
      <c r="B31" s="73" t="s">
        <v>310</v>
      </c>
      <c r="C31" s="7">
        <f>'Subsidies Paid'!K4*10^9</f>
        <v>300000000</v>
      </c>
      <c r="D31" s="7">
        <f>C31</f>
        <v>300000000</v>
      </c>
      <c r="E31" s="7">
        <f t="shared" ref="E31:AG31" si="8">D31</f>
        <v>300000000</v>
      </c>
      <c r="F31" s="7">
        <f t="shared" si="8"/>
        <v>300000000</v>
      </c>
      <c r="G31" s="7">
        <f t="shared" si="8"/>
        <v>300000000</v>
      </c>
      <c r="H31" s="7">
        <f t="shared" si="8"/>
        <v>300000000</v>
      </c>
      <c r="I31" s="7">
        <f t="shared" si="8"/>
        <v>300000000</v>
      </c>
      <c r="J31" s="7">
        <f t="shared" si="8"/>
        <v>300000000</v>
      </c>
      <c r="K31" s="7">
        <f t="shared" si="8"/>
        <v>300000000</v>
      </c>
      <c r="L31" s="7">
        <f t="shared" si="8"/>
        <v>300000000</v>
      </c>
      <c r="M31" s="7">
        <f t="shared" si="8"/>
        <v>300000000</v>
      </c>
      <c r="N31" s="7">
        <f t="shared" si="8"/>
        <v>300000000</v>
      </c>
      <c r="O31" s="7">
        <f t="shared" si="8"/>
        <v>300000000</v>
      </c>
      <c r="P31" s="7">
        <f t="shared" si="8"/>
        <v>300000000</v>
      </c>
      <c r="Q31" s="7">
        <f t="shared" si="8"/>
        <v>300000000</v>
      </c>
      <c r="R31" s="7">
        <f t="shared" si="8"/>
        <v>300000000</v>
      </c>
      <c r="S31" s="7">
        <f t="shared" si="8"/>
        <v>300000000</v>
      </c>
      <c r="T31" s="7">
        <f t="shared" si="8"/>
        <v>300000000</v>
      </c>
      <c r="U31" s="7">
        <f t="shared" si="8"/>
        <v>300000000</v>
      </c>
      <c r="V31" s="7">
        <f t="shared" si="8"/>
        <v>300000000</v>
      </c>
      <c r="W31" s="7">
        <f t="shared" si="8"/>
        <v>300000000</v>
      </c>
      <c r="X31" s="7">
        <f t="shared" si="8"/>
        <v>300000000</v>
      </c>
      <c r="Y31" s="7">
        <f t="shared" si="8"/>
        <v>300000000</v>
      </c>
      <c r="Z31" s="7">
        <f t="shared" si="8"/>
        <v>300000000</v>
      </c>
      <c r="AA31" s="7">
        <f t="shared" si="8"/>
        <v>300000000</v>
      </c>
      <c r="AB31" s="7">
        <f t="shared" si="8"/>
        <v>300000000</v>
      </c>
      <c r="AC31" s="7">
        <f t="shared" si="8"/>
        <v>300000000</v>
      </c>
      <c r="AD31" s="7">
        <f t="shared" si="8"/>
        <v>300000000</v>
      </c>
      <c r="AE31" s="7">
        <f t="shared" si="8"/>
        <v>300000000</v>
      </c>
      <c r="AF31" s="7">
        <f t="shared" si="8"/>
        <v>300000000</v>
      </c>
      <c r="AG31" s="7">
        <f t="shared" si="8"/>
        <v>300000000</v>
      </c>
      <c r="AH31" s="7"/>
      <c r="AI31" s="7"/>
    </row>
    <row r="32" spans="1:35" x14ac:dyDescent="0.25">
      <c r="A32" s="73" t="s">
        <v>268</v>
      </c>
      <c r="B32" s="73" t="s">
        <v>270</v>
      </c>
      <c r="C32" s="7">
        <f>INDEX('AEO Table 8'!19:19,MATCH(Calculations!C30,'AEO Table 8'!13:13,0))*10^6</f>
        <v>764960510</v>
      </c>
      <c r="D32" s="7">
        <f>INDEX('AEO Table 8'!19:19,MATCH(Calculations!D30,'AEO Table 8'!13:13,0))*10^6</f>
        <v>934006348</v>
      </c>
      <c r="E32" s="7">
        <f>INDEX('AEO Table 8'!19:19,MATCH(Calculations!E30,'AEO Table 8'!13:13,0))*10^6</f>
        <v>934234253</v>
      </c>
      <c r="F32" s="7">
        <f>INDEX('AEO Table 8'!19:19,MATCH(Calculations!F30,'AEO Table 8'!13:13,0))*10^6</f>
        <v>762942139</v>
      </c>
      <c r="G32" s="7">
        <f>INDEX('AEO Table 8'!19:19,MATCH(Calculations!G30,'AEO Table 8'!13:13,0))*10^6</f>
        <v>635225891</v>
      </c>
      <c r="H32" s="7">
        <f>INDEX('AEO Table 8'!19:19,MATCH(Calculations!H30,'AEO Table 8'!13:13,0))*10^6</f>
        <v>492216431</v>
      </c>
      <c r="I32" s="7">
        <f>INDEX('AEO Table 8'!19:19,MATCH(Calculations!I30,'AEO Table 8'!13:13,0))*10^6</f>
        <v>499887024</v>
      </c>
      <c r="J32" s="7">
        <f>INDEX('AEO Table 8'!19:19,MATCH(Calculations!J30,'AEO Table 8'!13:13,0))*10^6</f>
        <v>482218689</v>
      </c>
      <c r="K32" s="7">
        <f>INDEX('AEO Table 8'!19:19,MATCH(Calculations!K30,'AEO Table 8'!13:13,0))*10^6</f>
        <v>485987122</v>
      </c>
      <c r="L32" s="7">
        <f>INDEX('AEO Table 8'!19:19,MATCH(Calculations!L30,'AEO Table 8'!13:13,0))*10^6</f>
        <v>487929169</v>
      </c>
      <c r="M32" s="7">
        <f>INDEX('AEO Table 8'!19:19,MATCH(Calculations!M30,'AEO Table 8'!13:13,0))*10^6</f>
        <v>493595734</v>
      </c>
      <c r="N32" s="7">
        <f>INDEX('AEO Table 8'!19:19,MATCH(Calculations!N30,'AEO Table 8'!13:13,0))*10^6</f>
        <v>486280212</v>
      </c>
      <c r="O32" s="7">
        <f>INDEX('AEO Table 8'!19:19,MATCH(Calculations!O30,'AEO Table 8'!13:13,0))*10^6</f>
        <v>474427094</v>
      </c>
      <c r="P32" s="7">
        <f>INDEX('AEO Table 8'!19:19,MATCH(Calculations!P30,'AEO Table 8'!13:13,0))*10^6</f>
        <v>472208710</v>
      </c>
      <c r="Q32" s="7">
        <f>INDEX('AEO Table 8'!19:19,MATCH(Calculations!Q30,'AEO Table 8'!13:13,0))*10^6</f>
        <v>461417206</v>
      </c>
      <c r="R32" s="7">
        <f>INDEX('AEO Table 8'!19:19,MATCH(Calculations!R30,'AEO Table 8'!13:13,0))*10^6</f>
        <v>449094696</v>
      </c>
      <c r="S32" s="7">
        <f>INDEX('AEO Table 8'!19:19,MATCH(Calculations!S30,'AEO Table 8'!13:13,0))*10^6</f>
        <v>442454346</v>
      </c>
      <c r="T32" s="7">
        <f>INDEX('AEO Table 8'!19:19,MATCH(Calculations!T30,'AEO Table 8'!13:13,0))*10^6</f>
        <v>435752625</v>
      </c>
      <c r="U32" s="7">
        <f>INDEX('AEO Table 8'!19:19,MATCH(Calculations!U30,'AEO Table 8'!13:13,0))*10^6</f>
        <v>425239166</v>
      </c>
      <c r="V32" s="7">
        <f>INDEX('AEO Table 8'!19:19,MATCH(Calculations!V30,'AEO Table 8'!13:13,0))*10^6</f>
        <v>423414612</v>
      </c>
      <c r="W32" s="7">
        <f>INDEX('AEO Table 8'!19:19,MATCH(Calculations!W30,'AEO Table 8'!13:13,0))*10^6</f>
        <v>419805115</v>
      </c>
      <c r="X32" s="7">
        <f>INDEX('AEO Table 8'!19:19,MATCH(Calculations!X30,'AEO Table 8'!13:13,0))*10^6</f>
        <v>417840149</v>
      </c>
      <c r="Y32" s="7">
        <f>INDEX('AEO Table 8'!19:19,MATCH(Calculations!Y30,'AEO Table 8'!13:13,0))*10^6</f>
        <v>415523682</v>
      </c>
      <c r="Z32" s="7">
        <f>INDEX('AEO Table 8'!19:19,MATCH(Calculations!Z30,'AEO Table 8'!13:13,0))*10^6</f>
        <v>416141174</v>
      </c>
      <c r="AA32" s="7">
        <f>INDEX('AEO Table 8'!19:19,MATCH(Calculations!AA30,'AEO Table 8'!13:13,0))*10^6</f>
        <v>415630402</v>
      </c>
      <c r="AB32" s="7">
        <f>INDEX('AEO Table 8'!19:19,MATCH(Calculations!AB30,'AEO Table 8'!13:13,0))*10^6</f>
        <v>403115051</v>
      </c>
      <c r="AC32" s="7">
        <f>INDEX('AEO Table 8'!19:19,MATCH(Calculations!AC30,'AEO Table 8'!13:13,0))*10^6</f>
        <v>397337860</v>
      </c>
      <c r="AD32" s="7">
        <f>INDEX('AEO Table 8'!19:19,MATCH(Calculations!AD30,'AEO Table 8'!13:13,0))*10^6</f>
        <v>393575562</v>
      </c>
      <c r="AE32" s="7">
        <f>INDEX('AEO Table 8'!19:19,MATCH(Calculations!AE30,'AEO Table 8'!13:13,0))*10^6</f>
        <v>385151031</v>
      </c>
      <c r="AF32" s="7">
        <f>INDEX('AEO Table 8'!19:19,MATCH(Calculations!AF30,'AEO Table 8'!13:13,0))*10^6</f>
        <v>378283997</v>
      </c>
      <c r="AG32" s="7">
        <f>INDEX('AEO Table 8'!19:19,MATCH(Calculations!AG30,'AEO Table 8'!13:13,0))*10^6</f>
        <v>378798584</v>
      </c>
      <c r="AH32" s="7"/>
      <c r="AI32" s="7"/>
    </row>
    <row r="33" spans="1:35" x14ac:dyDescent="0.25">
      <c r="A33" s="73" t="s">
        <v>271</v>
      </c>
      <c r="C33" s="73">
        <f>C31/C32</f>
        <v>0.39217710728623101</v>
      </c>
      <c r="D33" s="73">
        <f t="shared" ref="D33:O33" si="9">D31/D32</f>
        <v>0.3211969604300805</v>
      </c>
      <c r="E33" s="73">
        <f t="shared" si="9"/>
        <v>0.32111860492873623</v>
      </c>
      <c r="F33" s="73">
        <f t="shared" si="9"/>
        <v>0.39321461571543892</v>
      </c>
      <c r="G33" s="73">
        <f t="shared" si="9"/>
        <v>0.47227294140628784</v>
      </c>
      <c r="H33" s="73">
        <f t="shared" si="9"/>
        <v>0.60948798354925293</v>
      </c>
      <c r="I33" s="73">
        <f t="shared" si="9"/>
        <v>0.60013560183950687</v>
      </c>
      <c r="J33" s="73">
        <f t="shared" si="9"/>
        <v>0.62212437394768827</v>
      </c>
      <c r="K33" s="73">
        <f t="shared" si="9"/>
        <v>0.61730030780527556</v>
      </c>
      <c r="L33" s="73">
        <f t="shared" si="9"/>
        <v>0.61484334009963648</v>
      </c>
      <c r="M33" s="73">
        <f t="shared" si="9"/>
        <v>0.60778483146290729</v>
      </c>
      <c r="N33" s="73">
        <f t="shared" si="9"/>
        <v>0.61692824959120485</v>
      </c>
      <c r="O33" s="73">
        <f t="shared" si="9"/>
        <v>0.63234162591902898</v>
      </c>
      <c r="P33" s="73">
        <f t="shared" ref="P33:Q33" si="10">P31/P32</f>
        <v>0.63531229654785482</v>
      </c>
      <c r="Q33" s="73">
        <f t="shared" si="10"/>
        <v>0.65017081309273927</v>
      </c>
      <c r="R33" s="73">
        <f t="shared" ref="R33:Z33" si="11">R31/R32</f>
        <v>0.66801056140729842</v>
      </c>
      <c r="S33" s="73">
        <f t="shared" si="11"/>
        <v>0.67803605662854083</v>
      </c>
      <c r="T33" s="73">
        <f t="shared" si="11"/>
        <v>0.68846401097411636</v>
      </c>
      <c r="U33" s="73">
        <f t="shared" si="11"/>
        <v>0.70548534562782961</v>
      </c>
      <c r="V33" s="73">
        <f t="shared" si="11"/>
        <v>0.7085253826809359</v>
      </c>
      <c r="W33" s="73">
        <f t="shared" si="11"/>
        <v>0.71461730522268652</v>
      </c>
      <c r="X33" s="73">
        <f t="shared" si="11"/>
        <v>0.71797791743559813</v>
      </c>
      <c r="Y33" s="73">
        <f t="shared" si="11"/>
        <v>0.72198051036715638</v>
      </c>
      <c r="Z33" s="73">
        <f t="shared" si="11"/>
        <v>0.7209091979925063</v>
      </c>
      <c r="AA33" s="73">
        <f t="shared" ref="AA33:AG33" si="12">AA31/AA32</f>
        <v>0.72179512989523797</v>
      </c>
      <c r="AB33" s="73">
        <f t="shared" si="12"/>
        <v>0.74420441324578579</v>
      </c>
      <c r="AC33" s="73">
        <f t="shared" si="12"/>
        <v>0.75502495533649872</v>
      </c>
      <c r="AD33" s="73">
        <f t="shared" si="12"/>
        <v>0.76224244837640609</v>
      </c>
      <c r="AE33" s="73">
        <f t="shared" si="12"/>
        <v>0.77891521988422252</v>
      </c>
      <c r="AF33" s="73">
        <f t="shared" si="12"/>
        <v>0.79305495971060069</v>
      </c>
      <c r="AG33" s="73">
        <f t="shared" si="12"/>
        <v>0.79197761731865401</v>
      </c>
    </row>
    <row r="35" spans="1:35" x14ac:dyDescent="0.25">
      <c r="A35" s="13" t="s">
        <v>349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</row>
    <row r="36" spans="1:35" x14ac:dyDescent="0.25">
      <c r="A36" s="18" t="s">
        <v>254</v>
      </c>
      <c r="B36" s="73" t="s">
        <v>0</v>
      </c>
      <c r="C36" s="73">
        <v>2020</v>
      </c>
      <c r="D36" s="73">
        <v>2021</v>
      </c>
      <c r="E36" s="73">
        <v>2022</v>
      </c>
      <c r="F36" s="73">
        <v>2023</v>
      </c>
      <c r="G36" s="73">
        <v>2024</v>
      </c>
      <c r="H36" s="73">
        <v>2025</v>
      </c>
      <c r="I36" s="73">
        <v>2026</v>
      </c>
      <c r="J36" s="73">
        <v>2027</v>
      </c>
      <c r="K36" s="73">
        <v>2028</v>
      </c>
      <c r="L36" s="73">
        <v>2029</v>
      </c>
      <c r="M36" s="73">
        <v>2030</v>
      </c>
      <c r="N36" s="73">
        <v>2031</v>
      </c>
      <c r="O36" s="73">
        <v>2032</v>
      </c>
      <c r="P36" s="73">
        <v>2033</v>
      </c>
      <c r="Q36" s="73">
        <v>2034</v>
      </c>
      <c r="R36" s="73">
        <v>2035</v>
      </c>
      <c r="S36" s="73">
        <v>2036</v>
      </c>
      <c r="T36" s="73">
        <v>2037</v>
      </c>
      <c r="U36" s="73">
        <v>2038</v>
      </c>
      <c r="V36" s="73">
        <v>2039</v>
      </c>
      <c r="W36" s="73">
        <v>2040</v>
      </c>
      <c r="X36" s="73">
        <v>2041</v>
      </c>
      <c r="Y36" s="73">
        <v>2042</v>
      </c>
      <c r="Z36" s="73">
        <v>2043</v>
      </c>
      <c r="AA36" s="73">
        <v>2044</v>
      </c>
      <c r="AB36" s="73">
        <v>2045</v>
      </c>
      <c r="AC36" s="73">
        <v>2046</v>
      </c>
      <c r="AD36" s="73">
        <v>2047</v>
      </c>
      <c r="AE36" s="73">
        <v>2048</v>
      </c>
      <c r="AF36" s="73">
        <v>2049</v>
      </c>
      <c r="AG36" s="73">
        <v>2050</v>
      </c>
    </row>
    <row r="37" spans="1:35" x14ac:dyDescent="0.25">
      <c r="A37" s="73" t="s">
        <v>274</v>
      </c>
      <c r="B37" s="73" t="s">
        <v>310</v>
      </c>
      <c r="C37" s="7">
        <f>'Subsidies Paid'!K6*10^9</f>
        <v>300000000</v>
      </c>
      <c r="D37" s="7">
        <f>C37</f>
        <v>300000000</v>
      </c>
      <c r="E37" s="7">
        <f t="shared" ref="E37:AG37" si="13">D37</f>
        <v>300000000</v>
      </c>
      <c r="F37" s="7">
        <f t="shared" si="13"/>
        <v>300000000</v>
      </c>
      <c r="G37" s="7">
        <f t="shared" si="13"/>
        <v>300000000</v>
      </c>
      <c r="H37" s="7">
        <f t="shared" si="13"/>
        <v>300000000</v>
      </c>
      <c r="I37" s="7">
        <f t="shared" si="13"/>
        <v>300000000</v>
      </c>
      <c r="J37" s="7">
        <f t="shared" si="13"/>
        <v>300000000</v>
      </c>
      <c r="K37" s="7">
        <f t="shared" si="13"/>
        <v>300000000</v>
      </c>
      <c r="L37" s="7">
        <f t="shared" si="13"/>
        <v>300000000</v>
      </c>
      <c r="M37" s="7">
        <f t="shared" si="13"/>
        <v>300000000</v>
      </c>
      <c r="N37" s="7">
        <f t="shared" si="13"/>
        <v>300000000</v>
      </c>
      <c r="O37" s="7">
        <f t="shared" si="13"/>
        <v>300000000</v>
      </c>
      <c r="P37" s="7">
        <f t="shared" si="13"/>
        <v>300000000</v>
      </c>
      <c r="Q37" s="7">
        <f t="shared" si="13"/>
        <v>300000000</v>
      </c>
      <c r="R37" s="7">
        <f t="shared" si="13"/>
        <v>300000000</v>
      </c>
      <c r="S37" s="7">
        <f t="shared" si="13"/>
        <v>300000000</v>
      </c>
      <c r="T37" s="7">
        <f t="shared" si="13"/>
        <v>300000000</v>
      </c>
      <c r="U37" s="7">
        <f t="shared" si="13"/>
        <v>300000000</v>
      </c>
      <c r="V37" s="7">
        <f t="shared" si="13"/>
        <v>300000000</v>
      </c>
      <c r="W37" s="7">
        <f t="shared" si="13"/>
        <v>300000000</v>
      </c>
      <c r="X37" s="7">
        <f t="shared" si="13"/>
        <v>300000000</v>
      </c>
      <c r="Y37" s="7">
        <f t="shared" si="13"/>
        <v>300000000</v>
      </c>
      <c r="Z37" s="7">
        <f t="shared" si="13"/>
        <v>300000000</v>
      </c>
      <c r="AA37" s="7">
        <f t="shared" si="13"/>
        <v>300000000</v>
      </c>
      <c r="AB37" s="7">
        <f t="shared" si="13"/>
        <v>300000000</v>
      </c>
      <c r="AC37" s="7">
        <f t="shared" si="13"/>
        <v>300000000</v>
      </c>
      <c r="AD37" s="7">
        <f t="shared" si="13"/>
        <v>300000000</v>
      </c>
      <c r="AE37" s="7">
        <f t="shared" si="13"/>
        <v>300000000</v>
      </c>
      <c r="AF37" s="7">
        <f t="shared" si="13"/>
        <v>300000000</v>
      </c>
      <c r="AG37" s="7">
        <f t="shared" si="13"/>
        <v>300000000</v>
      </c>
      <c r="AH37" s="7"/>
      <c r="AI37" s="7"/>
    </row>
    <row r="38" spans="1:35" x14ac:dyDescent="0.25">
      <c r="A38" s="73" t="s">
        <v>275</v>
      </c>
      <c r="B38" s="73" t="s">
        <v>270</v>
      </c>
      <c r="C38" s="7">
        <f>INDEX('AEO Table 8'!22:22,MATCH(Calculations!C36,'AEO Table 8'!13:13,0))*10^6</f>
        <v>784792236</v>
      </c>
      <c r="D38" s="7">
        <f>INDEX('AEO Table 8'!22:22,MATCH(Calculations!D36,'AEO Table 8'!13:13,0))*10^6</f>
        <v>760580200</v>
      </c>
      <c r="E38" s="7">
        <f>INDEX('AEO Table 8'!22:22,MATCH(Calculations!E36,'AEO Table 8'!13:13,0))*10^6</f>
        <v>736682861</v>
      </c>
      <c r="F38" s="7">
        <f>INDEX('AEO Table 8'!22:22,MATCH(Calculations!F36,'AEO Table 8'!13:13,0))*10^6</f>
        <v>749797546</v>
      </c>
      <c r="G38" s="7">
        <f>INDEX('AEO Table 8'!22:22,MATCH(Calculations!G36,'AEO Table 8'!13:13,0))*10^6</f>
        <v>752926758</v>
      </c>
      <c r="H38" s="7">
        <f>INDEX('AEO Table 8'!22:22,MATCH(Calculations!H36,'AEO Table 8'!13:13,0))*10^6</f>
        <v>744938965</v>
      </c>
      <c r="I38" s="7">
        <f>INDEX('AEO Table 8'!22:22,MATCH(Calculations!I36,'AEO Table 8'!13:13,0))*10^6</f>
        <v>641466919</v>
      </c>
      <c r="J38" s="7">
        <f>INDEX('AEO Table 8'!22:22,MATCH(Calculations!J36,'AEO Table 8'!13:13,0))*10^6</f>
        <v>576479431</v>
      </c>
      <c r="K38" s="7">
        <f>INDEX('AEO Table 8'!22:22,MATCH(Calculations!K36,'AEO Table 8'!13:13,0))*10^6</f>
        <v>556949219</v>
      </c>
      <c r="L38" s="7">
        <f>INDEX('AEO Table 8'!22:22,MATCH(Calculations!L36,'AEO Table 8'!13:13,0))*10^6</f>
        <v>505982697</v>
      </c>
      <c r="M38" s="7">
        <f>INDEX('AEO Table 8'!22:22,MATCH(Calculations!M36,'AEO Table 8'!13:13,0))*10^6</f>
        <v>506731659</v>
      </c>
      <c r="N38" s="7">
        <f>INDEX('AEO Table 8'!22:22,MATCH(Calculations!N36,'AEO Table 8'!13:13,0))*10^6</f>
        <v>490309692</v>
      </c>
      <c r="O38" s="7">
        <f>INDEX('AEO Table 8'!22:22,MATCH(Calculations!O36,'AEO Table 8'!13:13,0))*10^6</f>
        <v>480153687</v>
      </c>
      <c r="P38" s="7">
        <f>INDEX('AEO Table 8'!22:22,MATCH(Calculations!P36,'AEO Table 8'!13:13,0))*10^6</f>
        <v>472433502</v>
      </c>
      <c r="Q38" s="7">
        <f>INDEX('AEO Table 8'!22:22,MATCH(Calculations!Q36,'AEO Table 8'!13:13,0))*10^6</f>
        <v>455696442</v>
      </c>
      <c r="R38" s="7">
        <f>INDEX('AEO Table 8'!22:22,MATCH(Calculations!R36,'AEO Table 8'!13:13,0))*10^6</f>
        <v>457101471</v>
      </c>
      <c r="S38" s="7">
        <f>INDEX('AEO Table 8'!22:22,MATCH(Calculations!S36,'AEO Table 8'!13:13,0))*10^6</f>
        <v>448752869</v>
      </c>
      <c r="T38" s="7">
        <f>INDEX('AEO Table 8'!22:22,MATCH(Calculations!T36,'AEO Table 8'!13:13,0))*10^6</f>
        <v>432321045</v>
      </c>
      <c r="U38" s="7">
        <f>INDEX('AEO Table 8'!22:22,MATCH(Calculations!U36,'AEO Table 8'!13:13,0))*10^6</f>
        <v>425242676</v>
      </c>
      <c r="V38" s="7">
        <f>INDEX('AEO Table 8'!22:22,MATCH(Calculations!V36,'AEO Table 8'!13:13,0))*10^6</f>
        <v>425242676</v>
      </c>
      <c r="W38" s="7">
        <f>INDEX('AEO Table 8'!22:22,MATCH(Calculations!W36,'AEO Table 8'!13:13,0))*10^6</f>
        <v>425587524</v>
      </c>
      <c r="X38" s="7">
        <f>INDEX('AEO Table 8'!22:22,MATCH(Calculations!X36,'AEO Table 8'!13:13,0))*10^6</f>
        <v>426839600</v>
      </c>
      <c r="Y38" s="7">
        <f>INDEX('AEO Table 8'!22:22,MATCH(Calculations!Y36,'AEO Table 8'!13:13,0))*10^6</f>
        <v>427745178</v>
      </c>
      <c r="Z38" s="7">
        <f>INDEX('AEO Table 8'!22:22,MATCH(Calculations!Z36,'AEO Table 8'!13:13,0))*10^6</f>
        <v>409677307</v>
      </c>
      <c r="AA38" s="7">
        <f>INDEX('AEO Table 8'!22:22,MATCH(Calculations!AA36,'AEO Table 8'!13:13,0))*10^6</f>
        <v>364577942</v>
      </c>
      <c r="AB38" s="7">
        <f>INDEX('AEO Table 8'!22:22,MATCH(Calculations!AB36,'AEO Table 8'!13:13,0))*10^6</f>
        <v>365396484</v>
      </c>
      <c r="AC38" s="7">
        <f>INDEX('AEO Table 8'!22:22,MATCH(Calculations!AC36,'AEO Table 8'!13:13,0))*10^6</f>
        <v>365822540</v>
      </c>
      <c r="AD38" s="7">
        <f>INDEX('AEO Table 8'!22:22,MATCH(Calculations!AD36,'AEO Table 8'!13:13,0))*10^6</f>
        <v>358454559</v>
      </c>
      <c r="AE38" s="7">
        <f>INDEX('AEO Table 8'!22:22,MATCH(Calculations!AE36,'AEO Table 8'!13:13,0))*10^6</f>
        <v>343637939</v>
      </c>
      <c r="AF38" s="7">
        <f>INDEX('AEO Table 8'!22:22,MATCH(Calculations!AF36,'AEO Table 8'!13:13,0))*10^6</f>
        <v>343958557</v>
      </c>
      <c r="AG38" s="7">
        <f>INDEX('AEO Table 8'!22:22,MATCH(Calculations!AG36,'AEO Table 8'!13:13,0))*10^6</f>
        <v>344421967</v>
      </c>
      <c r="AH38" s="7"/>
      <c r="AI38" s="7"/>
    </row>
    <row r="39" spans="1:35" x14ac:dyDescent="0.25">
      <c r="A39" s="73" t="s">
        <v>272</v>
      </c>
      <c r="C39" s="73">
        <f t="shared" ref="C39:O39" si="14">C37/C38</f>
        <v>0.3822667786942785</v>
      </c>
      <c r="D39" s="73">
        <f t="shared" si="14"/>
        <v>0.39443572157150553</v>
      </c>
      <c r="E39" s="73">
        <f t="shared" si="14"/>
        <v>0.40723086674334885</v>
      </c>
      <c r="F39" s="73">
        <f t="shared" si="14"/>
        <v>0.40010800462129015</v>
      </c>
      <c r="G39" s="73">
        <f t="shared" si="14"/>
        <v>0.39844513003746906</v>
      </c>
      <c r="H39" s="73">
        <f t="shared" si="14"/>
        <v>0.40271755686722605</v>
      </c>
      <c r="I39" s="73">
        <f t="shared" si="14"/>
        <v>0.46767805340247015</v>
      </c>
      <c r="J39" s="73">
        <f t="shared" si="14"/>
        <v>0.52040018059204618</v>
      </c>
      <c r="K39" s="73">
        <f t="shared" si="14"/>
        <v>0.53864874887274061</v>
      </c>
      <c r="L39" s="73">
        <f t="shared" si="14"/>
        <v>0.59290565028946041</v>
      </c>
      <c r="M39" s="73">
        <f t="shared" si="14"/>
        <v>0.59202932098623817</v>
      </c>
      <c r="N39" s="73">
        <f t="shared" si="14"/>
        <v>0.61185818859970653</v>
      </c>
      <c r="O39" s="73">
        <f t="shared" si="14"/>
        <v>0.62479995077076222</v>
      </c>
      <c r="P39" s="73">
        <f t="shared" ref="P39:Z39" si="15">P37/P38</f>
        <v>0.63501000401110419</v>
      </c>
      <c r="Q39" s="73">
        <f t="shared" si="15"/>
        <v>0.65833298737934842</v>
      </c>
      <c r="R39" s="73">
        <f t="shared" si="15"/>
        <v>0.65630941712720936</v>
      </c>
      <c r="S39" s="73">
        <f t="shared" si="15"/>
        <v>0.66851940282525524</v>
      </c>
      <c r="T39" s="73">
        <f t="shared" si="15"/>
        <v>0.69392874455140163</v>
      </c>
      <c r="U39" s="73">
        <f t="shared" si="15"/>
        <v>0.70547952247389201</v>
      </c>
      <c r="V39" s="73">
        <f t="shared" si="15"/>
        <v>0.70547952247389201</v>
      </c>
      <c r="W39" s="73">
        <f t="shared" si="15"/>
        <v>0.70490788165115481</v>
      </c>
      <c r="X39" s="73">
        <f t="shared" si="15"/>
        <v>0.70284013010976487</v>
      </c>
      <c r="Y39" s="73">
        <f t="shared" si="15"/>
        <v>0.70135214943323099</v>
      </c>
      <c r="Z39" s="73">
        <f t="shared" si="15"/>
        <v>0.73228366539716583</v>
      </c>
      <c r="AA39" s="73">
        <f t="shared" ref="AA39:AG39" si="16">AA37/AA38</f>
        <v>0.82286931116638973</v>
      </c>
      <c r="AB39" s="73">
        <f t="shared" si="16"/>
        <v>0.82102596258151184</v>
      </c>
      <c r="AC39" s="73">
        <f t="shared" si="16"/>
        <v>0.82006975294633289</v>
      </c>
      <c r="AD39" s="73">
        <f t="shared" si="16"/>
        <v>0.83692616669997488</v>
      </c>
      <c r="AE39" s="73">
        <f t="shared" si="16"/>
        <v>0.8730118707876432</v>
      </c>
      <c r="AF39" s="73">
        <f t="shared" si="16"/>
        <v>0.87219810030776468</v>
      </c>
      <c r="AG39" s="73">
        <f t="shared" si="16"/>
        <v>0.87102458247095493</v>
      </c>
    </row>
    <row r="41" spans="1:35" x14ac:dyDescent="0.25">
      <c r="A41" s="15" t="s">
        <v>273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</row>
    <row r="42" spans="1:35" x14ac:dyDescent="0.25">
      <c r="A42" s="13" t="s">
        <v>236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</row>
    <row r="43" spans="1:35" ht="13.9" customHeight="1" x14ac:dyDescent="0.25">
      <c r="A43" s="18" t="s">
        <v>244</v>
      </c>
      <c r="B43" s="73" t="s">
        <v>0</v>
      </c>
      <c r="C43" s="73">
        <v>2020</v>
      </c>
      <c r="D43" s="73">
        <v>2021</v>
      </c>
      <c r="E43" s="73">
        <v>2022</v>
      </c>
      <c r="F43" s="73">
        <v>2023</v>
      </c>
      <c r="G43" s="73">
        <v>2024</v>
      </c>
      <c r="H43" s="73">
        <v>2025</v>
      </c>
      <c r="I43" s="73">
        <v>2026</v>
      </c>
      <c r="J43" s="73">
        <v>2027</v>
      </c>
      <c r="K43" s="73">
        <v>2028</v>
      </c>
      <c r="L43" s="73">
        <v>2029</v>
      </c>
      <c r="M43" s="73">
        <v>2030</v>
      </c>
      <c r="N43" s="73">
        <v>2031</v>
      </c>
      <c r="O43" s="73">
        <v>2032</v>
      </c>
      <c r="P43" s="73">
        <v>2033</v>
      </c>
      <c r="Q43" s="73">
        <v>2034</v>
      </c>
      <c r="R43" s="73">
        <v>2035</v>
      </c>
      <c r="S43" s="73">
        <v>2036</v>
      </c>
      <c r="T43" s="73">
        <v>2037</v>
      </c>
      <c r="U43" s="73">
        <v>2038</v>
      </c>
      <c r="V43" s="73">
        <v>2039</v>
      </c>
      <c r="W43" s="73">
        <v>2040</v>
      </c>
      <c r="X43" s="73">
        <v>2041</v>
      </c>
      <c r="Y43" s="73">
        <v>2042</v>
      </c>
      <c r="Z43" s="73">
        <v>2043</v>
      </c>
      <c r="AA43" s="73">
        <v>2044</v>
      </c>
      <c r="AB43" s="73">
        <v>2045</v>
      </c>
      <c r="AC43" s="73">
        <v>2046</v>
      </c>
      <c r="AD43" s="73">
        <v>2047</v>
      </c>
      <c r="AE43" s="73">
        <v>2048</v>
      </c>
      <c r="AF43" s="73">
        <v>2049</v>
      </c>
      <c r="AG43" s="73">
        <v>2050</v>
      </c>
    </row>
    <row r="44" spans="1:35" x14ac:dyDescent="0.25">
      <c r="A44" s="73" t="s">
        <v>278</v>
      </c>
      <c r="B44" s="73" t="s">
        <v>310</v>
      </c>
      <c r="C44" s="7">
        <f>'Subsidies Paid'!K14*10^9</f>
        <v>100000000</v>
      </c>
      <c r="D44" s="7">
        <f>C44</f>
        <v>100000000</v>
      </c>
      <c r="E44" s="7">
        <f t="shared" ref="E44:AG44" si="17">D44</f>
        <v>100000000</v>
      </c>
      <c r="F44" s="7">
        <f t="shared" si="17"/>
        <v>100000000</v>
      </c>
      <c r="G44" s="7">
        <f t="shared" si="17"/>
        <v>100000000</v>
      </c>
      <c r="H44" s="7">
        <f t="shared" si="17"/>
        <v>100000000</v>
      </c>
      <c r="I44" s="7">
        <f t="shared" si="17"/>
        <v>100000000</v>
      </c>
      <c r="J44" s="7">
        <f t="shared" si="17"/>
        <v>100000000</v>
      </c>
      <c r="K44" s="7">
        <f t="shared" si="17"/>
        <v>100000000</v>
      </c>
      <c r="L44" s="7">
        <f t="shared" si="17"/>
        <v>100000000</v>
      </c>
      <c r="M44" s="7">
        <f t="shared" si="17"/>
        <v>100000000</v>
      </c>
      <c r="N44" s="7">
        <f t="shared" si="17"/>
        <v>100000000</v>
      </c>
      <c r="O44" s="7">
        <f t="shared" si="17"/>
        <v>100000000</v>
      </c>
      <c r="P44" s="7">
        <f t="shared" si="17"/>
        <v>100000000</v>
      </c>
      <c r="Q44" s="7">
        <f t="shared" si="17"/>
        <v>100000000</v>
      </c>
      <c r="R44" s="7">
        <f t="shared" si="17"/>
        <v>100000000</v>
      </c>
      <c r="S44" s="7">
        <f t="shared" si="17"/>
        <v>100000000</v>
      </c>
      <c r="T44" s="7">
        <f t="shared" si="17"/>
        <v>100000000</v>
      </c>
      <c r="U44" s="7">
        <f t="shared" si="17"/>
        <v>100000000</v>
      </c>
      <c r="V44" s="7">
        <f t="shared" si="17"/>
        <v>100000000</v>
      </c>
      <c r="W44" s="7">
        <f t="shared" si="17"/>
        <v>100000000</v>
      </c>
      <c r="X44" s="7">
        <f t="shared" si="17"/>
        <v>100000000</v>
      </c>
      <c r="Y44" s="7">
        <f t="shared" si="17"/>
        <v>100000000</v>
      </c>
      <c r="Z44" s="7">
        <f t="shared" si="17"/>
        <v>100000000</v>
      </c>
      <c r="AA44" s="7">
        <f t="shared" si="17"/>
        <v>100000000</v>
      </c>
      <c r="AB44" s="7">
        <f t="shared" si="17"/>
        <v>100000000</v>
      </c>
      <c r="AC44" s="7">
        <f t="shared" si="17"/>
        <v>100000000</v>
      </c>
      <c r="AD44" s="7">
        <f t="shared" si="17"/>
        <v>100000000</v>
      </c>
      <c r="AE44" s="7">
        <f t="shared" si="17"/>
        <v>100000000</v>
      </c>
      <c r="AF44" s="7">
        <f t="shared" si="17"/>
        <v>100000000</v>
      </c>
      <c r="AG44" s="7">
        <f t="shared" si="17"/>
        <v>100000000</v>
      </c>
      <c r="AH44" s="7"/>
      <c r="AI44" s="7"/>
    </row>
    <row r="45" spans="1:35" x14ac:dyDescent="0.25">
      <c r="A45" s="73" t="s">
        <v>279</v>
      </c>
      <c r="B45" s="73" t="s">
        <v>269</v>
      </c>
      <c r="C45" s="7">
        <f>INDEX('AEO Table 1'!19:19,MATCH(Calculations!C43,'AEO Table 1'!13:13,0))*10^15</f>
        <v>1.0784114E+16</v>
      </c>
      <c r="D45" s="7">
        <f>INDEX('AEO Table 1'!19:19,MATCH(Calculations!D43,'AEO Table 1'!13:13,0))*10^15</f>
        <v>1.2618449E+16</v>
      </c>
      <c r="E45" s="7">
        <f>INDEX('AEO Table 1'!19:19,MATCH(Calculations!E43,'AEO Table 1'!13:13,0))*10^15</f>
        <v>1.3002274E+16</v>
      </c>
      <c r="F45" s="7">
        <f>INDEX('AEO Table 1'!19:19,MATCH(Calculations!F43,'AEO Table 1'!13:13,0))*10^15</f>
        <v>1.1427409E+16</v>
      </c>
      <c r="G45" s="7">
        <f>INDEX('AEO Table 1'!19:19,MATCH(Calculations!G43,'AEO Table 1'!13:13,0))*10^15</f>
        <v>1.0139303E+16</v>
      </c>
      <c r="H45" s="7">
        <f>INDEX('AEO Table 1'!19:19,MATCH(Calculations!H43,'AEO Table 1'!13:13,0))*10^15</f>
        <v>8502703000000000</v>
      </c>
      <c r="I45" s="7">
        <f>INDEX('AEO Table 1'!19:19,MATCH(Calculations!I43,'AEO Table 1'!13:13,0))*10^15</f>
        <v>8564249000000000</v>
      </c>
      <c r="J45" s="7">
        <f>INDEX('AEO Table 1'!19:19,MATCH(Calculations!J43,'AEO Table 1'!13:13,0))*10^15</f>
        <v>8376678999999999</v>
      </c>
      <c r="K45" s="7">
        <f>INDEX('AEO Table 1'!19:19,MATCH(Calculations!K43,'AEO Table 1'!13:13,0))*10^15</f>
        <v>8404305000000001</v>
      </c>
      <c r="L45" s="7">
        <f>INDEX('AEO Table 1'!19:19,MATCH(Calculations!L43,'AEO Table 1'!13:13,0))*10^15</f>
        <v>8389068999999999</v>
      </c>
      <c r="M45" s="7">
        <f>INDEX('AEO Table 1'!19:19,MATCH(Calculations!M43,'AEO Table 1'!13:13,0))*10^15</f>
        <v>8429992000000000</v>
      </c>
      <c r="N45" s="7">
        <f>INDEX('AEO Table 1'!19:19,MATCH(Calculations!N43,'AEO Table 1'!13:13,0))*10^15</f>
        <v>8341984999999999</v>
      </c>
      <c r="O45" s="7">
        <f>INDEX('AEO Table 1'!19:19,MATCH(Calculations!O43,'AEO Table 1'!13:13,0))*10^15</f>
        <v>8220649000000000</v>
      </c>
      <c r="P45" s="7">
        <f>INDEX('AEO Table 1'!19:19,MATCH(Calculations!P43,'AEO Table 1'!13:13,0))*10^15</f>
        <v>8189446999999999</v>
      </c>
      <c r="Q45" s="7">
        <f>INDEX('AEO Table 1'!19:19,MATCH(Calculations!Q43,'AEO Table 1'!13:13,0))*10^15</f>
        <v>8077508999999999</v>
      </c>
      <c r="R45" s="7">
        <f>INDEX('AEO Table 1'!19:19,MATCH(Calculations!R43,'AEO Table 1'!13:13,0))*10^15</f>
        <v>7964702000000000</v>
      </c>
      <c r="S45" s="7">
        <f>INDEX('AEO Table 1'!19:19,MATCH(Calculations!S43,'AEO Table 1'!13:13,0))*10^15</f>
        <v>7896936000000000</v>
      </c>
      <c r="T45" s="7">
        <f>INDEX('AEO Table 1'!19:19,MATCH(Calculations!T43,'AEO Table 1'!13:13,0))*10^15</f>
        <v>7827104000000000</v>
      </c>
      <c r="U45" s="7">
        <f>INDEX('AEO Table 1'!19:19,MATCH(Calculations!U43,'AEO Table 1'!13:13,0))*10^15</f>
        <v>7718163000000000</v>
      </c>
      <c r="V45" s="7">
        <f>INDEX('AEO Table 1'!19:19,MATCH(Calculations!V43,'AEO Table 1'!13:13,0))*10^15</f>
        <v>7705905000000000</v>
      </c>
      <c r="W45" s="7">
        <f>INDEX('AEO Table 1'!19:19,MATCH(Calculations!W43,'AEO Table 1'!13:13,0))*10^15</f>
        <v>7633009000000000</v>
      </c>
      <c r="X45" s="7">
        <f>INDEX('AEO Table 1'!19:19,MATCH(Calculations!X43,'AEO Table 1'!13:13,0))*10^15</f>
        <v>7585832000000000</v>
      </c>
      <c r="Y45" s="7">
        <f>INDEX('AEO Table 1'!19:19,MATCH(Calculations!Y43,'AEO Table 1'!13:13,0))*10^15</f>
        <v>7586134000000000</v>
      </c>
      <c r="Z45" s="7">
        <f>INDEX('AEO Table 1'!19:19,MATCH(Calculations!Z43,'AEO Table 1'!13:13,0))*10^15</f>
        <v>7613787000000000</v>
      </c>
      <c r="AA45" s="7">
        <f>INDEX('AEO Table 1'!19:19,MATCH(Calculations!AA43,'AEO Table 1'!13:13,0))*10^15</f>
        <v>7630188000000000</v>
      </c>
      <c r="AB45" s="7">
        <f>INDEX('AEO Table 1'!19:19,MATCH(Calculations!AB43,'AEO Table 1'!13:13,0))*10^15</f>
        <v>7499932000000000</v>
      </c>
      <c r="AC45" s="7">
        <f>INDEX('AEO Table 1'!19:19,MATCH(Calculations!AC43,'AEO Table 1'!13:13,0))*10^15</f>
        <v>7438654000000000</v>
      </c>
      <c r="AD45" s="7">
        <f>INDEX('AEO Table 1'!19:19,MATCH(Calculations!AD43,'AEO Table 1'!13:13,0))*10^15</f>
        <v>7403985000000000</v>
      </c>
      <c r="AE45" s="7">
        <f>INDEX('AEO Table 1'!19:19,MATCH(Calculations!AE43,'AEO Table 1'!13:13,0))*10^15</f>
        <v>7327478000000000</v>
      </c>
      <c r="AF45" s="7">
        <f>INDEX('AEO Table 1'!19:19,MATCH(Calculations!AF43,'AEO Table 1'!13:13,0))*10^15</f>
        <v>7267259000000000</v>
      </c>
      <c r="AG45" s="7">
        <f>INDEX('AEO Table 1'!19:19,MATCH(Calculations!AG43,'AEO Table 1'!13:13,0))*10^15</f>
        <v>7287380000000000</v>
      </c>
      <c r="AH45" s="7"/>
      <c r="AI45" s="7"/>
    </row>
    <row r="46" spans="1:35" x14ac:dyDescent="0.25">
      <c r="A46" s="73" t="s">
        <v>296</v>
      </c>
      <c r="C46" s="73">
        <f t="shared" ref="C46:O46" si="18">C44/C45</f>
        <v>9.2728990068168788E-9</v>
      </c>
      <c r="D46" s="7">
        <f>D44/D45</f>
        <v>7.9249042414008255E-9</v>
      </c>
      <c r="E46" s="73">
        <f t="shared" si="18"/>
        <v>7.6909623655062182E-9</v>
      </c>
      <c r="F46" s="73">
        <f t="shared" si="18"/>
        <v>8.7508900749067447E-9</v>
      </c>
      <c r="G46" s="73">
        <f t="shared" si="18"/>
        <v>9.8626108717729418E-9</v>
      </c>
      <c r="H46" s="73">
        <f t="shared" si="18"/>
        <v>1.1760965895198269E-8</v>
      </c>
      <c r="I46" s="73">
        <f t="shared" si="18"/>
        <v>1.1676447053325983E-8</v>
      </c>
      <c r="J46" s="73">
        <f t="shared" si="18"/>
        <v>1.1937905224731665E-8</v>
      </c>
      <c r="K46" s="73">
        <f t="shared" si="18"/>
        <v>1.1898663839544137E-8</v>
      </c>
      <c r="L46" s="73">
        <f t="shared" si="18"/>
        <v>1.1920273870676235E-8</v>
      </c>
      <c r="M46" s="73">
        <f t="shared" si="18"/>
        <v>1.1862407461359394E-8</v>
      </c>
      <c r="N46" s="73">
        <f t="shared" si="18"/>
        <v>1.1987554520896407E-8</v>
      </c>
      <c r="O46" s="73">
        <f t="shared" si="18"/>
        <v>1.2164489689317716E-8</v>
      </c>
      <c r="P46" s="73">
        <f t="shared" ref="P46:AG46" si="19">P44/P45</f>
        <v>1.2210836702404938E-8</v>
      </c>
      <c r="Q46" s="73">
        <f t="shared" si="19"/>
        <v>1.2380054296442135E-8</v>
      </c>
      <c r="R46" s="73">
        <f t="shared" si="19"/>
        <v>1.2555397552852574E-8</v>
      </c>
      <c r="S46" s="73">
        <f t="shared" si="19"/>
        <v>1.2663139222604818E-8</v>
      </c>
      <c r="T46" s="73">
        <f t="shared" si="19"/>
        <v>1.2776117450336676E-8</v>
      </c>
      <c r="U46" s="73">
        <f t="shared" si="19"/>
        <v>1.2956450906776651E-8</v>
      </c>
      <c r="V46" s="73">
        <f t="shared" si="19"/>
        <v>1.2977061097950209E-8</v>
      </c>
      <c r="W46" s="73">
        <f t="shared" si="19"/>
        <v>1.3100993330415306E-8</v>
      </c>
      <c r="X46" s="73">
        <f t="shared" si="19"/>
        <v>1.3182469635499441E-8</v>
      </c>
      <c r="Y46" s="73">
        <f t="shared" si="19"/>
        <v>1.3181944848324589E-8</v>
      </c>
      <c r="Z46" s="73">
        <f t="shared" si="19"/>
        <v>1.3134068499683535E-8</v>
      </c>
      <c r="AA46" s="73">
        <f t="shared" si="19"/>
        <v>1.3105836972824261E-8</v>
      </c>
      <c r="AB46" s="73">
        <f t="shared" si="19"/>
        <v>1.3333454223318291E-8</v>
      </c>
      <c r="AC46" s="73">
        <f t="shared" si="19"/>
        <v>1.3443292294546836E-8</v>
      </c>
      <c r="AD46" s="73">
        <f t="shared" si="19"/>
        <v>1.350624022063794E-8</v>
      </c>
      <c r="AE46" s="73">
        <f t="shared" si="19"/>
        <v>1.3647260353425831E-8</v>
      </c>
      <c r="AF46" s="73">
        <f t="shared" si="19"/>
        <v>1.3760346232327759E-8</v>
      </c>
      <c r="AG46" s="73">
        <f t="shared" si="19"/>
        <v>1.3722352889515848E-8</v>
      </c>
    </row>
    <row r="48" spans="1:35" x14ac:dyDescent="0.25">
      <c r="A48" s="18" t="s">
        <v>257</v>
      </c>
    </row>
    <row r="49" spans="1:35" x14ac:dyDescent="0.25">
      <c r="A49" s="73" t="s">
        <v>278</v>
      </c>
      <c r="B49" s="73" t="s">
        <v>310</v>
      </c>
      <c r="C49" s="50">
        <f>'Subsidies Paid'!H13</f>
        <v>53000000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1:35" x14ac:dyDescent="0.25">
      <c r="A50" s="73" t="s">
        <v>279</v>
      </c>
      <c r="B50" s="73" t="s">
        <v>269</v>
      </c>
      <c r="C50" s="50">
        <f>INDEX('AEO Table 1'!19:19,MATCH(Calculations!C43,'AEO Table 1'!13:13,0))*10^15</f>
        <v>1.0784114E+16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</row>
    <row r="51" spans="1:35" x14ac:dyDescent="0.25">
      <c r="A51" s="73" t="s">
        <v>296</v>
      </c>
      <c r="C51" s="7">
        <f>C49/C50</f>
        <v>4.9146364736129455E-9</v>
      </c>
      <c r="D51" s="7">
        <f>C51</f>
        <v>4.9146364736129455E-9</v>
      </c>
      <c r="E51" s="7">
        <f>D51</f>
        <v>4.9146364736129455E-9</v>
      </c>
      <c r="F51" s="73">
        <f t="shared" ref="F51:AG51" si="20">E51</f>
        <v>4.9146364736129455E-9</v>
      </c>
      <c r="G51" s="73">
        <f t="shared" si="20"/>
        <v>4.9146364736129455E-9</v>
      </c>
      <c r="H51" s="73">
        <f t="shared" si="20"/>
        <v>4.9146364736129455E-9</v>
      </c>
      <c r="I51" s="73">
        <f t="shared" si="20"/>
        <v>4.9146364736129455E-9</v>
      </c>
      <c r="J51" s="73">
        <f t="shared" si="20"/>
        <v>4.9146364736129455E-9</v>
      </c>
      <c r="K51" s="73">
        <f t="shared" si="20"/>
        <v>4.9146364736129455E-9</v>
      </c>
      <c r="L51" s="73">
        <f t="shared" si="20"/>
        <v>4.9146364736129455E-9</v>
      </c>
      <c r="M51" s="73">
        <f t="shared" si="20"/>
        <v>4.9146364736129455E-9</v>
      </c>
      <c r="N51" s="73">
        <f t="shared" si="20"/>
        <v>4.9146364736129455E-9</v>
      </c>
      <c r="O51" s="73">
        <f t="shared" si="20"/>
        <v>4.9146364736129455E-9</v>
      </c>
      <c r="P51" s="73">
        <f t="shared" si="20"/>
        <v>4.9146364736129455E-9</v>
      </c>
      <c r="Q51" s="73">
        <f t="shared" si="20"/>
        <v>4.9146364736129455E-9</v>
      </c>
      <c r="R51" s="73">
        <f t="shared" si="20"/>
        <v>4.9146364736129455E-9</v>
      </c>
      <c r="S51" s="73">
        <f t="shared" si="20"/>
        <v>4.9146364736129455E-9</v>
      </c>
      <c r="T51" s="73">
        <f t="shared" si="20"/>
        <v>4.9146364736129455E-9</v>
      </c>
      <c r="U51" s="73">
        <f t="shared" si="20"/>
        <v>4.9146364736129455E-9</v>
      </c>
      <c r="V51" s="73">
        <f t="shared" si="20"/>
        <v>4.9146364736129455E-9</v>
      </c>
      <c r="W51" s="73">
        <f t="shared" si="20"/>
        <v>4.9146364736129455E-9</v>
      </c>
      <c r="X51" s="73">
        <f t="shared" si="20"/>
        <v>4.9146364736129455E-9</v>
      </c>
      <c r="Y51" s="73">
        <f t="shared" si="20"/>
        <v>4.9146364736129455E-9</v>
      </c>
      <c r="Z51" s="73">
        <f t="shared" si="20"/>
        <v>4.9146364736129455E-9</v>
      </c>
      <c r="AA51" s="73">
        <f t="shared" si="20"/>
        <v>4.9146364736129455E-9</v>
      </c>
      <c r="AB51" s="73">
        <f t="shared" si="20"/>
        <v>4.9146364736129455E-9</v>
      </c>
      <c r="AC51" s="73">
        <f t="shared" si="20"/>
        <v>4.9146364736129455E-9</v>
      </c>
      <c r="AD51" s="73">
        <f t="shared" si="20"/>
        <v>4.9146364736129455E-9</v>
      </c>
      <c r="AE51" s="73">
        <f t="shared" si="20"/>
        <v>4.9146364736129455E-9</v>
      </c>
      <c r="AF51" s="73">
        <f t="shared" si="20"/>
        <v>4.9146364736129455E-9</v>
      </c>
      <c r="AG51" s="73">
        <f t="shared" si="20"/>
        <v>4.9146364736129455E-9</v>
      </c>
    </row>
    <row r="53" spans="1:35" x14ac:dyDescent="0.25">
      <c r="A53" s="13" t="s">
        <v>280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</row>
    <row r="54" spans="1:35" x14ac:dyDescent="0.25">
      <c r="A54" s="20" t="s">
        <v>30</v>
      </c>
      <c r="B54" s="73" t="s">
        <v>0</v>
      </c>
      <c r="C54" s="73">
        <v>2020</v>
      </c>
      <c r="D54" s="73">
        <v>2021</v>
      </c>
      <c r="E54" s="73">
        <v>2022</v>
      </c>
      <c r="F54" s="73">
        <v>2023</v>
      </c>
      <c r="G54" s="73">
        <v>2024</v>
      </c>
      <c r="H54" s="73">
        <v>2025</v>
      </c>
      <c r="I54" s="73">
        <v>2026</v>
      </c>
      <c r="J54" s="73">
        <v>2027</v>
      </c>
      <c r="K54" s="73">
        <v>2028</v>
      </c>
      <c r="L54" s="73">
        <v>2029</v>
      </c>
      <c r="M54" s="73">
        <v>2030</v>
      </c>
      <c r="N54" s="73">
        <v>2031</v>
      </c>
      <c r="O54" s="73">
        <v>2032</v>
      </c>
      <c r="P54" s="73">
        <v>2033</v>
      </c>
      <c r="Q54" s="73">
        <v>2034</v>
      </c>
      <c r="R54" s="73">
        <v>2035</v>
      </c>
      <c r="S54" s="73">
        <v>2036</v>
      </c>
      <c r="T54" s="73">
        <v>2037</v>
      </c>
      <c r="U54" s="73">
        <v>2038</v>
      </c>
      <c r="V54" s="73">
        <v>2039</v>
      </c>
      <c r="W54" s="73">
        <v>2040</v>
      </c>
      <c r="X54" s="73">
        <v>2041</v>
      </c>
      <c r="Y54" s="73">
        <v>2042</v>
      </c>
      <c r="Z54" s="73">
        <v>2043</v>
      </c>
      <c r="AA54" s="73">
        <v>2044</v>
      </c>
      <c r="AB54" s="73">
        <v>2045</v>
      </c>
      <c r="AC54" s="73">
        <v>2046</v>
      </c>
      <c r="AD54" s="73">
        <v>2047</v>
      </c>
      <c r="AE54" s="73">
        <v>2048</v>
      </c>
      <c r="AF54" s="73">
        <v>2049</v>
      </c>
      <c r="AG54" s="73">
        <v>2050</v>
      </c>
    </row>
    <row r="55" spans="1:35" x14ac:dyDescent="0.25">
      <c r="A55" s="73" t="s">
        <v>287</v>
      </c>
      <c r="B55" s="73" t="s">
        <v>310</v>
      </c>
      <c r="C55" s="7">
        <f>'Subsidies Paid'!J16*10^9</f>
        <v>1620000000.0000002</v>
      </c>
      <c r="D55" s="7">
        <f>C55</f>
        <v>1620000000.0000002</v>
      </c>
      <c r="E55" s="7">
        <f t="shared" ref="E55:AG55" si="21">D55</f>
        <v>1620000000.0000002</v>
      </c>
      <c r="F55" s="7">
        <f t="shared" si="21"/>
        <v>1620000000.0000002</v>
      </c>
      <c r="G55" s="7">
        <f t="shared" si="21"/>
        <v>1620000000.0000002</v>
      </c>
      <c r="H55" s="7">
        <f t="shared" si="21"/>
        <v>1620000000.0000002</v>
      </c>
      <c r="I55" s="7">
        <f t="shared" si="21"/>
        <v>1620000000.0000002</v>
      </c>
      <c r="J55" s="7">
        <f t="shared" si="21"/>
        <v>1620000000.0000002</v>
      </c>
      <c r="K55" s="7">
        <f t="shared" si="21"/>
        <v>1620000000.0000002</v>
      </c>
      <c r="L55" s="7">
        <f t="shared" si="21"/>
        <v>1620000000.0000002</v>
      </c>
      <c r="M55" s="7">
        <f t="shared" si="21"/>
        <v>1620000000.0000002</v>
      </c>
      <c r="N55" s="7">
        <f t="shared" si="21"/>
        <v>1620000000.0000002</v>
      </c>
      <c r="O55" s="7">
        <f t="shared" si="21"/>
        <v>1620000000.0000002</v>
      </c>
      <c r="P55" s="7">
        <f t="shared" si="21"/>
        <v>1620000000.0000002</v>
      </c>
      <c r="Q55" s="7">
        <f t="shared" si="21"/>
        <v>1620000000.0000002</v>
      </c>
      <c r="R55" s="7">
        <f t="shared" si="21"/>
        <v>1620000000.0000002</v>
      </c>
      <c r="S55" s="7">
        <f t="shared" si="21"/>
        <v>1620000000.0000002</v>
      </c>
      <c r="T55" s="7">
        <f t="shared" si="21"/>
        <v>1620000000.0000002</v>
      </c>
      <c r="U55" s="7">
        <f t="shared" si="21"/>
        <v>1620000000.0000002</v>
      </c>
      <c r="V55" s="7">
        <f t="shared" si="21"/>
        <v>1620000000.0000002</v>
      </c>
      <c r="W55" s="7">
        <f t="shared" si="21"/>
        <v>1620000000.0000002</v>
      </c>
      <c r="X55" s="7">
        <f t="shared" si="21"/>
        <v>1620000000.0000002</v>
      </c>
      <c r="Y55" s="7">
        <f t="shared" si="21"/>
        <v>1620000000.0000002</v>
      </c>
      <c r="Z55" s="7">
        <f t="shared" si="21"/>
        <v>1620000000.0000002</v>
      </c>
      <c r="AA55" s="7">
        <f t="shared" si="21"/>
        <v>1620000000.0000002</v>
      </c>
      <c r="AB55" s="7">
        <f t="shared" si="21"/>
        <v>1620000000.0000002</v>
      </c>
      <c r="AC55" s="7">
        <f t="shared" si="21"/>
        <v>1620000000.0000002</v>
      </c>
      <c r="AD55" s="7">
        <f t="shared" si="21"/>
        <v>1620000000.0000002</v>
      </c>
      <c r="AE55" s="7">
        <f t="shared" si="21"/>
        <v>1620000000.0000002</v>
      </c>
      <c r="AF55" s="7">
        <f t="shared" si="21"/>
        <v>1620000000.0000002</v>
      </c>
      <c r="AG55" s="7">
        <f t="shared" si="21"/>
        <v>1620000000.0000002</v>
      </c>
      <c r="AH55" s="7"/>
      <c r="AI55" s="7"/>
    </row>
    <row r="56" spans="1:35" x14ac:dyDescent="0.25">
      <c r="A56" s="73" t="s">
        <v>281</v>
      </c>
      <c r="B56" s="73" t="s">
        <v>269</v>
      </c>
      <c r="C56" s="7">
        <f>INDEX('AEO Table 1'!18:18,MATCH(Calculations!C43,'AEO Table 1'!13:13,0))*10^15</f>
        <v>3.5071499000000004E+16</v>
      </c>
      <c r="D56" s="7">
        <f>INDEX('AEO Table 1'!18:18,MATCH(Calculations!D43,'AEO Table 1'!13:13,0))*10^15</f>
        <v>3.3420853E+16</v>
      </c>
      <c r="E56" s="7">
        <f>INDEX('AEO Table 1'!18:18,MATCH(Calculations!E43,'AEO Table 1'!13:13,0))*10^15</f>
        <v>3.4514404E+16</v>
      </c>
      <c r="F56" s="7">
        <f>INDEX('AEO Table 1'!18:18,MATCH(Calculations!F43,'AEO Table 1'!13:13,0))*10^15</f>
        <v>3.6586662E+16</v>
      </c>
      <c r="G56" s="7">
        <f>INDEX('AEO Table 1'!18:18,MATCH(Calculations!G43,'AEO Table 1'!13:13,0))*10^15</f>
        <v>3.8453529E+16</v>
      </c>
      <c r="H56" s="7">
        <f>INDEX('AEO Table 1'!18:18,MATCH(Calculations!H43,'AEO Table 1'!13:13,0))*10^15</f>
        <v>4.0565563E+16</v>
      </c>
      <c r="I56" s="7">
        <f>INDEX('AEO Table 1'!18:18,MATCH(Calculations!I43,'AEO Table 1'!13:13,0))*10^15</f>
        <v>4.1814342E+16</v>
      </c>
      <c r="J56" s="7">
        <f>INDEX('AEO Table 1'!18:18,MATCH(Calculations!J43,'AEO Table 1'!13:13,0))*10^15</f>
        <v>4.2703667E+16</v>
      </c>
      <c r="K56" s="7">
        <f>INDEX('AEO Table 1'!18:18,MATCH(Calculations!K43,'AEO Table 1'!13:13,0))*10^15</f>
        <v>4.3344872E+16</v>
      </c>
      <c r="L56" s="7">
        <f>INDEX('AEO Table 1'!18:18,MATCH(Calculations!L43,'AEO Table 1'!13:13,0))*10^15</f>
        <v>4.4335121E+16</v>
      </c>
      <c r="M56" s="7">
        <f>INDEX('AEO Table 1'!18:18,MATCH(Calculations!M43,'AEO Table 1'!13:13,0))*10^15</f>
        <v>4.4964447E+16</v>
      </c>
      <c r="N56" s="7">
        <f>INDEX('AEO Table 1'!18:18,MATCH(Calculations!N43,'AEO Table 1'!13:13,0))*10^15</f>
        <v>4.5514584E+16</v>
      </c>
      <c r="O56" s="7">
        <f>INDEX('AEO Table 1'!18:18,MATCH(Calculations!O43,'AEO Table 1'!13:13,0))*10^15</f>
        <v>4.6237316E+16</v>
      </c>
      <c r="P56" s="7">
        <f>INDEX('AEO Table 1'!18:18,MATCH(Calculations!P43,'AEO Table 1'!13:13,0))*10^15</f>
        <v>4.6814991E+16</v>
      </c>
      <c r="Q56" s="7">
        <f>INDEX('AEO Table 1'!18:18,MATCH(Calculations!Q43,'AEO Table 1'!13:13,0))*10^15</f>
        <v>4.7414043E+16</v>
      </c>
      <c r="R56" s="7">
        <f>INDEX('AEO Table 1'!18:18,MATCH(Calculations!R43,'AEO Table 1'!13:13,0))*10^15</f>
        <v>4.7874859E+16</v>
      </c>
      <c r="S56" s="7">
        <f>INDEX('AEO Table 1'!18:18,MATCH(Calculations!S43,'AEO Table 1'!13:13,0))*10^15</f>
        <v>4.8433479E+16</v>
      </c>
      <c r="T56" s="7">
        <f>INDEX('AEO Table 1'!18:18,MATCH(Calculations!T43,'AEO Table 1'!13:13,0))*10^15</f>
        <v>4.9118267E+16</v>
      </c>
      <c r="U56" s="7">
        <f>INDEX('AEO Table 1'!18:18,MATCH(Calculations!U43,'AEO Table 1'!13:13,0))*10^15</f>
        <v>4.9758228E+16</v>
      </c>
      <c r="V56" s="7">
        <f>INDEX('AEO Table 1'!18:18,MATCH(Calculations!V43,'AEO Table 1'!13:13,0))*10^15</f>
        <v>5.0396996E+16</v>
      </c>
      <c r="W56" s="7">
        <f>INDEX('AEO Table 1'!18:18,MATCH(Calculations!W43,'AEO Table 1'!13:13,0))*10^15</f>
        <v>5.0988029E+16</v>
      </c>
      <c r="X56" s="7">
        <f>INDEX('AEO Table 1'!18:18,MATCH(Calculations!X43,'AEO Table 1'!13:13,0))*10^15</f>
        <v>5.1433308E+16</v>
      </c>
      <c r="Y56" s="7">
        <f>INDEX('AEO Table 1'!18:18,MATCH(Calculations!Y43,'AEO Table 1'!13:13,0))*10^15</f>
        <v>5.1869774E+16</v>
      </c>
      <c r="Z56" s="7">
        <f>INDEX('AEO Table 1'!18:18,MATCH(Calculations!Z43,'AEO Table 1'!13:13,0))*10^15</f>
        <v>5.2514465E+16</v>
      </c>
      <c r="AA56" s="7">
        <f>INDEX('AEO Table 1'!18:18,MATCH(Calculations!AA43,'AEO Table 1'!13:13,0))*10^15</f>
        <v>5.3262516E+16</v>
      </c>
      <c r="AB56" s="7">
        <f>INDEX('AEO Table 1'!18:18,MATCH(Calculations!AB43,'AEO Table 1'!13:13,0))*10^15</f>
        <v>5.3763351E+16</v>
      </c>
      <c r="AC56" s="7">
        <f>INDEX('AEO Table 1'!18:18,MATCH(Calculations!AC43,'AEO Table 1'!13:13,0))*10^15</f>
        <v>5.4110775E+16</v>
      </c>
      <c r="AD56" s="7">
        <f>INDEX('AEO Table 1'!18:18,MATCH(Calculations!AD43,'AEO Table 1'!13:13,0))*10^15</f>
        <v>5.4475609E+16</v>
      </c>
      <c r="AE56" s="7">
        <f>INDEX('AEO Table 1'!18:18,MATCH(Calculations!AE43,'AEO Table 1'!13:13,0))*10^15</f>
        <v>5.4893578E+16</v>
      </c>
      <c r="AF56" s="7">
        <f>INDEX('AEO Table 1'!18:18,MATCH(Calculations!AF43,'AEO Table 1'!13:13,0))*10^15</f>
        <v>5.5124947E+16</v>
      </c>
      <c r="AG56" s="7">
        <f>INDEX('AEO Table 1'!18:18,MATCH(Calculations!AG43,'AEO Table 1'!13:13,0))*10^15</f>
        <v>5.550584E+16</v>
      </c>
      <c r="AH56" s="7"/>
      <c r="AI56" s="7"/>
    </row>
    <row r="57" spans="1:35" x14ac:dyDescent="0.25">
      <c r="A57" s="73" t="s">
        <v>288</v>
      </c>
      <c r="B57" s="73" t="s">
        <v>269</v>
      </c>
      <c r="C57" s="7">
        <f>SUM(INDEX('AEO Table 1'!16:17,0,MATCH(Calculations!C43,'AEO Table 1'!13:13,0)))*10^15</f>
        <v>3.0450764E+16</v>
      </c>
      <c r="D57" s="7">
        <f>SUM(INDEX('AEO Table 1'!16:17,0,MATCH(Calculations!D43,'AEO Table 1'!13:13,0)))*10^15</f>
        <v>3.0535249E+16</v>
      </c>
      <c r="E57" s="7">
        <f>SUM(INDEX('AEO Table 1'!16:17,0,MATCH(Calculations!E43,'AEO Table 1'!13:13,0)))*10^15</f>
        <v>3.1956132E+16</v>
      </c>
      <c r="F57" s="7">
        <f>SUM(INDEX('AEO Table 1'!16:17,0,MATCH(Calculations!F43,'AEO Table 1'!13:13,0)))*10^15</f>
        <v>3.6242433E+16</v>
      </c>
      <c r="G57" s="7">
        <f>SUM(INDEX('AEO Table 1'!16:17,0,MATCH(Calculations!G43,'AEO Table 1'!13:13,0)))*10^15</f>
        <v>3.9341878E+16</v>
      </c>
      <c r="H57" s="7">
        <f>SUM(INDEX('AEO Table 1'!16:17,0,MATCH(Calculations!H43,'AEO Table 1'!13:13,0)))*10^15</f>
        <v>4.1791988E+16</v>
      </c>
      <c r="I57" s="7">
        <f>SUM(INDEX('AEO Table 1'!16:17,0,MATCH(Calculations!I43,'AEO Table 1'!13:13,0)))*10^15</f>
        <v>4.3506528E+16</v>
      </c>
      <c r="J57" s="7">
        <f>SUM(INDEX('AEO Table 1'!16:17,0,MATCH(Calculations!J43,'AEO Table 1'!13:13,0)))*10^15</f>
        <v>4.4474967000000008E+16</v>
      </c>
      <c r="K57" s="7">
        <f>SUM(INDEX('AEO Table 1'!16:17,0,MATCH(Calculations!K43,'AEO Table 1'!13:13,0)))*10^15</f>
        <v>4.5292799E+16</v>
      </c>
      <c r="L57" s="7">
        <f>SUM(INDEX('AEO Table 1'!16:17,0,MATCH(Calculations!L43,'AEO Table 1'!13:13,0)))*10^15</f>
        <v>4.5771436E+16</v>
      </c>
      <c r="M57" s="7">
        <f>SUM(INDEX('AEO Table 1'!16:17,0,MATCH(Calculations!M43,'AEO Table 1'!13:13,0)))*10^15</f>
        <v>4.6135681999999992E+16</v>
      </c>
      <c r="N57" s="7">
        <f>SUM(INDEX('AEO Table 1'!16:17,0,MATCH(Calculations!N43,'AEO Table 1'!13:13,0)))*10^15</f>
        <v>4.65631E+16</v>
      </c>
      <c r="O57" s="7">
        <f>SUM(INDEX('AEO Table 1'!16:17,0,MATCH(Calculations!O43,'AEO Table 1'!13:13,0)))*10^15</f>
        <v>4.7070803999999992E+16</v>
      </c>
      <c r="P57" s="7">
        <f>SUM(INDEX('AEO Table 1'!16:17,0,MATCH(Calculations!P43,'AEO Table 1'!13:13,0)))*10^15</f>
        <v>4.7201735E+16</v>
      </c>
      <c r="Q57" s="7">
        <f>SUM(INDEX('AEO Table 1'!16:17,0,MATCH(Calculations!Q43,'AEO Table 1'!13:13,0)))*10^15</f>
        <v>4.761236E+16</v>
      </c>
      <c r="R57" s="7">
        <f>SUM(INDEX('AEO Table 1'!16:17,0,MATCH(Calculations!R43,'AEO Table 1'!13:13,0)))*10^15</f>
        <v>4.8039748E+16</v>
      </c>
      <c r="S57" s="7">
        <f>SUM(INDEX('AEO Table 1'!16:17,0,MATCH(Calculations!S43,'AEO Table 1'!13:13,0)))*10^15</f>
        <v>4.8266723E+16</v>
      </c>
      <c r="T57" s="7">
        <f>SUM(INDEX('AEO Table 1'!16:17,0,MATCH(Calculations!T43,'AEO Table 1'!13:13,0)))*10^15</f>
        <v>4.8448696E+16</v>
      </c>
      <c r="U57" s="7">
        <f>SUM(INDEX('AEO Table 1'!16:17,0,MATCH(Calculations!U43,'AEO Table 1'!13:13,0)))*10^15</f>
        <v>4.8282621E+16</v>
      </c>
      <c r="V57" s="7">
        <f>SUM(INDEX('AEO Table 1'!16:17,0,MATCH(Calculations!V43,'AEO Table 1'!13:13,0)))*10^15</f>
        <v>4.8504458E+16</v>
      </c>
      <c r="W57" s="7">
        <f>SUM(INDEX('AEO Table 1'!16:17,0,MATCH(Calculations!W43,'AEO Table 1'!13:13,0)))*10^15</f>
        <v>4.8737487E+16</v>
      </c>
      <c r="X57" s="7">
        <f>SUM(INDEX('AEO Table 1'!16:17,0,MATCH(Calculations!X43,'AEO Table 1'!13:13,0)))*10^15</f>
        <v>4.8878703E+16</v>
      </c>
      <c r="Y57" s="7">
        <f>SUM(INDEX('AEO Table 1'!16:17,0,MATCH(Calculations!Y43,'AEO Table 1'!13:13,0)))*10^15</f>
        <v>4.8981947E+16</v>
      </c>
      <c r="Z57" s="7">
        <f>SUM(INDEX('AEO Table 1'!16:17,0,MATCH(Calculations!Z43,'AEO Table 1'!13:13,0)))*10^15</f>
        <v>4.9214036E+16</v>
      </c>
      <c r="AA57" s="7">
        <f>SUM(INDEX('AEO Table 1'!16:17,0,MATCH(Calculations!AA43,'AEO Table 1'!13:13,0)))*10^15</f>
        <v>4.9167359999999992E+16</v>
      </c>
      <c r="AB57" s="7">
        <f>SUM(INDEX('AEO Table 1'!16:17,0,MATCH(Calculations!AB43,'AEO Table 1'!13:13,0)))*10^15</f>
        <v>4.9401206E+16</v>
      </c>
      <c r="AC57" s="7">
        <f>SUM(INDEX('AEO Table 1'!16:17,0,MATCH(Calculations!AC43,'AEO Table 1'!13:13,0)))*10^15</f>
        <v>4.913758E+16</v>
      </c>
      <c r="AD57" s="7">
        <f>SUM(INDEX('AEO Table 1'!16:17,0,MATCH(Calculations!AD43,'AEO Table 1'!13:13,0)))*10^15</f>
        <v>4.8998515E+16</v>
      </c>
      <c r="AE57" s="7">
        <f>SUM(INDEX('AEO Table 1'!16:17,0,MATCH(Calculations!AE43,'AEO Table 1'!13:13,0)))*10^15</f>
        <v>4.87885E+16</v>
      </c>
      <c r="AF57" s="7">
        <f>SUM(INDEX('AEO Table 1'!16:17,0,MATCH(Calculations!AF43,'AEO Table 1'!13:13,0)))*10^15</f>
        <v>4.8352509E+16</v>
      </c>
      <c r="AG57" s="7">
        <f>SUM(INDEX('AEO Table 1'!16:17,0,MATCH(Calculations!AG43,'AEO Table 1'!13:13,0)))*10^15</f>
        <v>4.7810103E+16</v>
      </c>
      <c r="AH57" s="7"/>
      <c r="AI57" s="7"/>
    </row>
    <row r="58" spans="1:35" x14ac:dyDescent="0.25">
      <c r="A58" s="73" t="s">
        <v>295</v>
      </c>
      <c r="C58" s="7">
        <f>C55*(C56/SUM(C56:C57))/C56</f>
        <v>2.472442076672474E-8</v>
      </c>
      <c r="D58" s="7">
        <f t="shared" ref="D58:O58" si="22">D55*(D56/SUM(D56:D57))/D56</f>
        <v>2.5329873918832643E-8</v>
      </c>
      <c r="E58" s="7">
        <f t="shared" si="22"/>
        <v>2.4371700568203639E-8</v>
      </c>
      <c r="F58" s="7">
        <f t="shared" si="22"/>
        <v>2.2243857348495134E-8</v>
      </c>
      <c r="G58" s="7">
        <f t="shared" si="22"/>
        <v>2.0823851464650095E-8</v>
      </c>
      <c r="H58" s="7">
        <f t="shared" si="22"/>
        <v>1.9670327496746477E-8</v>
      </c>
      <c r="I58" s="7">
        <f t="shared" si="22"/>
        <v>1.8987148161991316E-8</v>
      </c>
      <c r="J58" s="7">
        <f t="shared" si="22"/>
        <v>1.8582534798606732E-8</v>
      </c>
      <c r="K58" s="7">
        <f t="shared" si="22"/>
        <v>1.8276653500970262E-8</v>
      </c>
      <c r="L58" s="7">
        <f t="shared" si="22"/>
        <v>1.7978713802148717E-8</v>
      </c>
      <c r="M58" s="7">
        <f t="shared" si="22"/>
        <v>1.7782631240840507E-8</v>
      </c>
      <c r="N58" s="7">
        <f t="shared" si="22"/>
        <v>1.7593839567033422E-8</v>
      </c>
      <c r="O58" s="7">
        <f t="shared" si="22"/>
        <v>1.7361833032323446E-8</v>
      </c>
      <c r="P58" s="7">
        <f t="shared" ref="P58:AG58" si="23">P55*(P56/SUM(P56:P57))/P56</f>
        <v>1.7230976539217078E-8</v>
      </c>
      <c r="Q58" s="7">
        <f t="shared" si="23"/>
        <v>1.704789352070919E-8</v>
      </c>
      <c r="R58" s="7">
        <f t="shared" si="23"/>
        <v>1.6890023852154243E-8</v>
      </c>
      <c r="S58" s="7">
        <f t="shared" si="23"/>
        <v>1.6752808851423082E-8</v>
      </c>
      <c r="T58" s="7">
        <f t="shared" si="23"/>
        <v>1.660398100123297E-8</v>
      </c>
      <c r="U58" s="7">
        <f t="shared" si="23"/>
        <v>1.6523724718050943E-8</v>
      </c>
      <c r="V58" s="7">
        <f t="shared" si="23"/>
        <v>1.6379941188731159E-8</v>
      </c>
      <c r="W58" s="7">
        <f t="shared" si="23"/>
        <v>1.6244588797113873E-8</v>
      </c>
      <c r="X58" s="7">
        <f t="shared" si="23"/>
        <v>1.614961143586285E-8</v>
      </c>
      <c r="Y58" s="7">
        <f t="shared" si="23"/>
        <v>1.6063186467586413E-8</v>
      </c>
      <c r="Z58" s="7">
        <f t="shared" si="23"/>
        <v>1.5924740697791273E-8</v>
      </c>
      <c r="AA58" s="7">
        <f t="shared" si="23"/>
        <v>1.5815698146505615E-8</v>
      </c>
      <c r="AB58" s="7">
        <f t="shared" si="23"/>
        <v>1.5703067478882309E-8</v>
      </c>
      <c r="AC58" s="7">
        <f t="shared" si="23"/>
        <v>1.569032262063643E-8</v>
      </c>
      <c r="AD58" s="7">
        <f t="shared" si="23"/>
        <v>1.5656088086331616E-8</v>
      </c>
      <c r="AE58" s="7">
        <f t="shared" si="23"/>
        <v>1.5624686843178436E-8</v>
      </c>
      <c r="AF58" s="7">
        <f t="shared" si="23"/>
        <v>1.5655583956374039E-8</v>
      </c>
      <c r="AG58" s="7">
        <f t="shared" si="23"/>
        <v>1.5680058207473363E-8</v>
      </c>
      <c r="AH58" s="7"/>
      <c r="AI58" s="7"/>
    </row>
    <row r="60" spans="1:35" x14ac:dyDescent="0.25">
      <c r="A60" s="20" t="s">
        <v>31</v>
      </c>
    </row>
    <row r="61" spans="1:35" x14ac:dyDescent="0.25">
      <c r="A61" s="73" t="s">
        <v>287</v>
      </c>
      <c r="B61" s="73" t="s">
        <v>310</v>
      </c>
      <c r="C61" s="7">
        <f>'Subsidies Paid'!J17*10^9</f>
        <v>140000000</v>
      </c>
      <c r="D61" s="7">
        <f>C61</f>
        <v>140000000</v>
      </c>
      <c r="E61" s="7">
        <f t="shared" ref="E61:O61" si="24">D61</f>
        <v>140000000</v>
      </c>
      <c r="F61" s="7">
        <f t="shared" si="24"/>
        <v>140000000</v>
      </c>
      <c r="G61" s="7">
        <f t="shared" si="24"/>
        <v>140000000</v>
      </c>
      <c r="H61" s="7">
        <f t="shared" si="24"/>
        <v>140000000</v>
      </c>
      <c r="I61" s="7">
        <f t="shared" si="24"/>
        <v>140000000</v>
      </c>
      <c r="J61" s="7">
        <f t="shared" si="24"/>
        <v>140000000</v>
      </c>
      <c r="K61" s="7">
        <f t="shared" si="24"/>
        <v>140000000</v>
      </c>
      <c r="L61" s="7">
        <f t="shared" si="24"/>
        <v>140000000</v>
      </c>
      <c r="M61" s="7">
        <f t="shared" si="24"/>
        <v>140000000</v>
      </c>
      <c r="N61" s="7">
        <f t="shared" si="24"/>
        <v>140000000</v>
      </c>
      <c r="O61" s="7">
        <f t="shared" si="24"/>
        <v>140000000</v>
      </c>
      <c r="P61" s="7">
        <f t="shared" ref="P61" si="25">O61</f>
        <v>140000000</v>
      </c>
      <c r="Q61" s="7">
        <f t="shared" ref="Q61" si="26">P61</f>
        <v>140000000</v>
      </c>
      <c r="R61" s="7">
        <f t="shared" ref="R61" si="27">Q61</f>
        <v>140000000</v>
      </c>
      <c r="S61" s="7">
        <f t="shared" ref="S61" si="28">R61</f>
        <v>140000000</v>
      </c>
      <c r="T61" s="7">
        <f t="shared" ref="T61" si="29">S61</f>
        <v>140000000</v>
      </c>
      <c r="U61" s="7">
        <f t="shared" ref="U61" si="30">T61</f>
        <v>140000000</v>
      </c>
      <c r="V61" s="7">
        <f t="shared" ref="V61" si="31">U61</f>
        <v>140000000</v>
      </c>
      <c r="W61" s="7">
        <f t="shared" ref="W61" si="32">V61</f>
        <v>140000000</v>
      </c>
      <c r="X61" s="7">
        <f t="shared" ref="X61" si="33">W61</f>
        <v>140000000</v>
      </c>
      <c r="Y61" s="7">
        <f t="shared" ref="Y61" si="34">X61</f>
        <v>140000000</v>
      </c>
      <c r="Z61" s="7">
        <f t="shared" ref="Z61" si="35">Y61</f>
        <v>140000000</v>
      </c>
      <c r="AA61" s="7">
        <f t="shared" ref="AA61" si="36">Z61</f>
        <v>140000000</v>
      </c>
      <c r="AB61" s="7">
        <f t="shared" ref="AB61" si="37">AA61</f>
        <v>140000000</v>
      </c>
      <c r="AC61" s="7">
        <f t="shared" ref="AC61" si="38">AB61</f>
        <v>140000000</v>
      </c>
      <c r="AD61" s="7">
        <f t="shared" ref="AD61" si="39">AC61</f>
        <v>140000000</v>
      </c>
      <c r="AE61" s="7">
        <f t="shared" ref="AE61" si="40">AD61</f>
        <v>140000000</v>
      </c>
      <c r="AF61" s="7">
        <f t="shared" ref="AF61" si="41">AE61</f>
        <v>140000000</v>
      </c>
      <c r="AG61" s="7">
        <f t="shared" ref="AG61" si="42">AF61</f>
        <v>140000000</v>
      </c>
      <c r="AH61" s="7"/>
      <c r="AI61" s="7"/>
    </row>
    <row r="62" spans="1:35" x14ac:dyDescent="0.25">
      <c r="A62" s="73" t="s">
        <v>281</v>
      </c>
      <c r="B62" s="73" t="s">
        <v>269</v>
      </c>
      <c r="C62" s="7">
        <f t="shared" ref="C62:AG62" si="43">C56</f>
        <v>3.5071499000000004E+16</v>
      </c>
      <c r="D62" s="7">
        <f t="shared" si="43"/>
        <v>3.3420853E+16</v>
      </c>
      <c r="E62" s="7">
        <f t="shared" si="43"/>
        <v>3.4514404E+16</v>
      </c>
      <c r="F62" s="7">
        <f t="shared" si="43"/>
        <v>3.6586662E+16</v>
      </c>
      <c r="G62" s="7">
        <f t="shared" si="43"/>
        <v>3.8453529E+16</v>
      </c>
      <c r="H62" s="7">
        <f t="shared" si="43"/>
        <v>4.0565563E+16</v>
      </c>
      <c r="I62" s="7">
        <f t="shared" si="43"/>
        <v>4.1814342E+16</v>
      </c>
      <c r="J62" s="7">
        <f t="shared" si="43"/>
        <v>4.2703667E+16</v>
      </c>
      <c r="K62" s="7">
        <f t="shared" si="43"/>
        <v>4.3344872E+16</v>
      </c>
      <c r="L62" s="7">
        <f t="shared" si="43"/>
        <v>4.4335121E+16</v>
      </c>
      <c r="M62" s="7">
        <f t="shared" si="43"/>
        <v>4.4964447E+16</v>
      </c>
      <c r="N62" s="7">
        <f t="shared" si="43"/>
        <v>4.5514584E+16</v>
      </c>
      <c r="O62" s="7">
        <f t="shared" si="43"/>
        <v>4.6237316E+16</v>
      </c>
      <c r="P62" s="7">
        <f t="shared" si="43"/>
        <v>4.6814991E+16</v>
      </c>
      <c r="Q62" s="7">
        <f t="shared" si="43"/>
        <v>4.7414043E+16</v>
      </c>
      <c r="R62" s="7">
        <f t="shared" si="43"/>
        <v>4.7874859E+16</v>
      </c>
      <c r="S62" s="7">
        <f t="shared" si="43"/>
        <v>4.8433479E+16</v>
      </c>
      <c r="T62" s="7">
        <f t="shared" si="43"/>
        <v>4.9118267E+16</v>
      </c>
      <c r="U62" s="7">
        <f t="shared" si="43"/>
        <v>4.9758228E+16</v>
      </c>
      <c r="V62" s="7">
        <f t="shared" si="43"/>
        <v>5.0396996E+16</v>
      </c>
      <c r="W62" s="7">
        <f t="shared" si="43"/>
        <v>5.0988029E+16</v>
      </c>
      <c r="X62" s="7">
        <f t="shared" si="43"/>
        <v>5.1433308E+16</v>
      </c>
      <c r="Y62" s="7">
        <f t="shared" si="43"/>
        <v>5.1869774E+16</v>
      </c>
      <c r="Z62" s="7">
        <f t="shared" si="43"/>
        <v>5.2514465E+16</v>
      </c>
      <c r="AA62" s="7">
        <f t="shared" si="43"/>
        <v>5.3262516E+16</v>
      </c>
      <c r="AB62" s="7">
        <f t="shared" si="43"/>
        <v>5.3763351E+16</v>
      </c>
      <c r="AC62" s="7">
        <f t="shared" si="43"/>
        <v>5.4110775E+16</v>
      </c>
      <c r="AD62" s="7">
        <f t="shared" si="43"/>
        <v>5.4475609E+16</v>
      </c>
      <c r="AE62" s="7">
        <f t="shared" si="43"/>
        <v>5.4893578E+16</v>
      </c>
      <c r="AF62" s="7">
        <f t="shared" si="43"/>
        <v>5.5124947E+16</v>
      </c>
      <c r="AG62" s="7">
        <f t="shared" si="43"/>
        <v>5.550584E+16</v>
      </c>
      <c r="AH62" s="7"/>
      <c r="AI62" s="7"/>
    </row>
    <row r="63" spans="1:35" x14ac:dyDescent="0.25">
      <c r="A63" s="73" t="s">
        <v>288</v>
      </c>
      <c r="B63" s="73" t="s">
        <v>269</v>
      </c>
      <c r="C63" s="7">
        <f t="shared" ref="C63:AG63" si="44">C57</f>
        <v>3.0450764E+16</v>
      </c>
      <c r="D63" s="7">
        <f t="shared" si="44"/>
        <v>3.0535249E+16</v>
      </c>
      <c r="E63" s="7">
        <f t="shared" si="44"/>
        <v>3.1956132E+16</v>
      </c>
      <c r="F63" s="7">
        <f t="shared" si="44"/>
        <v>3.6242433E+16</v>
      </c>
      <c r="G63" s="7">
        <f t="shared" si="44"/>
        <v>3.9341878E+16</v>
      </c>
      <c r="H63" s="7">
        <f t="shared" si="44"/>
        <v>4.1791988E+16</v>
      </c>
      <c r="I63" s="7">
        <f t="shared" si="44"/>
        <v>4.3506528E+16</v>
      </c>
      <c r="J63" s="7">
        <f t="shared" si="44"/>
        <v>4.4474967000000008E+16</v>
      </c>
      <c r="K63" s="7">
        <f t="shared" si="44"/>
        <v>4.5292799E+16</v>
      </c>
      <c r="L63" s="7">
        <f t="shared" si="44"/>
        <v>4.5771436E+16</v>
      </c>
      <c r="M63" s="7">
        <f t="shared" si="44"/>
        <v>4.6135681999999992E+16</v>
      </c>
      <c r="N63" s="7">
        <f t="shared" si="44"/>
        <v>4.65631E+16</v>
      </c>
      <c r="O63" s="7">
        <f t="shared" si="44"/>
        <v>4.7070803999999992E+16</v>
      </c>
      <c r="P63" s="7">
        <f t="shared" si="44"/>
        <v>4.7201735E+16</v>
      </c>
      <c r="Q63" s="7">
        <f t="shared" si="44"/>
        <v>4.761236E+16</v>
      </c>
      <c r="R63" s="7">
        <f t="shared" si="44"/>
        <v>4.8039748E+16</v>
      </c>
      <c r="S63" s="7">
        <f t="shared" si="44"/>
        <v>4.8266723E+16</v>
      </c>
      <c r="T63" s="7">
        <f t="shared" si="44"/>
        <v>4.8448696E+16</v>
      </c>
      <c r="U63" s="7">
        <f t="shared" si="44"/>
        <v>4.8282621E+16</v>
      </c>
      <c r="V63" s="7">
        <f t="shared" si="44"/>
        <v>4.8504458E+16</v>
      </c>
      <c r="W63" s="7">
        <f t="shared" si="44"/>
        <v>4.8737487E+16</v>
      </c>
      <c r="X63" s="7">
        <f t="shared" si="44"/>
        <v>4.8878703E+16</v>
      </c>
      <c r="Y63" s="7">
        <f t="shared" si="44"/>
        <v>4.8981947E+16</v>
      </c>
      <c r="Z63" s="7">
        <f t="shared" si="44"/>
        <v>4.9214036E+16</v>
      </c>
      <c r="AA63" s="7">
        <f t="shared" si="44"/>
        <v>4.9167359999999992E+16</v>
      </c>
      <c r="AB63" s="7">
        <f t="shared" si="44"/>
        <v>4.9401206E+16</v>
      </c>
      <c r="AC63" s="7">
        <f t="shared" si="44"/>
        <v>4.913758E+16</v>
      </c>
      <c r="AD63" s="7">
        <f t="shared" si="44"/>
        <v>4.8998515E+16</v>
      </c>
      <c r="AE63" s="7">
        <f t="shared" si="44"/>
        <v>4.87885E+16</v>
      </c>
      <c r="AF63" s="7">
        <f t="shared" si="44"/>
        <v>4.8352509E+16</v>
      </c>
      <c r="AG63" s="7">
        <f t="shared" si="44"/>
        <v>4.7810103E+16</v>
      </c>
      <c r="AH63" s="7"/>
      <c r="AI63" s="7"/>
    </row>
    <row r="64" spans="1:35" x14ac:dyDescent="0.25">
      <c r="A64" s="73" t="s">
        <v>295</v>
      </c>
      <c r="C64" s="7">
        <f t="shared" ref="C64:AG64" si="45">C61*(C62/SUM(C62:C63))/C62</f>
        <v>2.1366783378651008E-9</v>
      </c>
      <c r="D64" s="7">
        <f t="shared" si="45"/>
        <v>2.1890014497756602E-9</v>
      </c>
      <c r="E64" s="7">
        <f t="shared" si="45"/>
        <v>2.1061963454003142E-9</v>
      </c>
      <c r="F64" s="7">
        <f t="shared" si="45"/>
        <v>1.9223086597464931E-9</v>
      </c>
      <c r="G64" s="7">
        <f t="shared" si="45"/>
        <v>1.7995921018833412E-9</v>
      </c>
      <c r="H64" s="7">
        <f t="shared" si="45"/>
        <v>1.6999048453978433E-9</v>
      </c>
      <c r="I64" s="7">
        <f t="shared" si="45"/>
        <v>1.6408646559745582E-9</v>
      </c>
      <c r="J64" s="7">
        <f t="shared" si="45"/>
        <v>1.6058980690153967E-9</v>
      </c>
      <c r="K64" s="7">
        <f t="shared" si="45"/>
        <v>1.579463882799899E-9</v>
      </c>
      <c r="L64" s="7">
        <f t="shared" si="45"/>
        <v>1.5537160075930989E-9</v>
      </c>
      <c r="M64" s="7">
        <f t="shared" si="45"/>
        <v>1.5367706010602905E-9</v>
      </c>
      <c r="N64" s="7">
        <f t="shared" si="45"/>
        <v>1.5204552712251103E-9</v>
      </c>
      <c r="O64" s="7">
        <f t="shared" si="45"/>
        <v>1.5004053237810385E-9</v>
      </c>
      <c r="P64" s="7">
        <f t="shared" si="45"/>
        <v>1.4890967379570313E-9</v>
      </c>
      <c r="Q64" s="7">
        <f t="shared" si="45"/>
        <v>1.473274748703263E-9</v>
      </c>
      <c r="R64" s="7">
        <f t="shared" si="45"/>
        <v>1.4596316909269096E-9</v>
      </c>
      <c r="S64" s="7">
        <f t="shared" si="45"/>
        <v>1.4477736044439697E-9</v>
      </c>
      <c r="T64" s="7">
        <f t="shared" si="45"/>
        <v>1.4349119383781578E-9</v>
      </c>
      <c r="U64" s="7">
        <f t="shared" si="45"/>
        <v>1.4279762102019333E-9</v>
      </c>
      <c r="V64" s="7">
        <f t="shared" si="45"/>
        <v>1.4155504731002235E-9</v>
      </c>
      <c r="W64" s="7">
        <f t="shared" si="45"/>
        <v>1.4038533528370011E-9</v>
      </c>
      <c r="X64" s="7">
        <f t="shared" si="45"/>
        <v>1.3956454327288882E-9</v>
      </c>
      <c r="Y64" s="7">
        <f t="shared" si="45"/>
        <v>1.3881766083099367E-9</v>
      </c>
      <c r="Z64" s="7">
        <f t="shared" si="45"/>
        <v>1.3762121590683815E-9</v>
      </c>
      <c r="AA64" s="7">
        <f t="shared" si="45"/>
        <v>1.3667887287103617E-9</v>
      </c>
      <c r="AB64" s="7">
        <f t="shared" si="45"/>
        <v>1.3570552142243967E-9</v>
      </c>
      <c r="AC64" s="7">
        <f t="shared" si="45"/>
        <v>1.3559538067216664E-9</v>
      </c>
      <c r="AD64" s="7">
        <f t="shared" si="45"/>
        <v>1.3529952667200159E-9</v>
      </c>
      <c r="AE64" s="7">
        <f t="shared" si="45"/>
        <v>1.3502815790401115E-9</v>
      </c>
      <c r="AF64" s="7">
        <f t="shared" si="45"/>
        <v>1.3529516999335585E-9</v>
      </c>
      <c r="AG64" s="7">
        <f t="shared" si="45"/>
        <v>1.3550667586705373E-9</v>
      </c>
      <c r="AH64" s="7"/>
      <c r="AI64" s="7"/>
    </row>
    <row r="66" spans="1:36" x14ac:dyDescent="0.25">
      <c r="A66" s="20" t="s">
        <v>38</v>
      </c>
    </row>
    <row r="67" spans="1:36" x14ac:dyDescent="0.25">
      <c r="A67" s="73" t="s">
        <v>287</v>
      </c>
      <c r="B67" s="73" t="s">
        <v>310</v>
      </c>
      <c r="C67" s="7">
        <f>'Subsidies Paid'!K18*10^9</f>
        <v>1200000000</v>
      </c>
      <c r="D67" s="7">
        <f>C67</f>
        <v>1200000000</v>
      </c>
      <c r="E67" s="7">
        <f t="shared" ref="E67:O67" si="46">D67</f>
        <v>1200000000</v>
      </c>
      <c r="F67" s="7">
        <f t="shared" si="46"/>
        <v>1200000000</v>
      </c>
      <c r="G67" s="7">
        <f t="shared" si="46"/>
        <v>1200000000</v>
      </c>
      <c r="H67" s="7">
        <f t="shared" si="46"/>
        <v>1200000000</v>
      </c>
      <c r="I67" s="7">
        <f t="shared" si="46"/>
        <v>1200000000</v>
      </c>
      <c r="J67" s="7">
        <f t="shared" si="46"/>
        <v>1200000000</v>
      </c>
      <c r="K67" s="7">
        <f t="shared" si="46"/>
        <v>1200000000</v>
      </c>
      <c r="L67" s="7">
        <f t="shared" si="46"/>
        <v>1200000000</v>
      </c>
      <c r="M67" s="7">
        <f t="shared" si="46"/>
        <v>1200000000</v>
      </c>
      <c r="N67" s="7">
        <f t="shared" si="46"/>
        <v>1200000000</v>
      </c>
      <c r="O67" s="7">
        <f t="shared" si="46"/>
        <v>1200000000</v>
      </c>
      <c r="P67" s="7">
        <f t="shared" ref="P67" si="47">O67</f>
        <v>1200000000</v>
      </c>
      <c r="Q67" s="7">
        <f t="shared" ref="Q67" si="48">P67</f>
        <v>1200000000</v>
      </c>
      <c r="R67" s="7">
        <f t="shared" ref="R67" si="49">Q67</f>
        <v>1200000000</v>
      </c>
      <c r="S67" s="7">
        <f t="shared" ref="S67" si="50">R67</f>
        <v>1200000000</v>
      </c>
      <c r="T67" s="7">
        <f t="shared" ref="T67" si="51">S67</f>
        <v>1200000000</v>
      </c>
      <c r="U67" s="7">
        <f t="shared" ref="U67" si="52">T67</f>
        <v>1200000000</v>
      </c>
      <c r="V67" s="7">
        <f t="shared" ref="V67" si="53">U67</f>
        <v>1200000000</v>
      </c>
      <c r="W67" s="7">
        <f t="shared" ref="W67" si="54">V67</f>
        <v>1200000000</v>
      </c>
      <c r="X67" s="7">
        <f t="shared" ref="X67" si="55">W67</f>
        <v>1200000000</v>
      </c>
      <c r="Y67" s="7">
        <f t="shared" ref="Y67" si="56">X67</f>
        <v>1200000000</v>
      </c>
      <c r="Z67" s="7">
        <f t="shared" ref="Z67" si="57">Y67</f>
        <v>1200000000</v>
      </c>
      <c r="AA67" s="7">
        <f t="shared" ref="AA67" si="58">Z67</f>
        <v>1200000000</v>
      </c>
      <c r="AB67" s="7">
        <f t="shared" ref="AB67" si="59">AA67</f>
        <v>1200000000</v>
      </c>
      <c r="AC67" s="7">
        <f t="shared" ref="AC67" si="60">AB67</f>
        <v>1200000000</v>
      </c>
      <c r="AD67" s="7">
        <f t="shared" ref="AD67" si="61">AC67</f>
        <v>1200000000</v>
      </c>
      <c r="AE67" s="7">
        <f t="shared" ref="AE67" si="62">AD67</f>
        <v>1200000000</v>
      </c>
      <c r="AF67" s="7">
        <f t="shared" ref="AF67" si="63">AE67</f>
        <v>1200000000</v>
      </c>
      <c r="AG67" s="7">
        <f t="shared" ref="AG67" si="64">AF67</f>
        <v>1200000000</v>
      </c>
      <c r="AH67" s="7"/>
      <c r="AI67" s="7"/>
    </row>
    <row r="68" spans="1:36" x14ac:dyDescent="0.25">
      <c r="A68" s="73" t="s">
        <v>281</v>
      </c>
      <c r="B68" s="73" t="s">
        <v>269</v>
      </c>
      <c r="C68" s="7">
        <f t="shared" ref="C68:AG68" si="65">C56</f>
        <v>3.5071499000000004E+16</v>
      </c>
      <c r="D68" s="7">
        <f t="shared" si="65"/>
        <v>3.3420853E+16</v>
      </c>
      <c r="E68" s="7">
        <f t="shared" si="65"/>
        <v>3.4514404E+16</v>
      </c>
      <c r="F68" s="7">
        <f t="shared" si="65"/>
        <v>3.6586662E+16</v>
      </c>
      <c r="G68" s="7">
        <f t="shared" si="65"/>
        <v>3.8453529E+16</v>
      </c>
      <c r="H68" s="7">
        <f t="shared" si="65"/>
        <v>4.0565563E+16</v>
      </c>
      <c r="I68" s="7">
        <f t="shared" si="65"/>
        <v>4.1814342E+16</v>
      </c>
      <c r="J68" s="7">
        <f t="shared" si="65"/>
        <v>4.2703667E+16</v>
      </c>
      <c r="K68" s="7">
        <f t="shared" si="65"/>
        <v>4.3344872E+16</v>
      </c>
      <c r="L68" s="7">
        <f t="shared" si="65"/>
        <v>4.4335121E+16</v>
      </c>
      <c r="M68" s="7">
        <f t="shared" si="65"/>
        <v>4.4964447E+16</v>
      </c>
      <c r="N68" s="7">
        <f t="shared" si="65"/>
        <v>4.5514584E+16</v>
      </c>
      <c r="O68" s="7">
        <f t="shared" si="65"/>
        <v>4.6237316E+16</v>
      </c>
      <c r="P68" s="7">
        <f t="shared" si="65"/>
        <v>4.6814991E+16</v>
      </c>
      <c r="Q68" s="7">
        <f t="shared" si="65"/>
        <v>4.7414043E+16</v>
      </c>
      <c r="R68" s="7">
        <f t="shared" si="65"/>
        <v>4.7874859E+16</v>
      </c>
      <c r="S68" s="7">
        <f t="shared" si="65"/>
        <v>4.8433479E+16</v>
      </c>
      <c r="T68" s="7">
        <f t="shared" si="65"/>
        <v>4.9118267E+16</v>
      </c>
      <c r="U68" s="7">
        <f t="shared" si="65"/>
        <v>4.9758228E+16</v>
      </c>
      <c r="V68" s="7">
        <f t="shared" si="65"/>
        <v>5.0396996E+16</v>
      </c>
      <c r="W68" s="7">
        <f t="shared" si="65"/>
        <v>5.0988029E+16</v>
      </c>
      <c r="X68" s="7">
        <f t="shared" si="65"/>
        <v>5.1433308E+16</v>
      </c>
      <c r="Y68" s="7">
        <f t="shared" si="65"/>
        <v>5.1869774E+16</v>
      </c>
      <c r="Z68" s="7">
        <f t="shared" si="65"/>
        <v>5.2514465E+16</v>
      </c>
      <c r="AA68" s="7">
        <f t="shared" si="65"/>
        <v>5.3262516E+16</v>
      </c>
      <c r="AB68" s="7">
        <f t="shared" si="65"/>
        <v>5.3763351E+16</v>
      </c>
      <c r="AC68" s="7">
        <f t="shared" si="65"/>
        <v>5.4110775E+16</v>
      </c>
      <c r="AD68" s="7">
        <f t="shared" si="65"/>
        <v>5.4475609E+16</v>
      </c>
      <c r="AE68" s="7">
        <f t="shared" si="65"/>
        <v>5.4893578E+16</v>
      </c>
      <c r="AF68" s="7">
        <f t="shared" si="65"/>
        <v>5.5124947E+16</v>
      </c>
      <c r="AG68" s="7">
        <f t="shared" si="65"/>
        <v>5.550584E+16</v>
      </c>
      <c r="AH68" s="7"/>
      <c r="AI68" s="7"/>
    </row>
    <row r="69" spans="1:36" x14ac:dyDescent="0.25">
      <c r="A69" s="73" t="s">
        <v>288</v>
      </c>
      <c r="B69" s="73" t="s">
        <v>269</v>
      </c>
      <c r="C69" s="7">
        <f t="shared" ref="C69:AG69" si="66">C57</f>
        <v>3.0450764E+16</v>
      </c>
      <c r="D69" s="7">
        <f t="shared" si="66"/>
        <v>3.0535249E+16</v>
      </c>
      <c r="E69" s="7">
        <f t="shared" si="66"/>
        <v>3.1956132E+16</v>
      </c>
      <c r="F69" s="7">
        <f t="shared" si="66"/>
        <v>3.6242433E+16</v>
      </c>
      <c r="G69" s="7">
        <f t="shared" si="66"/>
        <v>3.9341878E+16</v>
      </c>
      <c r="H69" s="7">
        <f t="shared" si="66"/>
        <v>4.1791988E+16</v>
      </c>
      <c r="I69" s="7">
        <f t="shared" si="66"/>
        <v>4.3506528E+16</v>
      </c>
      <c r="J69" s="7">
        <f t="shared" si="66"/>
        <v>4.4474967000000008E+16</v>
      </c>
      <c r="K69" s="7">
        <f t="shared" si="66"/>
        <v>4.5292799E+16</v>
      </c>
      <c r="L69" s="7">
        <f t="shared" si="66"/>
        <v>4.5771436E+16</v>
      </c>
      <c r="M69" s="7">
        <f t="shared" si="66"/>
        <v>4.6135681999999992E+16</v>
      </c>
      <c r="N69" s="7">
        <f t="shared" si="66"/>
        <v>4.65631E+16</v>
      </c>
      <c r="O69" s="7">
        <f t="shared" si="66"/>
        <v>4.7070803999999992E+16</v>
      </c>
      <c r="P69" s="7">
        <f t="shared" si="66"/>
        <v>4.7201735E+16</v>
      </c>
      <c r="Q69" s="7">
        <f t="shared" si="66"/>
        <v>4.761236E+16</v>
      </c>
      <c r="R69" s="7">
        <f t="shared" si="66"/>
        <v>4.8039748E+16</v>
      </c>
      <c r="S69" s="7">
        <f t="shared" si="66"/>
        <v>4.8266723E+16</v>
      </c>
      <c r="T69" s="7">
        <f t="shared" si="66"/>
        <v>4.8448696E+16</v>
      </c>
      <c r="U69" s="7">
        <f t="shared" si="66"/>
        <v>4.8282621E+16</v>
      </c>
      <c r="V69" s="7">
        <f t="shared" si="66"/>
        <v>4.8504458E+16</v>
      </c>
      <c r="W69" s="7">
        <f t="shared" si="66"/>
        <v>4.8737487E+16</v>
      </c>
      <c r="X69" s="7">
        <f t="shared" si="66"/>
        <v>4.8878703E+16</v>
      </c>
      <c r="Y69" s="7">
        <f t="shared" si="66"/>
        <v>4.8981947E+16</v>
      </c>
      <c r="Z69" s="7">
        <f t="shared" si="66"/>
        <v>4.9214036E+16</v>
      </c>
      <c r="AA69" s="7">
        <f t="shared" si="66"/>
        <v>4.9167359999999992E+16</v>
      </c>
      <c r="AB69" s="7">
        <f t="shared" si="66"/>
        <v>4.9401206E+16</v>
      </c>
      <c r="AC69" s="7">
        <f t="shared" si="66"/>
        <v>4.913758E+16</v>
      </c>
      <c r="AD69" s="7">
        <f t="shared" si="66"/>
        <v>4.8998515E+16</v>
      </c>
      <c r="AE69" s="7">
        <f t="shared" si="66"/>
        <v>4.87885E+16</v>
      </c>
      <c r="AF69" s="7">
        <f t="shared" si="66"/>
        <v>4.8352509E+16</v>
      </c>
      <c r="AG69" s="7">
        <f t="shared" si="66"/>
        <v>4.7810103E+16</v>
      </c>
      <c r="AH69" s="7"/>
      <c r="AI69" s="7"/>
    </row>
    <row r="70" spans="1:36" x14ac:dyDescent="0.25">
      <c r="A70" s="73" t="s">
        <v>295</v>
      </c>
      <c r="C70" s="7">
        <f t="shared" ref="C70:AG70" si="67">C67*(C68/SUM(C68:C69))/C68</f>
        <v>1.8314385753129437E-8</v>
      </c>
      <c r="D70" s="7">
        <f t="shared" si="67"/>
        <v>1.8762869569505658E-8</v>
      </c>
      <c r="E70" s="7">
        <f t="shared" si="67"/>
        <v>1.8053111532002692E-8</v>
      </c>
      <c r="F70" s="7">
        <f t="shared" si="67"/>
        <v>1.6476931369255653E-8</v>
      </c>
      <c r="G70" s="7">
        <f t="shared" si="67"/>
        <v>1.542507515900007E-8</v>
      </c>
      <c r="H70" s="7">
        <f t="shared" si="67"/>
        <v>1.4570612960552944E-8</v>
      </c>
      <c r="I70" s="7">
        <f t="shared" si="67"/>
        <v>1.4064554194067642E-8</v>
      </c>
      <c r="J70" s="7">
        <f t="shared" si="67"/>
        <v>1.3764840591560541E-8</v>
      </c>
      <c r="K70" s="7">
        <f t="shared" si="67"/>
        <v>1.3538261852570563E-8</v>
      </c>
      <c r="L70" s="7">
        <f t="shared" si="67"/>
        <v>1.331756577936942E-8</v>
      </c>
      <c r="M70" s="7">
        <f t="shared" si="67"/>
        <v>1.3172319437659634E-8</v>
      </c>
      <c r="N70" s="7">
        <f t="shared" si="67"/>
        <v>1.3032473753358087E-8</v>
      </c>
      <c r="O70" s="7">
        <f t="shared" si="67"/>
        <v>1.2860617060980331E-8</v>
      </c>
      <c r="P70" s="7">
        <f t="shared" si="67"/>
        <v>1.2763686325345981E-8</v>
      </c>
      <c r="Q70" s="7">
        <f t="shared" si="67"/>
        <v>1.2628069274599397E-8</v>
      </c>
      <c r="R70" s="7">
        <f t="shared" si="67"/>
        <v>1.2511128779373512E-8</v>
      </c>
      <c r="S70" s="7">
        <f t="shared" si="67"/>
        <v>1.240948803809117E-8</v>
      </c>
      <c r="T70" s="7">
        <f t="shared" si="67"/>
        <v>1.2299245186098495E-8</v>
      </c>
      <c r="U70" s="7">
        <f t="shared" si="67"/>
        <v>1.2239796087445141E-8</v>
      </c>
      <c r="V70" s="7">
        <f t="shared" si="67"/>
        <v>1.2133289769430487E-8</v>
      </c>
      <c r="W70" s="7">
        <f t="shared" si="67"/>
        <v>1.2033028738602868E-8</v>
      </c>
      <c r="X70" s="7">
        <f t="shared" si="67"/>
        <v>1.1962675137676184E-8</v>
      </c>
      <c r="Y70" s="7">
        <f t="shared" si="67"/>
        <v>1.18986566426566E-8</v>
      </c>
      <c r="Z70" s="7">
        <f t="shared" si="67"/>
        <v>1.1796104220586125E-8</v>
      </c>
      <c r="AA70" s="7">
        <f t="shared" si="67"/>
        <v>1.1715331960374529E-8</v>
      </c>
      <c r="AB70" s="7">
        <f t="shared" si="67"/>
        <v>1.1631901836209115E-8</v>
      </c>
      <c r="AC70" s="7">
        <f t="shared" si="67"/>
        <v>1.1622461200471426E-8</v>
      </c>
      <c r="AD70" s="7">
        <f t="shared" si="67"/>
        <v>1.1597102286171566E-8</v>
      </c>
      <c r="AE70" s="7">
        <f t="shared" si="67"/>
        <v>1.15738421060581E-8</v>
      </c>
      <c r="AF70" s="7">
        <f t="shared" si="67"/>
        <v>1.1596728856573359E-8</v>
      </c>
      <c r="AG70" s="7">
        <f t="shared" si="67"/>
        <v>1.1614857931461748E-8</v>
      </c>
      <c r="AH70" s="7"/>
      <c r="AI70" s="7"/>
    </row>
    <row r="72" spans="1:36" x14ac:dyDescent="0.25">
      <c r="A72" s="13" t="s">
        <v>282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</row>
    <row r="73" spans="1:36" x14ac:dyDescent="0.25">
      <c r="A73" s="20" t="s">
        <v>244</v>
      </c>
      <c r="C73" s="73">
        <v>2019</v>
      </c>
      <c r="D73" s="73">
        <v>2020</v>
      </c>
      <c r="E73" s="73">
        <v>2021</v>
      </c>
      <c r="F73" s="73">
        <v>2022</v>
      </c>
      <c r="G73" s="73">
        <v>2023</v>
      </c>
      <c r="H73" s="73">
        <v>2024</v>
      </c>
      <c r="I73" s="73">
        <v>2025</v>
      </c>
      <c r="J73" s="73">
        <v>2026</v>
      </c>
      <c r="K73" s="73">
        <v>2027</v>
      </c>
      <c r="L73" s="73">
        <v>2028</v>
      </c>
      <c r="M73" s="73">
        <v>2029</v>
      </c>
      <c r="N73" s="73">
        <v>2030</v>
      </c>
      <c r="O73" s="73">
        <v>2031</v>
      </c>
      <c r="P73" s="73">
        <v>2032</v>
      </c>
      <c r="Q73" s="73">
        <v>2033</v>
      </c>
      <c r="R73" s="73">
        <v>2034</v>
      </c>
      <c r="S73" s="73">
        <v>2035</v>
      </c>
      <c r="T73" s="73">
        <v>2036</v>
      </c>
      <c r="U73" s="73">
        <v>2037</v>
      </c>
      <c r="V73" s="73">
        <v>2038</v>
      </c>
      <c r="W73" s="73">
        <v>2039</v>
      </c>
      <c r="X73" s="73">
        <v>2040</v>
      </c>
      <c r="Y73" s="73">
        <v>2041</v>
      </c>
      <c r="Z73" s="73">
        <v>2042</v>
      </c>
      <c r="AA73" s="73">
        <v>2043</v>
      </c>
      <c r="AB73" s="73">
        <v>2044</v>
      </c>
      <c r="AC73" s="73">
        <v>2045</v>
      </c>
      <c r="AD73" s="73">
        <v>2046</v>
      </c>
      <c r="AE73" s="73">
        <v>2047</v>
      </c>
      <c r="AF73" s="73">
        <v>2048</v>
      </c>
      <c r="AG73" s="73">
        <v>2049</v>
      </c>
      <c r="AH73" s="73">
        <v>2050</v>
      </c>
    </row>
    <row r="74" spans="1:36" x14ac:dyDescent="0.25">
      <c r="A74" s="73" t="s">
        <v>283</v>
      </c>
      <c r="B74" s="73" t="s">
        <v>310</v>
      </c>
      <c r="C74" s="73">
        <f>'Subsidies Paid'!J15*10^9</f>
        <v>1300000000</v>
      </c>
      <c r="D74" s="73">
        <f>'Subsidies Paid'!K15*10^9</f>
        <v>1300000000</v>
      </c>
      <c r="E74" s="73">
        <f>D74</f>
        <v>1300000000</v>
      </c>
      <c r="F74" s="73">
        <f t="shared" ref="F74:P74" si="68">E74</f>
        <v>1300000000</v>
      </c>
      <c r="G74" s="73">
        <f t="shared" si="68"/>
        <v>1300000000</v>
      </c>
      <c r="H74" s="73">
        <f t="shared" si="68"/>
        <v>1300000000</v>
      </c>
      <c r="I74" s="73">
        <f t="shared" si="68"/>
        <v>1300000000</v>
      </c>
      <c r="J74" s="73">
        <f t="shared" si="68"/>
        <v>1300000000</v>
      </c>
      <c r="K74" s="73">
        <f t="shared" si="68"/>
        <v>1300000000</v>
      </c>
      <c r="L74" s="73">
        <f t="shared" si="68"/>
        <v>1300000000</v>
      </c>
      <c r="M74" s="73">
        <f t="shared" si="68"/>
        <v>1300000000</v>
      </c>
      <c r="N74" s="73">
        <f t="shared" si="68"/>
        <v>1300000000</v>
      </c>
      <c r="O74" s="73">
        <f t="shared" si="68"/>
        <v>1300000000</v>
      </c>
      <c r="P74" s="73">
        <f t="shared" si="68"/>
        <v>1300000000</v>
      </c>
      <c r="Q74" s="73">
        <f t="shared" ref="Q74" si="69">P74</f>
        <v>1300000000</v>
      </c>
      <c r="R74" s="73">
        <f t="shared" ref="R74" si="70">Q74</f>
        <v>1300000000</v>
      </c>
      <c r="S74" s="73">
        <f t="shared" ref="S74" si="71">R74</f>
        <v>1300000000</v>
      </c>
      <c r="T74" s="73">
        <f t="shared" ref="T74" si="72">S74</f>
        <v>1300000000</v>
      </c>
      <c r="U74" s="73">
        <f t="shared" ref="U74" si="73">T74</f>
        <v>1300000000</v>
      </c>
      <c r="V74" s="73">
        <f t="shared" ref="V74" si="74">U74</f>
        <v>1300000000</v>
      </c>
      <c r="W74" s="73">
        <f t="shared" ref="W74" si="75">V74</f>
        <v>1300000000</v>
      </c>
      <c r="X74" s="73">
        <f t="shared" ref="X74" si="76">W74</f>
        <v>1300000000</v>
      </c>
      <c r="Y74" s="73">
        <f t="shared" ref="Y74" si="77">X74</f>
        <v>1300000000</v>
      </c>
      <c r="Z74" s="73">
        <f t="shared" ref="Z74" si="78">Y74</f>
        <v>1300000000</v>
      </c>
      <c r="AA74" s="73">
        <f t="shared" ref="AA74" si="79">Z74</f>
        <v>1300000000</v>
      </c>
      <c r="AB74" s="73">
        <f t="shared" ref="AB74" si="80">AA74</f>
        <v>1300000000</v>
      </c>
      <c r="AC74" s="73">
        <f t="shared" ref="AC74" si="81">AB74</f>
        <v>1300000000</v>
      </c>
      <c r="AD74" s="73">
        <f t="shared" ref="AD74" si="82">AC74</f>
        <v>1300000000</v>
      </c>
      <c r="AE74" s="73">
        <f t="shared" ref="AE74" si="83">AD74</f>
        <v>1300000000</v>
      </c>
      <c r="AF74" s="73">
        <f t="shared" ref="AF74" si="84">AE74</f>
        <v>1300000000</v>
      </c>
      <c r="AG74" s="73">
        <f t="shared" ref="AG74" si="85">AF74</f>
        <v>1300000000</v>
      </c>
      <c r="AH74" s="73">
        <f t="shared" ref="AH74" si="86">AG74</f>
        <v>1300000000</v>
      </c>
    </row>
    <row r="75" spans="1:36" x14ac:dyDescent="0.25">
      <c r="A75" s="73" t="s">
        <v>290</v>
      </c>
      <c r="B75" s="73" t="s">
        <v>292</v>
      </c>
      <c r="C75" s="4"/>
      <c r="D75" s="4">
        <f>INDEX('AEO Table 11'!16:16,MATCH(Calculations!C43,'AEO Table 11'!13:13,0))</f>
        <v>11.470048</v>
      </c>
      <c r="E75" s="4">
        <f>INDEX('AEO Table 11'!16:16,MATCH(Calculations!D43,'AEO Table 11'!13:13,0))</f>
        <v>11.393803</v>
      </c>
      <c r="F75" s="4">
        <f>INDEX('AEO Table 11'!16:16,MATCH(Calculations!E43,'AEO Table 11'!13:13,0))</f>
        <v>11.802375</v>
      </c>
      <c r="G75" s="4">
        <f>INDEX('AEO Table 11'!16:16,MATCH(Calculations!F43,'AEO Table 11'!13:13,0))</f>
        <v>13.463839</v>
      </c>
      <c r="H75" s="4">
        <f>INDEX('AEO Table 11'!16:16,MATCH(Calculations!G43,'AEO Table 11'!13:13,0))</f>
        <v>14.764208999999999</v>
      </c>
      <c r="I75" s="4">
        <f>INDEX('AEO Table 11'!16:16,MATCH(Calculations!H43,'AEO Table 11'!13:13,0))</f>
        <v>15.909644</v>
      </c>
      <c r="J75" s="4">
        <f>INDEX('AEO Table 11'!16:16,MATCH(Calculations!I43,'AEO Table 11'!13:13,0))</f>
        <v>16.658766</v>
      </c>
      <c r="K75" s="4">
        <f>INDEX('AEO Table 11'!16:16,MATCH(Calculations!J43,'AEO Table 11'!13:13,0))</f>
        <v>17.065017999999998</v>
      </c>
      <c r="L75" s="4">
        <f>INDEX('AEO Table 11'!16:16,MATCH(Calculations!K43,'AEO Table 11'!13:13,0))</f>
        <v>17.395396999999999</v>
      </c>
      <c r="M75" s="4">
        <f>INDEX('AEO Table 11'!16:16,MATCH(Calculations!L43,'AEO Table 11'!13:13,0))</f>
        <v>17.593847</v>
      </c>
      <c r="N75" s="4">
        <f>INDEX('AEO Table 11'!16:16,MATCH(Calculations!M43,'AEO Table 11'!13:13,0))</f>
        <v>17.711957999999999</v>
      </c>
      <c r="O75" s="4">
        <f>INDEX('AEO Table 11'!16:16,MATCH(Calculations!N43,'AEO Table 11'!13:13,0))</f>
        <v>17.862158000000001</v>
      </c>
      <c r="P75" s="4">
        <f>INDEX('AEO Table 11'!16:16,MATCH(Calculations!O43,'AEO Table 11'!13:13,0))</f>
        <v>18.046313999999999</v>
      </c>
      <c r="Q75" s="4">
        <f>INDEX('AEO Table 11'!16:16,MATCH(Calculations!P43,'AEO Table 11'!13:13,0))</f>
        <v>18.076929</v>
      </c>
      <c r="R75" s="4">
        <f>INDEX('AEO Table 11'!16:16,MATCH(Calculations!Q43,'AEO Table 11'!13:13,0))</f>
        <v>18.215654000000001</v>
      </c>
      <c r="S75" s="4">
        <f>INDEX('AEO Table 11'!16:16,MATCH(Calculations!R43,'AEO Table 11'!13:13,0))</f>
        <v>18.377293000000002</v>
      </c>
      <c r="T75" s="4">
        <f>INDEX('AEO Table 11'!16:16,MATCH(Calculations!S43,'AEO Table 11'!13:13,0))</f>
        <v>18.469908</v>
      </c>
      <c r="U75" s="4">
        <f>INDEX('AEO Table 11'!16:16,MATCH(Calculations!T43,'AEO Table 11'!13:13,0))</f>
        <v>18.521104999999999</v>
      </c>
      <c r="V75" s="4">
        <f>INDEX('AEO Table 11'!16:16,MATCH(Calculations!U43,'AEO Table 11'!13:13,0))</f>
        <v>18.442879000000001</v>
      </c>
      <c r="W75" s="4">
        <f>INDEX('AEO Table 11'!16:16,MATCH(Calculations!V43,'AEO Table 11'!13:13,0))</f>
        <v>18.536311999999999</v>
      </c>
      <c r="X75" s="4">
        <f>INDEX('AEO Table 11'!16:16,MATCH(Calculations!W43,'AEO Table 11'!13:13,0))</f>
        <v>18.643000000000001</v>
      </c>
      <c r="Y75" s="4">
        <f>INDEX('AEO Table 11'!16:16,MATCH(Calculations!X43,'AEO Table 11'!13:13,0))</f>
        <v>18.699743000000002</v>
      </c>
      <c r="Z75" s="4">
        <f>INDEX('AEO Table 11'!16:16,MATCH(Calculations!Y43,'AEO Table 11'!13:13,0))</f>
        <v>18.727302999999999</v>
      </c>
      <c r="AA75" s="4">
        <f>INDEX('AEO Table 11'!16:16,MATCH(Calculations!Z43,'AEO Table 11'!13:13,0))</f>
        <v>18.785596999999999</v>
      </c>
      <c r="AB75" s="4">
        <f>INDEX('AEO Table 11'!16:16,MATCH(Calculations!AA43,'AEO Table 11'!13:13,0))</f>
        <v>18.724299999999999</v>
      </c>
      <c r="AC75" s="4">
        <f>INDEX('AEO Table 11'!16:16,MATCH(Calculations!AB43,'AEO Table 11'!13:13,0))</f>
        <v>18.783881999999998</v>
      </c>
      <c r="AD75" s="4">
        <f>INDEX('AEO Table 11'!16:16,MATCH(Calculations!AC43,'AEO Table 11'!13:13,0))</f>
        <v>18.666398999999998</v>
      </c>
      <c r="AE75" s="4">
        <f>INDEX('AEO Table 11'!16:16,MATCH(Calculations!AD43,'AEO Table 11'!13:13,0))</f>
        <v>18.600128000000002</v>
      </c>
      <c r="AF75" s="4">
        <f>INDEX('AEO Table 11'!16:16,MATCH(Calculations!AE43,'AEO Table 11'!13:13,0))</f>
        <v>18.491758000000001</v>
      </c>
      <c r="AG75" s="4">
        <f>INDEX('AEO Table 11'!16:16,MATCH(Calculations!AF43,'AEO Table 11'!13:13,0))</f>
        <v>18.308938999999999</v>
      </c>
      <c r="AH75" s="4">
        <f>INDEX('AEO Table 11'!16:16,MATCH(Calculations!AG43,'AEO Table 11'!13:13,0))</f>
        <v>18.083735000000001</v>
      </c>
      <c r="AI75" s="4"/>
      <c r="AJ75" s="4"/>
    </row>
    <row r="76" spans="1:36" x14ac:dyDescent="0.25">
      <c r="A76" s="73" t="s">
        <v>293</v>
      </c>
      <c r="B76" s="73" t="s">
        <v>291</v>
      </c>
      <c r="C76" s="73">
        <f t="shared" ref="C76:AH76" si="87">5.751*10^6</f>
        <v>5751000</v>
      </c>
      <c r="D76" s="73">
        <f t="shared" si="87"/>
        <v>5751000</v>
      </c>
      <c r="E76" s="73">
        <f t="shared" si="87"/>
        <v>5751000</v>
      </c>
      <c r="F76" s="73">
        <f t="shared" si="87"/>
        <v>5751000</v>
      </c>
      <c r="G76" s="73">
        <f t="shared" si="87"/>
        <v>5751000</v>
      </c>
      <c r="H76" s="73">
        <f t="shared" si="87"/>
        <v>5751000</v>
      </c>
      <c r="I76" s="73">
        <f t="shared" si="87"/>
        <v>5751000</v>
      </c>
      <c r="J76" s="73">
        <f t="shared" si="87"/>
        <v>5751000</v>
      </c>
      <c r="K76" s="73">
        <f t="shared" si="87"/>
        <v>5751000</v>
      </c>
      <c r="L76" s="73">
        <f t="shared" si="87"/>
        <v>5751000</v>
      </c>
      <c r="M76" s="73">
        <f t="shared" si="87"/>
        <v>5751000</v>
      </c>
      <c r="N76" s="73">
        <f t="shared" si="87"/>
        <v>5751000</v>
      </c>
      <c r="O76" s="73">
        <f t="shared" si="87"/>
        <v>5751000</v>
      </c>
      <c r="P76" s="73">
        <f t="shared" si="87"/>
        <v>5751000</v>
      </c>
      <c r="Q76" s="73">
        <f t="shared" si="87"/>
        <v>5751000</v>
      </c>
      <c r="R76" s="73">
        <f t="shared" si="87"/>
        <v>5751000</v>
      </c>
      <c r="S76" s="73">
        <f t="shared" si="87"/>
        <v>5751000</v>
      </c>
      <c r="T76" s="73">
        <f t="shared" si="87"/>
        <v>5751000</v>
      </c>
      <c r="U76" s="73">
        <f t="shared" si="87"/>
        <v>5751000</v>
      </c>
      <c r="V76" s="73">
        <f t="shared" si="87"/>
        <v>5751000</v>
      </c>
      <c r="W76" s="73">
        <f t="shared" si="87"/>
        <v>5751000</v>
      </c>
      <c r="X76" s="73">
        <f t="shared" si="87"/>
        <v>5751000</v>
      </c>
      <c r="Y76" s="73">
        <f t="shared" si="87"/>
        <v>5751000</v>
      </c>
      <c r="Z76" s="73">
        <f t="shared" si="87"/>
        <v>5751000</v>
      </c>
      <c r="AA76" s="73">
        <f t="shared" si="87"/>
        <v>5751000</v>
      </c>
      <c r="AB76" s="73">
        <f t="shared" si="87"/>
        <v>5751000</v>
      </c>
      <c r="AC76" s="73">
        <f t="shared" si="87"/>
        <v>5751000</v>
      </c>
      <c r="AD76" s="73">
        <f t="shared" si="87"/>
        <v>5751000</v>
      </c>
      <c r="AE76" s="73">
        <f t="shared" si="87"/>
        <v>5751000</v>
      </c>
      <c r="AF76" s="73">
        <f t="shared" si="87"/>
        <v>5751000</v>
      </c>
      <c r="AG76" s="73">
        <f t="shared" si="87"/>
        <v>5751000</v>
      </c>
      <c r="AH76" s="73">
        <f t="shared" si="87"/>
        <v>5751000</v>
      </c>
    </row>
    <row r="77" spans="1:36" x14ac:dyDescent="0.25">
      <c r="A77" s="73" t="s">
        <v>294</v>
      </c>
      <c r="B77" s="73" t="s">
        <v>292</v>
      </c>
      <c r="C77" s="14"/>
      <c r="D77" s="14">
        <f>(INDEX('AEO Table 11'!16:16,MATCH(Calculations!C43,'AEO Table 11'!13:13,0))-INDEX('AEO Table 11'!21:21,MATCH(Calculations!C43,'AEO Table 11'!13:13,0)))/INDEX('AEO Table 11'!23:23,MATCH(Calculations!C43,'AEO Table 11'!13:13,0))</f>
        <v>0.57502582615816089</v>
      </c>
      <c r="E77" s="14">
        <f>(INDEX('AEO Table 11'!16:16,MATCH(Calculations!D43,'AEO Table 11'!13:13,0))-INDEX('AEO Table 11'!21:21,MATCH(Calculations!D43,'AEO Table 11'!13:13,0)))/INDEX('AEO Table 11'!23:23,MATCH(Calculations!D43,'AEO Table 11'!13:13,0))</f>
        <v>0.51537399901493552</v>
      </c>
      <c r="F77" s="14">
        <f>(INDEX('AEO Table 11'!16:16,MATCH(Calculations!E43,'AEO Table 11'!13:13,0))-INDEX('AEO Table 11'!21:21,MATCH(Calculations!E43,'AEO Table 11'!13:13,0)))/INDEX('AEO Table 11'!23:23,MATCH(Calculations!E43,'AEO Table 11'!13:13,0))</f>
        <v>0.53868017622643938</v>
      </c>
      <c r="G77" s="14">
        <f>(INDEX('AEO Table 11'!16:16,MATCH(Calculations!F43,'AEO Table 11'!13:13,0))-INDEX('AEO Table 11'!21:21,MATCH(Calculations!F43,'AEO Table 11'!13:13,0)))/INDEX('AEO Table 11'!23:23,MATCH(Calculations!F43,'AEO Table 11'!13:13,0))</f>
        <v>0.61148647209367968</v>
      </c>
      <c r="H77" s="14">
        <f>(INDEX('AEO Table 11'!16:16,MATCH(Calculations!G43,'AEO Table 11'!13:13,0))-INDEX('AEO Table 11'!21:21,MATCH(Calculations!G43,'AEO Table 11'!13:13,0)))/INDEX('AEO Table 11'!23:23,MATCH(Calculations!G43,'AEO Table 11'!13:13,0))</f>
        <v>0.66973103847400706</v>
      </c>
      <c r="I77" s="14">
        <f>(INDEX('AEO Table 11'!16:16,MATCH(Calculations!H43,'AEO Table 11'!13:13,0))-INDEX('AEO Table 11'!21:21,MATCH(Calculations!H43,'AEO Table 11'!13:13,0)))/INDEX('AEO Table 11'!23:23,MATCH(Calculations!H43,'AEO Table 11'!13:13,0))</f>
        <v>0.73602233799005257</v>
      </c>
      <c r="J77" s="14">
        <f>(INDEX('AEO Table 11'!16:16,MATCH(Calculations!I43,'AEO Table 11'!13:13,0))-INDEX('AEO Table 11'!21:21,MATCH(Calculations!I43,'AEO Table 11'!13:13,0)))/INDEX('AEO Table 11'!23:23,MATCH(Calculations!I43,'AEO Table 11'!13:13,0))</f>
        <v>0.76285699625959225</v>
      </c>
      <c r="K77" s="14">
        <f>(INDEX('AEO Table 11'!16:16,MATCH(Calculations!J43,'AEO Table 11'!13:13,0))-INDEX('AEO Table 11'!21:21,MATCH(Calculations!J43,'AEO Table 11'!13:13,0)))/INDEX('AEO Table 11'!23:23,MATCH(Calculations!J43,'AEO Table 11'!13:13,0))</f>
        <v>0.78530752156360162</v>
      </c>
      <c r="L77" s="14">
        <f>(INDEX('AEO Table 11'!16:16,MATCH(Calculations!K43,'AEO Table 11'!13:13,0))-INDEX('AEO Table 11'!21:21,MATCH(Calculations!K43,'AEO Table 11'!13:13,0)))/INDEX('AEO Table 11'!23:23,MATCH(Calculations!K43,'AEO Table 11'!13:13,0))</f>
        <v>0.80306025377256152</v>
      </c>
      <c r="M77" s="14">
        <f>(INDEX('AEO Table 11'!16:16,MATCH(Calculations!L43,'AEO Table 11'!13:13,0))-INDEX('AEO Table 11'!21:21,MATCH(Calculations!L43,'AEO Table 11'!13:13,0)))/INDEX('AEO Table 11'!23:23,MATCH(Calculations!L43,'AEO Table 11'!13:13,0))</f>
        <v>0.81110213148833443</v>
      </c>
      <c r="N77" s="14">
        <f>(INDEX('AEO Table 11'!16:16,MATCH(Calculations!M43,'AEO Table 11'!13:13,0))-INDEX('AEO Table 11'!21:21,MATCH(Calculations!M43,'AEO Table 11'!13:13,0)))/INDEX('AEO Table 11'!23:23,MATCH(Calculations!M43,'AEO Table 11'!13:13,0))</f>
        <v>0.81762293442843037</v>
      </c>
      <c r="O77" s="14">
        <f>(INDEX('AEO Table 11'!16:16,MATCH(Calculations!N43,'AEO Table 11'!13:13,0))-INDEX('AEO Table 11'!21:21,MATCH(Calculations!N43,'AEO Table 11'!13:13,0)))/INDEX('AEO Table 11'!23:23,MATCH(Calculations!N43,'AEO Table 11'!13:13,0))</f>
        <v>0.8315291946217791</v>
      </c>
      <c r="P77" s="14">
        <f>(INDEX('AEO Table 11'!16:16,MATCH(Calculations!O43,'AEO Table 11'!13:13,0))-INDEX('AEO Table 11'!21:21,MATCH(Calculations!O43,'AEO Table 11'!13:13,0)))/INDEX('AEO Table 11'!23:23,MATCH(Calculations!O43,'AEO Table 11'!13:13,0))</f>
        <v>0.84108956927646461</v>
      </c>
      <c r="Q77" s="14">
        <f>(INDEX('AEO Table 11'!16:16,MATCH(Calculations!P43,'AEO Table 11'!13:13,0))-INDEX('AEO Table 11'!21:21,MATCH(Calculations!P43,'AEO Table 11'!13:13,0)))/INDEX('AEO Table 11'!23:23,MATCH(Calculations!P43,'AEO Table 11'!13:13,0))</f>
        <v>0.84552346869587502</v>
      </c>
      <c r="R77" s="14">
        <f>(INDEX('AEO Table 11'!16:16,MATCH(Calculations!Q43,'AEO Table 11'!13:13,0))-INDEX('AEO Table 11'!21:21,MATCH(Calculations!Q43,'AEO Table 11'!13:13,0)))/INDEX('AEO Table 11'!23:23,MATCH(Calculations!Q43,'AEO Table 11'!13:13,0))</f>
        <v>0.85147027870019698</v>
      </c>
      <c r="S77" s="14">
        <f>(INDEX('AEO Table 11'!16:16,MATCH(Calculations!R43,'AEO Table 11'!13:13,0))-INDEX('AEO Table 11'!21:21,MATCH(Calculations!R43,'AEO Table 11'!13:13,0)))/INDEX('AEO Table 11'!23:23,MATCH(Calculations!R43,'AEO Table 11'!13:13,0))</f>
        <v>0.85684343820273789</v>
      </c>
      <c r="T77" s="14">
        <f>(INDEX('AEO Table 11'!16:16,MATCH(Calculations!S43,'AEO Table 11'!13:13,0))-INDEX('AEO Table 11'!21:21,MATCH(Calculations!S43,'AEO Table 11'!13:13,0)))/INDEX('AEO Table 11'!23:23,MATCH(Calculations!S43,'AEO Table 11'!13:13,0))</f>
        <v>0.85545759635495355</v>
      </c>
      <c r="U77" s="14">
        <f>(INDEX('AEO Table 11'!16:16,MATCH(Calculations!T43,'AEO Table 11'!13:13,0))-INDEX('AEO Table 11'!21:21,MATCH(Calculations!T43,'AEO Table 11'!13:13,0)))/INDEX('AEO Table 11'!23:23,MATCH(Calculations!T43,'AEO Table 11'!13:13,0))</f>
        <v>0.85319515613762842</v>
      </c>
      <c r="V77" s="14">
        <f>(INDEX('AEO Table 11'!16:16,MATCH(Calculations!U43,'AEO Table 11'!13:13,0))-INDEX('AEO Table 11'!21:21,MATCH(Calculations!U43,'AEO Table 11'!13:13,0)))/INDEX('AEO Table 11'!23:23,MATCH(Calculations!U43,'AEO Table 11'!13:13,0))</f>
        <v>0.85244848263990558</v>
      </c>
      <c r="W77" s="14">
        <f>(INDEX('AEO Table 11'!16:16,MATCH(Calculations!V43,'AEO Table 11'!13:13,0))-INDEX('AEO Table 11'!21:21,MATCH(Calculations!V43,'AEO Table 11'!13:13,0)))/INDEX('AEO Table 11'!23:23,MATCH(Calculations!V43,'AEO Table 11'!13:13,0))</f>
        <v>0.84963800382745014</v>
      </c>
      <c r="X77" s="14">
        <f>(INDEX('AEO Table 11'!16:16,MATCH(Calculations!W43,'AEO Table 11'!13:13,0))-INDEX('AEO Table 11'!21:21,MATCH(Calculations!W43,'AEO Table 11'!13:13,0)))/INDEX('AEO Table 11'!23:23,MATCH(Calculations!W43,'AEO Table 11'!13:13,0))</f>
        <v>0.86299945740501105</v>
      </c>
      <c r="Y77" s="14">
        <f>(INDEX('AEO Table 11'!16:16,MATCH(Calculations!X43,'AEO Table 11'!13:13,0))-INDEX('AEO Table 11'!21:21,MATCH(Calculations!X43,'AEO Table 11'!13:13,0)))/INDEX('AEO Table 11'!23:23,MATCH(Calculations!X43,'AEO Table 11'!13:13,0))</f>
        <v>0.8643649037507819</v>
      </c>
      <c r="Z77" s="14">
        <f>(INDEX('AEO Table 11'!16:16,MATCH(Calculations!Y43,'AEO Table 11'!13:13,0))-INDEX('AEO Table 11'!21:21,MATCH(Calculations!Y43,'AEO Table 11'!13:13,0)))/INDEX('AEO Table 11'!23:23,MATCH(Calculations!Y43,'AEO Table 11'!13:13,0))</f>
        <v>0.86255863041585645</v>
      </c>
      <c r="AA77" s="14">
        <f>(INDEX('AEO Table 11'!16:16,MATCH(Calculations!Z43,'AEO Table 11'!13:13,0))-INDEX('AEO Table 11'!21:21,MATCH(Calculations!Z43,'AEO Table 11'!13:13,0)))/INDEX('AEO Table 11'!23:23,MATCH(Calculations!Z43,'AEO Table 11'!13:13,0))</f>
        <v>0.86319000996899686</v>
      </c>
      <c r="AB77" s="14">
        <f>(INDEX('AEO Table 11'!16:16,MATCH(Calculations!AA43,'AEO Table 11'!13:13,0))-INDEX('AEO Table 11'!21:21,MATCH(Calculations!AA43,'AEO Table 11'!13:13,0)))/INDEX('AEO Table 11'!23:23,MATCH(Calculations!AA43,'AEO Table 11'!13:13,0))</f>
        <v>0.87044533016905334</v>
      </c>
      <c r="AC77" s="14">
        <f>(INDEX('AEO Table 11'!16:16,MATCH(Calculations!AB43,'AEO Table 11'!13:13,0))-INDEX('AEO Table 11'!21:21,MATCH(Calculations!AB43,'AEO Table 11'!13:13,0)))/INDEX('AEO Table 11'!23:23,MATCH(Calculations!AB43,'AEO Table 11'!13:13,0))</f>
        <v>0.87733173581841561</v>
      </c>
      <c r="AD77" s="14">
        <f>(INDEX('AEO Table 11'!16:16,MATCH(Calculations!AC43,'AEO Table 11'!13:13,0))-INDEX('AEO Table 11'!21:21,MATCH(Calculations!AC43,'AEO Table 11'!13:13,0)))/INDEX('AEO Table 11'!23:23,MATCH(Calculations!AC43,'AEO Table 11'!13:13,0))</f>
        <v>0.88027305727951766</v>
      </c>
      <c r="AE77" s="14">
        <f>(INDEX('AEO Table 11'!16:16,MATCH(Calculations!AD43,'AEO Table 11'!13:13,0))-INDEX('AEO Table 11'!21:21,MATCH(Calculations!AD43,'AEO Table 11'!13:13,0)))/INDEX('AEO Table 11'!23:23,MATCH(Calculations!AD43,'AEO Table 11'!13:13,0))</f>
        <v>0.87032754328556816</v>
      </c>
      <c r="AF77" s="14">
        <f>(INDEX('AEO Table 11'!16:16,MATCH(Calculations!AE43,'AEO Table 11'!13:13,0))-INDEX('AEO Table 11'!21:21,MATCH(Calculations!AE43,'AEO Table 11'!13:13,0)))/INDEX('AEO Table 11'!23:23,MATCH(Calculations!AE43,'AEO Table 11'!13:13,0))</f>
        <v>0.86395571602548071</v>
      </c>
      <c r="AG77" s="14">
        <f>(INDEX('AEO Table 11'!16:16,MATCH(Calculations!AF43,'AEO Table 11'!13:13,0))-INDEX('AEO Table 11'!21:21,MATCH(Calculations!AF43,'AEO Table 11'!13:13,0)))/INDEX('AEO Table 11'!23:23,MATCH(Calculations!AF43,'AEO Table 11'!13:13,0))</f>
        <v>0.85861172975013977</v>
      </c>
      <c r="AH77" s="14">
        <f>(INDEX('AEO Table 11'!16:16,MATCH(Calculations!AG43,'AEO Table 11'!13:13,0))-INDEX('AEO Table 11'!21:21,MATCH(Calculations!AG43,'AEO Table 11'!13:13,0)))/INDEX('AEO Table 11'!23:23,MATCH(Calculations!AG43,'AEO Table 11'!13:13,0))</f>
        <v>0.84922017285223617</v>
      </c>
      <c r="AI77" s="14"/>
      <c r="AJ77" s="14"/>
    </row>
    <row r="78" spans="1:36" x14ac:dyDescent="0.25">
      <c r="A78" s="73" t="s">
        <v>297</v>
      </c>
      <c r="D78" s="73">
        <f t="shared" ref="D78:AH78" si="88">D74/(D75*D76*10^6*365)*D77</f>
        <v>3.1047685856458885E-8</v>
      </c>
      <c r="E78" s="73">
        <f t="shared" si="88"/>
        <v>2.8013083665580686E-8</v>
      </c>
      <c r="F78" s="73">
        <f t="shared" si="88"/>
        <v>2.8266283099839232E-8</v>
      </c>
      <c r="G78" s="73">
        <f t="shared" si="88"/>
        <v>2.8127106922490773E-8</v>
      </c>
      <c r="H78" s="73">
        <f t="shared" si="88"/>
        <v>2.8092951053646729E-8</v>
      </c>
      <c r="I78" s="73">
        <f t="shared" si="88"/>
        <v>2.8650859413701235E-8</v>
      </c>
      <c r="J78" s="73">
        <f t="shared" si="88"/>
        <v>2.8360078325716788E-8</v>
      </c>
      <c r="K78" s="73">
        <f t="shared" si="88"/>
        <v>2.849968938009512E-8</v>
      </c>
      <c r="L78" s="73">
        <f t="shared" si="88"/>
        <v>2.8590444485629134E-8</v>
      </c>
      <c r="M78" s="73">
        <f t="shared" si="88"/>
        <v>2.8551034709532348E-8</v>
      </c>
      <c r="N78" s="73">
        <f t="shared" si="88"/>
        <v>2.8588647612998735E-8</v>
      </c>
      <c r="O78" s="73">
        <f t="shared" si="88"/>
        <v>2.8830401820207982E-8</v>
      </c>
      <c r="P78" s="73">
        <f t="shared" si="88"/>
        <v>2.8864288568122129E-8</v>
      </c>
      <c r="Q78" s="73">
        <f t="shared" si="88"/>
        <v>2.8967307831341059E-8</v>
      </c>
      <c r="R78" s="73">
        <f t="shared" si="88"/>
        <v>2.8948885263530892E-8</v>
      </c>
      <c r="S78" s="73">
        <f t="shared" si="88"/>
        <v>2.887533662369258E-8</v>
      </c>
      <c r="T78" s="73">
        <f t="shared" si="88"/>
        <v>2.8684076705422556E-8</v>
      </c>
      <c r="U78" s="73">
        <f t="shared" si="88"/>
        <v>2.8529135227094937E-8</v>
      </c>
      <c r="V78" s="73">
        <f t="shared" si="88"/>
        <v>2.8625069208104268E-8</v>
      </c>
      <c r="W78" s="73">
        <f t="shared" si="88"/>
        <v>2.8386883757426186E-8</v>
      </c>
      <c r="X78" s="73">
        <f t="shared" si="88"/>
        <v>2.8668293585978796E-8</v>
      </c>
      <c r="Y78" s="73">
        <f t="shared" si="88"/>
        <v>2.8626523370212246E-8</v>
      </c>
      <c r="Z78" s="73">
        <f t="shared" si="88"/>
        <v>2.8524662060095023E-8</v>
      </c>
      <c r="AA78" s="73">
        <f t="shared" si="88"/>
        <v>2.8456961371394422E-8</v>
      </c>
      <c r="AB78" s="73">
        <f t="shared" si="88"/>
        <v>2.8790090441853298E-8</v>
      </c>
      <c r="AC78" s="73">
        <f t="shared" si="88"/>
        <v>2.892581527047253E-8</v>
      </c>
      <c r="AD78" s="73">
        <f t="shared" si="88"/>
        <v>2.9205455562691483E-8</v>
      </c>
      <c r="AE78" s="73">
        <f t="shared" si="88"/>
        <v>2.8978367462251159E-8</v>
      </c>
      <c r="AF78" s="73">
        <f t="shared" si="88"/>
        <v>2.8934794437807899E-8</v>
      </c>
      <c r="AG78" s="73">
        <f t="shared" si="88"/>
        <v>2.9042952177268344E-8</v>
      </c>
      <c r="AH78" s="73">
        <f t="shared" si="88"/>
        <v>2.9083005679606127E-8</v>
      </c>
    </row>
    <row r="80" spans="1:36" x14ac:dyDescent="0.25">
      <c r="A80" s="20" t="s">
        <v>30</v>
      </c>
    </row>
    <row r="81" spans="1:36" x14ac:dyDescent="0.25">
      <c r="A81" s="73" t="s">
        <v>298</v>
      </c>
      <c r="B81" s="73" t="s">
        <v>310</v>
      </c>
      <c r="C81" s="73">
        <f>'Subsidies Paid'!J16*10^9</f>
        <v>1620000000.0000002</v>
      </c>
      <c r="D81" s="73">
        <f>'Subsidies Paid'!K16*10^9</f>
        <v>1620000000.0000002</v>
      </c>
      <c r="E81" s="73">
        <f>D81</f>
        <v>1620000000.0000002</v>
      </c>
      <c r="F81" s="73">
        <f t="shared" ref="F81:P81" si="89">E81</f>
        <v>1620000000.0000002</v>
      </c>
      <c r="G81" s="73">
        <f t="shared" si="89"/>
        <v>1620000000.0000002</v>
      </c>
      <c r="H81" s="73">
        <f t="shared" si="89"/>
        <v>1620000000.0000002</v>
      </c>
      <c r="I81" s="73">
        <f t="shared" si="89"/>
        <v>1620000000.0000002</v>
      </c>
      <c r="J81" s="73">
        <f t="shared" si="89"/>
        <v>1620000000.0000002</v>
      </c>
      <c r="K81" s="73">
        <f t="shared" si="89"/>
        <v>1620000000.0000002</v>
      </c>
      <c r="L81" s="73">
        <f t="shared" si="89"/>
        <v>1620000000.0000002</v>
      </c>
      <c r="M81" s="73">
        <f t="shared" si="89"/>
        <v>1620000000.0000002</v>
      </c>
      <c r="N81" s="73">
        <f t="shared" si="89"/>
        <v>1620000000.0000002</v>
      </c>
      <c r="O81" s="73">
        <f t="shared" si="89"/>
        <v>1620000000.0000002</v>
      </c>
      <c r="P81" s="73">
        <f t="shared" si="89"/>
        <v>1620000000.0000002</v>
      </c>
      <c r="Q81" s="73">
        <f t="shared" ref="Q81" si="90">P81</f>
        <v>1620000000.0000002</v>
      </c>
      <c r="R81" s="73">
        <f t="shared" ref="R81" si="91">Q81</f>
        <v>1620000000.0000002</v>
      </c>
      <c r="S81" s="73">
        <f t="shared" ref="S81" si="92">R81</f>
        <v>1620000000.0000002</v>
      </c>
      <c r="T81" s="73">
        <f t="shared" ref="T81" si="93">S81</f>
        <v>1620000000.0000002</v>
      </c>
      <c r="U81" s="73">
        <f t="shared" ref="U81" si="94">T81</f>
        <v>1620000000.0000002</v>
      </c>
      <c r="V81" s="73">
        <f t="shared" ref="V81" si="95">U81</f>
        <v>1620000000.0000002</v>
      </c>
      <c r="W81" s="73">
        <f t="shared" ref="W81" si="96">V81</f>
        <v>1620000000.0000002</v>
      </c>
      <c r="X81" s="73">
        <f t="shared" ref="X81" si="97">W81</f>
        <v>1620000000.0000002</v>
      </c>
      <c r="Y81" s="73">
        <f t="shared" ref="Y81" si="98">X81</f>
        <v>1620000000.0000002</v>
      </c>
      <c r="Z81" s="73">
        <f t="shared" ref="Z81" si="99">Y81</f>
        <v>1620000000.0000002</v>
      </c>
      <c r="AA81" s="73">
        <f t="shared" ref="AA81" si="100">Z81</f>
        <v>1620000000.0000002</v>
      </c>
      <c r="AB81" s="73">
        <f t="shared" ref="AB81" si="101">AA81</f>
        <v>1620000000.0000002</v>
      </c>
      <c r="AC81" s="73">
        <f t="shared" ref="AC81" si="102">AB81</f>
        <v>1620000000.0000002</v>
      </c>
      <c r="AD81" s="73">
        <f t="shared" ref="AD81" si="103">AC81</f>
        <v>1620000000.0000002</v>
      </c>
      <c r="AE81" s="73">
        <f t="shared" ref="AE81" si="104">AD81</f>
        <v>1620000000.0000002</v>
      </c>
      <c r="AF81" s="73">
        <f t="shared" ref="AF81" si="105">AE81</f>
        <v>1620000000.0000002</v>
      </c>
      <c r="AG81" s="73">
        <f t="shared" ref="AG81" si="106">AF81</f>
        <v>1620000000.0000002</v>
      </c>
      <c r="AH81" s="73">
        <f t="shared" ref="AH81" si="107">AG81</f>
        <v>1620000000.0000002</v>
      </c>
    </row>
    <row r="82" spans="1:36" x14ac:dyDescent="0.25">
      <c r="A82" s="73" t="s">
        <v>299</v>
      </c>
      <c r="B82" s="73" t="s">
        <v>292</v>
      </c>
      <c r="C82" s="14"/>
      <c r="D82" s="14">
        <f>INDEX('AEO Table 1'!16:16,MATCH(Calculations!C43,'AEO Table 1'!13:13,0))/SUM(INDEX('AEO Table 1'!16:18,0,MATCH(Calculations!C43,'AEO Table 1'!13:13,0)))</f>
        <v>0.36426803512570982</v>
      </c>
      <c r="E82" s="14">
        <f>INDEX('AEO Table 1'!16:16,MATCH(Calculations!D43,'AEO Table 1'!13:13,0))/SUM(INDEX('AEO Table 1'!16:18,0,MATCH(Calculations!D43,'AEO Table 1'!13:13,0)))</f>
        <v>0.37081692377062003</v>
      </c>
      <c r="F82" s="14">
        <f>INDEX('AEO Table 1'!16:16,MATCH(Calculations!E43,'AEO Table 1'!13:13,0))/SUM(INDEX('AEO Table 1'!16:18,0,MATCH(Calculations!E43,'AEO Table 1'!13:13,0)))</f>
        <v>0.36917153789763335</v>
      </c>
      <c r="G82" s="14">
        <f>INDEX('AEO Table 1'!16:16,MATCH(Calculations!F43,'AEO Table 1'!13:13,0))/SUM(INDEX('AEO Table 1'!16:18,0,MATCH(Calculations!F43,'AEO Table 1'!13:13,0)))</f>
        <v>0.38343822616496887</v>
      </c>
      <c r="H82" s="14">
        <f>INDEX('AEO Table 1'!16:16,MATCH(Calculations!G43,'AEO Table 1'!13:13,0))/SUM(INDEX('AEO Table 1'!16:18,0,MATCH(Calculations!G43,'AEO Table 1'!13:13,0)))</f>
        <v>0.3930178937170416</v>
      </c>
      <c r="I82" s="14">
        <f>INDEX('AEO Table 1'!16:16,MATCH(Calculations!H43,'AEO Table 1'!13:13,0))/SUM(INDEX('AEO Table 1'!16:18,0,MATCH(Calculations!H43,'AEO Table 1'!13:13,0)))</f>
        <v>0.39955890626228063</v>
      </c>
      <c r="J82" s="14">
        <f>INDEX('AEO Table 1'!16:16,MATCH(Calculations!I43,'AEO Table 1'!13:13,0))/SUM(INDEX('AEO Table 1'!16:18,0,MATCH(Calculations!I43,'AEO Table 1'!13:13,0)))</f>
        <v>0.40381284203970252</v>
      </c>
      <c r="K82" s="14">
        <f>INDEX('AEO Table 1'!16:16,MATCH(Calculations!J43,'AEO Table 1'!13:13,0))/SUM(INDEX('AEO Table 1'!16:18,0,MATCH(Calculations!J43,'AEO Table 1'!13:13,0)))</f>
        <v>0.40479626005610497</v>
      </c>
      <c r="L82" s="14">
        <f>INDEX('AEO Table 1'!16:16,MATCH(Calculations!K43,'AEO Table 1'!13:13,0))/SUM(INDEX('AEO Table 1'!16:18,0,MATCH(Calculations!K43,'AEO Table 1'!13:13,0)))</f>
        <v>0.40604533708923823</v>
      </c>
      <c r="M82" s="14">
        <f>INDEX('AEO Table 1'!16:16,MATCH(Calculations!L43,'AEO Table 1'!13:13,0))/SUM(INDEX('AEO Table 1'!16:18,0,MATCH(Calculations!L43,'AEO Table 1'!13:13,0)))</f>
        <v>0.40406608810943689</v>
      </c>
      <c r="N82" s="14">
        <f>INDEX('AEO Table 1'!16:16,MATCH(Calculations!M43,'AEO Table 1'!13:13,0))/SUM(INDEX('AEO Table 1'!16:18,0,MATCH(Calculations!M43,'AEO Table 1'!13:13,0)))</f>
        <v>0.40244110960589308</v>
      </c>
      <c r="O82" s="14">
        <f>INDEX('AEO Table 1'!16:16,MATCH(Calculations!N43,'AEO Table 1'!13:13,0))/SUM(INDEX('AEO Table 1'!16:18,0,MATCH(Calculations!N43,'AEO Table 1'!13:13,0)))</f>
        <v>0.40167854352201127</v>
      </c>
      <c r="P82" s="14">
        <f>INDEX('AEO Table 1'!16:16,MATCH(Calculations!O43,'AEO Table 1'!13:13,0))/SUM(INDEX('AEO Table 1'!16:18,0,MATCH(Calculations!O43,'AEO Table 1'!13:13,0)))</f>
        <v>0.40062940931614527</v>
      </c>
      <c r="Q82" s="14">
        <f>INDEX('AEO Table 1'!16:16,MATCH(Calculations!P43,'AEO Table 1'!13:13,0))/SUM(INDEX('AEO Table 1'!16:18,0,MATCH(Calculations!P43,'AEO Table 1'!13:13,0)))</f>
        <v>0.39830036200154428</v>
      </c>
      <c r="R82" s="14">
        <f>INDEX('AEO Table 1'!16:16,MATCH(Calculations!Q43,'AEO Table 1'!13:13,0))/SUM(INDEX('AEO Table 1'!16:18,0,MATCH(Calculations!Q43,'AEO Table 1'!13:13,0)))</f>
        <v>0.39717543554710788</v>
      </c>
      <c r="S82" s="14">
        <f>INDEX('AEO Table 1'!16:16,MATCH(Calculations!R43,'AEO Table 1'!13:13,0))/SUM(INDEX('AEO Table 1'!16:18,0,MATCH(Calculations!R43,'AEO Table 1'!13:13,0)))</f>
        <v>0.39714292943930846</v>
      </c>
      <c r="T82" s="14">
        <f>INDEX('AEO Table 1'!16:16,MATCH(Calculations!S43,'AEO Table 1'!13:13,0))/SUM(INDEX('AEO Table 1'!16:18,0,MATCH(Calculations!S43,'AEO Table 1'!13:13,0)))</f>
        <v>0.39599922448972757</v>
      </c>
      <c r="U82" s="14">
        <f>INDEX('AEO Table 1'!16:16,MATCH(Calculations!T43,'AEO Table 1'!13:13,0))/SUM(INDEX('AEO Table 1'!16:18,0,MATCH(Calculations!T43,'AEO Table 1'!13:13,0)))</f>
        <v>0.39358630031356007</v>
      </c>
      <c r="V82" s="14">
        <f>INDEX('AEO Table 1'!16:16,MATCH(Calculations!U43,'AEO Table 1'!13:13,0))/SUM(INDEX('AEO Table 1'!16:18,0,MATCH(Calculations!U43,'AEO Table 1'!13:13,0)))</f>
        <v>0.38995565001686183</v>
      </c>
      <c r="W82" s="14">
        <f>INDEX('AEO Table 1'!16:16,MATCH(Calculations!V43,'AEO Table 1'!13:13,0))/SUM(INDEX('AEO Table 1'!16:18,0,MATCH(Calculations!V43,'AEO Table 1'!13:13,0)))</f>
        <v>0.38874129191265483</v>
      </c>
      <c r="X82" s="14">
        <f>INDEX('AEO Table 1'!16:16,MATCH(Calculations!W43,'AEO Table 1'!13:13,0))/SUM(INDEX('AEO Table 1'!16:18,0,MATCH(Calculations!W43,'AEO Table 1'!13:13,0)))</f>
        <v>0.38777603316687781</v>
      </c>
      <c r="Y82" s="14">
        <f>INDEX('AEO Table 1'!16:16,MATCH(Calculations!X43,'AEO Table 1'!13:13,0))/SUM(INDEX('AEO Table 1'!16:18,0,MATCH(Calculations!X43,'AEO Table 1'!13:13,0)))</f>
        <v>0.38669480965743974</v>
      </c>
      <c r="Z82" s="14">
        <f>INDEX('AEO Table 1'!16:16,MATCH(Calculations!Y43,'AEO Table 1'!13:13,0))/SUM(INDEX('AEO Table 1'!16:18,0,MATCH(Calculations!Y43,'AEO Table 1'!13:13,0)))</f>
        <v>0.38515907923871717</v>
      </c>
      <c r="AA82" s="14">
        <f>INDEX('AEO Table 1'!16:16,MATCH(Calculations!Z43,'AEO Table 1'!13:13,0))/SUM(INDEX('AEO Table 1'!16:18,0,MATCH(Calculations!Z43,'AEO Table 1'!13:13,0)))</f>
        <v>0.38306717013356956</v>
      </c>
      <c r="AB82" s="14">
        <f>INDEX('AEO Table 1'!16:16,MATCH(Calculations!AA43,'AEO Table 1'!13:13,0))/SUM(INDEX('AEO Table 1'!16:18,0,MATCH(Calculations!AA43,'AEO Table 1'!13:13,0)))</f>
        <v>0.3792061312267917</v>
      </c>
      <c r="AC82" s="14">
        <f>INDEX('AEO Table 1'!16:16,MATCH(Calculations!AB43,'AEO Table 1'!13:13,0))/SUM(INDEX('AEO Table 1'!16:18,0,MATCH(Calculations!AB43,'AEO Table 1'!13:13,0)))</f>
        <v>0.37769743924747334</v>
      </c>
      <c r="AD82" s="14">
        <f>INDEX('AEO Table 1'!16:16,MATCH(Calculations!AC43,'AEO Table 1'!13:13,0))/SUM(INDEX('AEO Table 1'!16:18,0,MATCH(Calculations!AC43,'AEO Table 1'!13:13,0)))</f>
        <v>0.37491183273573703</v>
      </c>
      <c r="AE82" s="14">
        <f>INDEX('AEO Table 1'!16:16,MATCH(Calculations!AD43,'AEO Table 1'!13:13,0))/SUM(INDEX('AEO Table 1'!16:18,0,MATCH(Calculations!AD43,'AEO Table 1'!13:13,0)))</f>
        <v>0.37265975791203609</v>
      </c>
      <c r="AF82" s="14">
        <f>INDEX('AEO Table 1'!16:16,MATCH(Calculations!AE43,'AEO Table 1'!13:13,0))/SUM(INDEX('AEO Table 1'!16:18,0,MATCH(Calculations!AE43,'AEO Table 1'!13:13,0)))</f>
        <v>0.36954294068064497</v>
      </c>
      <c r="AG82" s="14">
        <f>INDEX('AEO Table 1'!16:16,MATCH(Calculations!AF43,'AEO Table 1'!13:13,0))/SUM(INDEX('AEO Table 1'!16:18,0,MATCH(Calculations!AF43,'AEO Table 1'!13:13,0)))</f>
        <v>0.36639678308287754</v>
      </c>
      <c r="AH82" s="14">
        <f>INDEX('AEO Table 1'!16:16,MATCH(Calculations!AG43,'AEO Table 1'!13:13,0))/SUM(INDEX('AEO Table 1'!16:18,0,MATCH(Calculations!AG43,'AEO Table 1'!13:13,0)))</f>
        <v>0.36216327232283985</v>
      </c>
      <c r="AI82" s="14"/>
      <c r="AJ82" s="14"/>
    </row>
    <row r="83" spans="1:36" x14ac:dyDescent="0.25">
      <c r="A83" s="73" t="s">
        <v>290</v>
      </c>
      <c r="B83" s="73" t="s">
        <v>292</v>
      </c>
      <c r="C83" s="4"/>
      <c r="D83" s="4">
        <f t="shared" ref="D83:AH85" si="108">D75</f>
        <v>11.470048</v>
      </c>
      <c r="E83" s="4">
        <f t="shared" si="108"/>
        <v>11.393803</v>
      </c>
      <c r="F83" s="4">
        <f t="shared" si="108"/>
        <v>11.802375</v>
      </c>
      <c r="G83" s="4">
        <f t="shared" si="108"/>
        <v>13.463839</v>
      </c>
      <c r="H83" s="4">
        <f t="shared" si="108"/>
        <v>14.764208999999999</v>
      </c>
      <c r="I83" s="4">
        <f t="shared" si="108"/>
        <v>15.909644</v>
      </c>
      <c r="J83" s="4">
        <f t="shared" si="108"/>
        <v>16.658766</v>
      </c>
      <c r="K83" s="4">
        <f t="shared" si="108"/>
        <v>17.065017999999998</v>
      </c>
      <c r="L83" s="4">
        <f t="shared" si="108"/>
        <v>17.395396999999999</v>
      </c>
      <c r="M83" s="4">
        <f t="shared" si="108"/>
        <v>17.593847</v>
      </c>
      <c r="N83" s="4">
        <f t="shared" si="108"/>
        <v>17.711957999999999</v>
      </c>
      <c r="O83" s="4">
        <f t="shared" si="108"/>
        <v>17.862158000000001</v>
      </c>
      <c r="P83" s="4">
        <f t="shared" si="108"/>
        <v>18.046313999999999</v>
      </c>
      <c r="Q83" s="4">
        <f t="shared" si="108"/>
        <v>18.076929</v>
      </c>
      <c r="R83" s="4">
        <f t="shared" si="108"/>
        <v>18.215654000000001</v>
      </c>
      <c r="S83" s="4">
        <f t="shared" si="108"/>
        <v>18.377293000000002</v>
      </c>
      <c r="T83" s="4">
        <f t="shared" si="108"/>
        <v>18.469908</v>
      </c>
      <c r="U83" s="4">
        <f t="shared" si="108"/>
        <v>18.521104999999999</v>
      </c>
      <c r="V83" s="4">
        <f t="shared" si="108"/>
        <v>18.442879000000001</v>
      </c>
      <c r="W83" s="4">
        <f t="shared" si="108"/>
        <v>18.536311999999999</v>
      </c>
      <c r="X83" s="4">
        <f t="shared" si="108"/>
        <v>18.643000000000001</v>
      </c>
      <c r="Y83" s="4">
        <f t="shared" si="108"/>
        <v>18.699743000000002</v>
      </c>
      <c r="Z83" s="4">
        <f t="shared" si="108"/>
        <v>18.727302999999999</v>
      </c>
      <c r="AA83" s="4">
        <f t="shared" si="108"/>
        <v>18.785596999999999</v>
      </c>
      <c r="AB83" s="4">
        <f t="shared" si="108"/>
        <v>18.724299999999999</v>
      </c>
      <c r="AC83" s="4">
        <f t="shared" si="108"/>
        <v>18.783881999999998</v>
      </c>
      <c r="AD83" s="4">
        <f t="shared" si="108"/>
        <v>18.666398999999998</v>
      </c>
      <c r="AE83" s="4">
        <f t="shared" si="108"/>
        <v>18.600128000000002</v>
      </c>
      <c r="AF83" s="4">
        <f t="shared" si="108"/>
        <v>18.491758000000001</v>
      </c>
      <c r="AG83" s="4">
        <f t="shared" si="108"/>
        <v>18.308938999999999</v>
      </c>
      <c r="AH83" s="4">
        <f t="shared" si="108"/>
        <v>18.083735000000001</v>
      </c>
      <c r="AI83" s="4"/>
      <c r="AJ83" s="4"/>
    </row>
    <row r="84" spans="1:36" x14ac:dyDescent="0.25">
      <c r="A84" s="73" t="s">
        <v>293</v>
      </c>
      <c r="B84" s="73" t="s">
        <v>291</v>
      </c>
      <c r="C84" s="73">
        <f t="shared" ref="C84:R84" si="109">C76</f>
        <v>5751000</v>
      </c>
      <c r="D84" s="73">
        <f t="shared" si="109"/>
        <v>5751000</v>
      </c>
      <c r="E84" s="73">
        <f t="shared" si="109"/>
        <v>5751000</v>
      </c>
      <c r="F84" s="73">
        <f t="shared" si="109"/>
        <v>5751000</v>
      </c>
      <c r="G84" s="73">
        <f t="shared" si="109"/>
        <v>5751000</v>
      </c>
      <c r="H84" s="73">
        <f t="shared" si="109"/>
        <v>5751000</v>
      </c>
      <c r="I84" s="73">
        <f t="shared" si="109"/>
        <v>5751000</v>
      </c>
      <c r="J84" s="73">
        <f t="shared" si="109"/>
        <v>5751000</v>
      </c>
      <c r="K84" s="73">
        <f t="shared" si="109"/>
        <v>5751000</v>
      </c>
      <c r="L84" s="73">
        <f t="shared" si="109"/>
        <v>5751000</v>
      </c>
      <c r="M84" s="73">
        <f t="shared" si="109"/>
        <v>5751000</v>
      </c>
      <c r="N84" s="73">
        <f t="shared" si="109"/>
        <v>5751000</v>
      </c>
      <c r="O84" s="73">
        <f t="shared" si="109"/>
        <v>5751000</v>
      </c>
      <c r="P84" s="73">
        <f t="shared" si="109"/>
        <v>5751000</v>
      </c>
      <c r="Q84" s="73">
        <f t="shared" si="109"/>
        <v>5751000</v>
      </c>
      <c r="R84" s="73">
        <f t="shared" si="109"/>
        <v>5751000</v>
      </c>
      <c r="S84" s="73">
        <f t="shared" si="108"/>
        <v>5751000</v>
      </c>
      <c r="T84" s="73">
        <f t="shared" si="108"/>
        <v>5751000</v>
      </c>
      <c r="U84" s="73">
        <f t="shared" si="108"/>
        <v>5751000</v>
      </c>
      <c r="V84" s="73">
        <f t="shared" si="108"/>
        <v>5751000</v>
      </c>
      <c r="W84" s="73">
        <f t="shared" si="108"/>
        <v>5751000</v>
      </c>
      <c r="X84" s="73">
        <f t="shared" si="108"/>
        <v>5751000</v>
      </c>
      <c r="Y84" s="73">
        <f t="shared" si="108"/>
        <v>5751000</v>
      </c>
      <c r="Z84" s="73">
        <f t="shared" si="108"/>
        <v>5751000</v>
      </c>
      <c r="AA84" s="73">
        <f t="shared" si="108"/>
        <v>5751000</v>
      </c>
      <c r="AB84" s="73">
        <f t="shared" si="108"/>
        <v>5751000</v>
      </c>
      <c r="AC84" s="73">
        <f t="shared" si="108"/>
        <v>5751000</v>
      </c>
      <c r="AD84" s="73">
        <f t="shared" si="108"/>
        <v>5751000</v>
      </c>
      <c r="AE84" s="73">
        <f t="shared" si="108"/>
        <v>5751000</v>
      </c>
      <c r="AF84" s="73">
        <f t="shared" si="108"/>
        <v>5751000</v>
      </c>
      <c r="AG84" s="73">
        <f t="shared" si="108"/>
        <v>5751000</v>
      </c>
      <c r="AH84" s="73">
        <f t="shared" si="108"/>
        <v>5751000</v>
      </c>
    </row>
    <row r="85" spans="1:36" x14ac:dyDescent="0.25">
      <c r="A85" s="73" t="s">
        <v>294</v>
      </c>
      <c r="B85" s="73" t="s">
        <v>292</v>
      </c>
      <c r="C85" s="14"/>
      <c r="D85" s="14">
        <f t="shared" si="108"/>
        <v>0.57502582615816089</v>
      </c>
      <c r="E85" s="14">
        <f t="shared" si="108"/>
        <v>0.51537399901493552</v>
      </c>
      <c r="F85" s="14">
        <f t="shared" si="108"/>
        <v>0.53868017622643938</v>
      </c>
      <c r="G85" s="14">
        <f t="shared" si="108"/>
        <v>0.61148647209367968</v>
      </c>
      <c r="H85" s="14">
        <f t="shared" si="108"/>
        <v>0.66973103847400706</v>
      </c>
      <c r="I85" s="14">
        <f t="shared" si="108"/>
        <v>0.73602233799005257</v>
      </c>
      <c r="J85" s="14">
        <f t="shared" si="108"/>
        <v>0.76285699625959225</v>
      </c>
      <c r="K85" s="14">
        <f t="shared" si="108"/>
        <v>0.78530752156360162</v>
      </c>
      <c r="L85" s="14">
        <f t="shared" si="108"/>
        <v>0.80306025377256152</v>
      </c>
      <c r="M85" s="14">
        <f t="shared" si="108"/>
        <v>0.81110213148833443</v>
      </c>
      <c r="N85" s="14">
        <f t="shared" si="108"/>
        <v>0.81762293442843037</v>
      </c>
      <c r="O85" s="14">
        <f t="shared" si="108"/>
        <v>0.8315291946217791</v>
      </c>
      <c r="P85" s="14">
        <f t="shared" si="108"/>
        <v>0.84108956927646461</v>
      </c>
      <c r="Q85" s="14">
        <f t="shared" si="108"/>
        <v>0.84552346869587502</v>
      </c>
      <c r="R85" s="14">
        <f t="shared" si="108"/>
        <v>0.85147027870019698</v>
      </c>
      <c r="S85" s="14">
        <f t="shared" si="108"/>
        <v>0.85684343820273789</v>
      </c>
      <c r="T85" s="14">
        <f t="shared" si="108"/>
        <v>0.85545759635495355</v>
      </c>
      <c r="U85" s="14">
        <f t="shared" si="108"/>
        <v>0.85319515613762842</v>
      </c>
      <c r="V85" s="14">
        <f t="shared" si="108"/>
        <v>0.85244848263990558</v>
      </c>
      <c r="W85" s="14">
        <f t="shared" si="108"/>
        <v>0.84963800382745014</v>
      </c>
      <c r="X85" s="14">
        <f t="shared" si="108"/>
        <v>0.86299945740501105</v>
      </c>
      <c r="Y85" s="14">
        <f t="shared" si="108"/>
        <v>0.8643649037507819</v>
      </c>
      <c r="Z85" s="14">
        <f t="shared" si="108"/>
        <v>0.86255863041585645</v>
      </c>
      <c r="AA85" s="14">
        <f t="shared" si="108"/>
        <v>0.86319000996899686</v>
      </c>
      <c r="AB85" s="14">
        <f t="shared" si="108"/>
        <v>0.87044533016905334</v>
      </c>
      <c r="AC85" s="14">
        <f t="shared" si="108"/>
        <v>0.87733173581841561</v>
      </c>
      <c r="AD85" s="14">
        <f t="shared" si="108"/>
        <v>0.88027305727951766</v>
      </c>
      <c r="AE85" s="14">
        <f t="shared" si="108"/>
        <v>0.87032754328556816</v>
      </c>
      <c r="AF85" s="14">
        <f t="shared" si="108"/>
        <v>0.86395571602548071</v>
      </c>
      <c r="AG85" s="14">
        <f t="shared" si="108"/>
        <v>0.85861172975013977</v>
      </c>
      <c r="AH85" s="14">
        <f t="shared" si="108"/>
        <v>0.84922017285223617</v>
      </c>
      <c r="AI85" s="14"/>
      <c r="AJ85" s="14"/>
    </row>
    <row r="86" spans="1:36" x14ac:dyDescent="0.25">
      <c r="A86" s="73" t="s">
        <v>297</v>
      </c>
      <c r="D86" s="73">
        <f t="shared" ref="D86:AH86" si="110">(D81*D82)/(D83*10^6*D84*365)*D85</f>
        <v>1.4093600635272896E-8</v>
      </c>
      <c r="E86" s="73">
        <f t="shared" si="110"/>
        <v>1.29447040973257E-8</v>
      </c>
      <c r="F86" s="73">
        <f t="shared" si="110"/>
        <v>1.3003748975569541E-8</v>
      </c>
      <c r="G86" s="73">
        <f t="shared" si="110"/>
        <v>1.3439779181946074E-8</v>
      </c>
      <c r="H86" s="73">
        <f t="shared" si="110"/>
        <v>1.3758825054821764E-8</v>
      </c>
      <c r="I86" s="73">
        <f t="shared" si="110"/>
        <v>1.4265602924859071E-8</v>
      </c>
      <c r="J86" s="73">
        <f t="shared" si="110"/>
        <v>1.4271158002511961E-8</v>
      </c>
      <c r="K86" s="73">
        <f t="shared" si="110"/>
        <v>1.4376338178148907E-8</v>
      </c>
      <c r="L86" s="73">
        <f t="shared" si="110"/>
        <v>1.4466620771762664E-8</v>
      </c>
      <c r="M86" s="73">
        <f t="shared" si="110"/>
        <v>1.4376259960479335E-8</v>
      </c>
      <c r="N86" s="73">
        <f t="shared" si="110"/>
        <v>1.4337307884124204E-8</v>
      </c>
      <c r="O86" s="73">
        <f t="shared" si="110"/>
        <v>1.4431151673783608E-8</v>
      </c>
      <c r="P86" s="73">
        <f t="shared" si="110"/>
        <v>1.4410377126608929E-8</v>
      </c>
      <c r="Q86" s="73">
        <f t="shared" si="110"/>
        <v>1.4377735766616898E-8</v>
      </c>
      <c r="R86" s="73">
        <f t="shared" si="110"/>
        <v>1.432801038715134E-8</v>
      </c>
      <c r="S86" s="73">
        <f t="shared" si="110"/>
        <v>1.4290438427655899E-8</v>
      </c>
      <c r="T86" s="73">
        <f t="shared" si="110"/>
        <v>1.4154902193456102E-8</v>
      </c>
      <c r="U86" s="73">
        <f t="shared" si="110"/>
        <v>1.3992658763067412E-8</v>
      </c>
      <c r="V86" s="73">
        <f t="shared" si="110"/>
        <v>1.3910201616242166E-8</v>
      </c>
      <c r="W86" s="73">
        <f t="shared" si="110"/>
        <v>1.3751499432063589E-8</v>
      </c>
      <c r="X86" s="73">
        <f t="shared" si="110"/>
        <v>1.3853339235679672E-8</v>
      </c>
      <c r="Y86" s="73">
        <f t="shared" si="110"/>
        <v>1.3794584130302718E-8</v>
      </c>
      <c r="Z86" s="73">
        <f t="shared" si="110"/>
        <v>1.369090982380928E-8</v>
      </c>
      <c r="AA86" s="73">
        <f t="shared" si="110"/>
        <v>1.3584232934067224E-8</v>
      </c>
      <c r="AB86" s="73">
        <f t="shared" si="110"/>
        <v>1.3604733599139917E-8</v>
      </c>
      <c r="AC86" s="73">
        <f t="shared" si="110"/>
        <v>1.3614487920308272E-8</v>
      </c>
      <c r="AD86" s="73">
        <f t="shared" si="110"/>
        <v>1.3644725239110063E-8</v>
      </c>
      <c r="AE86" s="73">
        <f t="shared" si="110"/>
        <v>1.3457304363948491E-8</v>
      </c>
      <c r="AF86" s="73">
        <f t="shared" si="110"/>
        <v>1.332468570750058E-8</v>
      </c>
      <c r="AG86" s="73">
        <f t="shared" si="110"/>
        <v>1.3260627448730139E-8</v>
      </c>
      <c r="AH86" s="73">
        <f t="shared" si="110"/>
        <v>1.3125484876595403E-8</v>
      </c>
    </row>
    <row r="88" spans="1:36" x14ac:dyDescent="0.25">
      <c r="A88" s="20" t="s">
        <v>31</v>
      </c>
    </row>
    <row r="89" spans="1:36" x14ac:dyDescent="0.25">
      <c r="A89" s="73" t="s">
        <v>298</v>
      </c>
      <c r="B89" s="73" t="s">
        <v>310</v>
      </c>
      <c r="C89" s="73">
        <f>'Subsidies Paid'!J17*10^9</f>
        <v>140000000</v>
      </c>
      <c r="D89" s="73">
        <f>'Subsidies Paid'!K17*10^9</f>
        <v>140000000</v>
      </c>
      <c r="E89" s="73">
        <f>D89</f>
        <v>140000000</v>
      </c>
      <c r="F89" s="73">
        <f t="shared" ref="F89:P89" si="111">E89</f>
        <v>140000000</v>
      </c>
      <c r="G89" s="73">
        <f t="shared" si="111"/>
        <v>140000000</v>
      </c>
      <c r="H89" s="73">
        <f t="shared" si="111"/>
        <v>140000000</v>
      </c>
      <c r="I89" s="73">
        <f t="shared" si="111"/>
        <v>140000000</v>
      </c>
      <c r="J89" s="73">
        <f t="shared" si="111"/>
        <v>140000000</v>
      </c>
      <c r="K89" s="73">
        <f t="shared" si="111"/>
        <v>140000000</v>
      </c>
      <c r="L89" s="73">
        <f t="shared" si="111"/>
        <v>140000000</v>
      </c>
      <c r="M89" s="73">
        <f t="shared" si="111"/>
        <v>140000000</v>
      </c>
      <c r="N89" s="73">
        <f t="shared" si="111"/>
        <v>140000000</v>
      </c>
      <c r="O89" s="73">
        <f t="shared" si="111"/>
        <v>140000000</v>
      </c>
      <c r="P89" s="73">
        <f t="shared" si="111"/>
        <v>140000000</v>
      </c>
      <c r="Q89" s="73">
        <f t="shared" ref="Q89" si="112">P89</f>
        <v>140000000</v>
      </c>
      <c r="R89" s="73">
        <f t="shared" ref="R89" si="113">Q89</f>
        <v>140000000</v>
      </c>
      <c r="S89" s="73">
        <f t="shared" ref="S89" si="114">R89</f>
        <v>140000000</v>
      </c>
      <c r="T89" s="73">
        <f t="shared" ref="T89" si="115">S89</f>
        <v>140000000</v>
      </c>
      <c r="U89" s="73">
        <f t="shared" ref="U89" si="116">T89</f>
        <v>140000000</v>
      </c>
      <c r="V89" s="73">
        <f t="shared" ref="V89" si="117">U89</f>
        <v>140000000</v>
      </c>
      <c r="W89" s="73">
        <f t="shared" ref="W89" si="118">V89</f>
        <v>140000000</v>
      </c>
      <c r="X89" s="73">
        <f t="shared" ref="X89" si="119">W89</f>
        <v>140000000</v>
      </c>
      <c r="Y89" s="73">
        <f t="shared" ref="Y89" si="120">X89</f>
        <v>140000000</v>
      </c>
      <c r="Z89" s="73">
        <f t="shared" ref="Z89" si="121">Y89</f>
        <v>140000000</v>
      </c>
      <c r="AA89" s="73">
        <f t="shared" ref="AA89" si="122">Z89</f>
        <v>140000000</v>
      </c>
      <c r="AB89" s="73">
        <f t="shared" ref="AB89" si="123">AA89</f>
        <v>140000000</v>
      </c>
      <c r="AC89" s="73">
        <f t="shared" ref="AC89" si="124">AB89</f>
        <v>140000000</v>
      </c>
      <c r="AD89" s="73">
        <f t="shared" ref="AD89" si="125">AC89</f>
        <v>140000000</v>
      </c>
      <c r="AE89" s="73">
        <f t="shared" ref="AE89" si="126">AD89</f>
        <v>140000000</v>
      </c>
      <c r="AF89" s="73">
        <f t="shared" ref="AF89" si="127">AE89</f>
        <v>140000000</v>
      </c>
      <c r="AG89" s="73">
        <f t="shared" ref="AG89" si="128">AF89</f>
        <v>140000000</v>
      </c>
      <c r="AH89" s="73">
        <f t="shared" ref="AH89" si="129">AG89</f>
        <v>140000000</v>
      </c>
    </row>
    <row r="90" spans="1:36" x14ac:dyDescent="0.25">
      <c r="A90" s="73" t="s">
        <v>299</v>
      </c>
      <c r="B90" s="73" t="s">
        <v>292</v>
      </c>
      <c r="C90" s="14"/>
      <c r="D90" s="14">
        <f t="shared" ref="D90:AH93" si="130">D82</f>
        <v>0.36426803512570982</v>
      </c>
      <c r="E90" s="14">
        <f t="shared" si="130"/>
        <v>0.37081692377062003</v>
      </c>
      <c r="F90" s="14">
        <f t="shared" si="130"/>
        <v>0.36917153789763335</v>
      </c>
      <c r="G90" s="14">
        <f t="shared" si="130"/>
        <v>0.38343822616496887</v>
      </c>
      <c r="H90" s="14">
        <f t="shared" si="130"/>
        <v>0.3930178937170416</v>
      </c>
      <c r="I90" s="14">
        <f t="shared" si="130"/>
        <v>0.39955890626228063</v>
      </c>
      <c r="J90" s="14">
        <f t="shared" si="130"/>
        <v>0.40381284203970252</v>
      </c>
      <c r="K90" s="14">
        <f t="shared" si="130"/>
        <v>0.40479626005610497</v>
      </c>
      <c r="L90" s="14">
        <f t="shared" si="130"/>
        <v>0.40604533708923823</v>
      </c>
      <c r="M90" s="14">
        <f t="shared" si="130"/>
        <v>0.40406608810943689</v>
      </c>
      <c r="N90" s="14">
        <f t="shared" si="130"/>
        <v>0.40244110960589308</v>
      </c>
      <c r="O90" s="14">
        <f t="shared" si="130"/>
        <v>0.40167854352201127</v>
      </c>
      <c r="P90" s="14">
        <f t="shared" si="130"/>
        <v>0.40062940931614527</v>
      </c>
      <c r="Q90" s="14">
        <f t="shared" si="130"/>
        <v>0.39830036200154428</v>
      </c>
      <c r="R90" s="14">
        <f t="shared" si="130"/>
        <v>0.39717543554710788</v>
      </c>
      <c r="S90" s="14">
        <f t="shared" si="130"/>
        <v>0.39714292943930846</v>
      </c>
      <c r="T90" s="14">
        <f t="shared" si="130"/>
        <v>0.39599922448972757</v>
      </c>
      <c r="U90" s="14">
        <f t="shared" si="130"/>
        <v>0.39358630031356007</v>
      </c>
      <c r="V90" s="14">
        <f t="shared" si="130"/>
        <v>0.38995565001686183</v>
      </c>
      <c r="W90" s="14">
        <f t="shared" si="130"/>
        <v>0.38874129191265483</v>
      </c>
      <c r="X90" s="14">
        <f t="shared" si="130"/>
        <v>0.38777603316687781</v>
      </c>
      <c r="Y90" s="14">
        <f t="shared" si="130"/>
        <v>0.38669480965743974</v>
      </c>
      <c r="Z90" s="14">
        <f t="shared" si="130"/>
        <v>0.38515907923871717</v>
      </c>
      <c r="AA90" s="14">
        <f t="shared" si="130"/>
        <v>0.38306717013356956</v>
      </c>
      <c r="AB90" s="14">
        <f t="shared" si="130"/>
        <v>0.3792061312267917</v>
      </c>
      <c r="AC90" s="14">
        <f t="shared" si="130"/>
        <v>0.37769743924747334</v>
      </c>
      <c r="AD90" s="14">
        <f t="shared" si="130"/>
        <v>0.37491183273573703</v>
      </c>
      <c r="AE90" s="14">
        <f t="shared" si="130"/>
        <v>0.37265975791203609</v>
      </c>
      <c r="AF90" s="14">
        <f t="shared" si="130"/>
        <v>0.36954294068064497</v>
      </c>
      <c r="AG90" s="14">
        <f t="shared" si="130"/>
        <v>0.36639678308287754</v>
      </c>
      <c r="AH90" s="14">
        <f t="shared" si="130"/>
        <v>0.36216327232283985</v>
      </c>
      <c r="AI90" s="14"/>
      <c r="AJ90" s="14"/>
    </row>
    <row r="91" spans="1:36" x14ac:dyDescent="0.25">
      <c r="A91" s="73" t="s">
        <v>290</v>
      </c>
      <c r="B91" s="73" t="s">
        <v>292</v>
      </c>
      <c r="C91" s="4"/>
      <c r="D91" s="4">
        <f t="shared" ref="C91:R92" si="131">D83</f>
        <v>11.470048</v>
      </c>
      <c r="E91" s="4">
        <f t="shared" si="131"/>
        <v>11.393803</v>
      </c>
      <c r="F91" s="4">
        <f t="shared" si="131"/>
        <v>11.802375</v>
      </c>
      <c r="G91" s="4">
        <f t="shared" si="131"/>
        <v>13.463839</v>
      </c>
      <c r="H91" s="4">
        <f t="shared" si="131"/>
        <v>14.764208999999999</v>
      </c>
      <c r="I91" s="4">
        <f t="shared" si="131"/>
        <v>15.909644</v>
      </c>
      <c r="J91" s="4">
        <f t="shared" si="131"/>
        <v>16.658766</v>
      </c>
      <c r="K91" s="4">
        <f t="shared" si="131"/>
        <v>17.065017999999998</v>
      </c>
      <c r="L91" s="4">
        <f t="shared" si="131"/>
        <v>17.395396999999999</v>
      </c>
      <c r="M91" s="4">
        <f t="shared" si="131"/>
        <v>17.593847</v>
      </c>
      <c r="N91" s="4">
        <f t="shared" si="131"/>
        <v>17.711957999999999</v>
      </c>
      <c r="O91" s="4">
        <f t="shared" si="131"/>
        <v>17.862158000000001</v>
      </c>
      <c r="P91" s="4">
        <f t="shared" si="131"/>
        <v>18.046313999999999</v>
      </c>
      <c r="Q91" s="4">
        <f t="shared" si="131"/>
        <v>18.076929</v>
      </c>
      <c r="R91" s="4">
        <f t="shared" si="131"/>
        <v>18.215654000000001</v>
      </c>
      <c r="S91" s="4">
        <f t="shared" si="130"/>
        <v>18.377293000000002</v>
      </c>
      <c r="T91" s="4">
        <f t="shared" si="130"/>
        <v>18.469908</v>
      </c>
      <c r="U91" s="4">
        <f t="shared" si="130"/>
        <v>18.521104999999999</v>
      </c>
      <c r="V91" s="4">
        <f t="shared" si="130"/>
        <v>18.442879000000001</v>
      </c>
      <c r="W91" s="4">
        <f t="shared" si="130"/>
        <v>18.536311999999999</v>
      </c>
      <c r="X91" s="4">
        <f t="shared" si="130"/>
        <v>18.643000000000001</v>
      </c>
      <c r="Y91" s="4">
        <f t="shared" si="130"/>
        <v>18.699743000000002</v>
      </c>
      <c r="Z91" s="4">
        <f t="shared" si="130"/>
        <v>18.727302999999999</v>
      </c>
      <c r="AA91" s="4">
        <f t="shared" si="130"/>
        <v>18.785596999999999</v>
      </c>
      <c r="AB91" s="4">
        <f t="shared" si="130"/>
        <v>18.724299999999999</v>
      </c>
      <c r="AC91" s="4">
        <f t="shared" si="130"/>
        <v>18.783881999999998</v>
      </c>
      <c r="AD91" s="4">
        <f t="shared" si="130"/>
        <v>18.666398999999998</v>
      </c>
      <c r="AE91" s="4">
        <f t="shared" si="130"/>
        <v>18.600128000000002</v>
      </c>
      <c r="AF91" s="4">
        <f t="shared" si="130"/>
        <v>18.491758000000001</v>
      </c>
      <c r="AG91" s="4">
        <f t="shared" si="130"/>
        <v>18.308938999999999</v>
      </c>
      <c r="AH91" s="4">
        <f t="shared" si="130"/>
        <v>18.083735000000001</v>
      </c>
      <c r="AI91" s="4"/>
      <c r="AJ91" s="4"/>
    </row>
    <row r="92" spans="1:36" x14ac:dyDescent="0.25">
      <c r="A92" s="73" t="s">
        <v>293</v>
      </c>
      <c r="B92" s="73" t="s">
        <v>291</v>
      </c>
      <c r="C92" s="73">
        <f t="shared" si="131"/>
        <v>5751000</v>
      </c>
      <c r="D92" s="73">
        <f t="shared" si="130"/>
        <v>5751000</v>
      </c>
      <c r="E92" s="73">
        <f t="shared" si="130"/>
        <v>5751000</v>
      </c>
      <c r="F92" s="73">
        <f t="shared" si="130"/>
        <v>5751000</v>
      </c>
      <c r="G92" s="73">
        <f t="shared" si="130"/>
        <v>5751000</v>
      </c>
      <c r="H92" s="73">
        <f t="shared" si="130"/>
        <v>5751000</v>
      </c>
      <c r="I92" s="73">
        <f t="shared" si="130"/>
        <v>5751000</v>
      </c>
      <c r="J92" s="73">
        <f t="shared" si="130"/>
        <v>5751000</v>
      </c>
      <c r="K92" s="73">
        <f t="shared" si="130"/>
        <v>5751000</v>
      </c>
      <c r="L92" s="73">
        <f t="shared" si="130"/>
        <v>5751000</v>
      </c>
      <c r="M92" s="73">
        <f t="shared" si="130"/>
        <v>5751000</v>
      </c>
      <c r="N92" s="73">
        <f t="shared" si="130"/>
        <v>5751000</v>
      </c>
      <c r="O92" s="73">
        <f t="shared" si="130"/>
        <v>5751000</v>
      </c>
      <c r="P92" s="73">
        <f t="shared" si="130"/>
        <v>5751000</v>
      </c>
      <c r="Q92" s="73">
        <f t="shared" si="130"/>
        <v>5751000</v>
      </c>
      <c r="R92" s="73">
        <f t="shared" si="130"/>
        <v>5751000</v>
      </c>
      <c r="S92" s="73">
        <f t="shared" si="130"/>
        <v>5751000</v>
      </c>
      <c r="T92" s="73">
        <f t="shared" si="130"/>
        <v>5751000</v>
      </c>
      <c r="U92" s="73">
        <f t="shared" si="130"/>
        <v>5751000</v>
      </c>
      <c r="V92" s="73">
        <f t="shared" si="130"/>
        <v>5751000</v>
      </c>
      <c r="W92" s="73">
        <f t="shared" si="130"/>
        <v>5751000</v>
      </c>
      <c r="X92" s="73">
        <f t="shared" si="130"/>
        <v>5751000</v>
      </c>
      <c r="Y92" s="73">
        <f t="shared" si="130"/>
        <v>5751000</v>
      </c>
      <c r="Z92" s="73">
        <f t="shared" si="130"/>
        <v>5751000</v>
      </c>
      <c r="AA92" s="73">
        <f t="shared" si="130"/>
        <v>5751000</v>
      </c>
      <c r="AB92" s="73">
        <f t="shared" si="130"/>
        <v>5751000</v>
      </c>
      <c r="AC92" s="73">
        <f t="shared" si="130"/>
        <v>5751000</v>
      </c>
      <c r="AD92" s="73">
        <f t="shared" si="130"/>
        <v>5751000</v>
      </c>
      <c r="AE92" s="73">
        <f t="shared" si="130"/>
        <v>5751000</v>
      </c>
      <c r="AF92" s="73">
        <f t="shared" si="130"/>
        <v>5751000</v>
      </c>
      <c r="AG92" s="73">
        <f t="shared" si="130"/>
        <v>5751000</v>
      </c>
      <c r="AH92" s="73">
        <f t="shared" si="130"/>
        <v>5751000</v>
      </c>
    </row>
    <row r="93" spans="1:36" x14ac:dyDescent="0.25">
      <c r="A93" s="73" t="s">
        <v>294</v>
      </c>
      <c r="B93" s="73" t="s">
        <v>292</v>
      </c>
      <c r="C93" s="14"/>
      <c r="D93" s="14">
        <f t="shared" si="130"/>
        <v>0.57502582615816089</v>
      </c>
      <c r="E93" s="14">
        <f t="shared" si="130"/>
        <v>0.51537399901493552</v>
      </c>
      <c r="F93" s="14">
        <f t="shared" si="130"/>
        <v>0.53868017622643938</v>
      </c>
      <c r="G93" s="14">
        <f t="shared" si="130"/>
        <v>0.61148647209367968</v>
      </c>
      <c r="H93" s="14">
        <f t="shared" si="130"/>
        <v>0.66973103847400706</v>
      </c>
      <c r="I93" s="14">
        <f t="shared" si="130"/>
        <v>0.73602233799005257</v>
      </c>
      <c r="J93" s="14">
        <f t="shared" si="130"/>
        <v>0.76285699625959225</v>
      </c>
      <c r="K93" s="14">
        <f t="shared" si="130"/>
        <v>0.78530752156360162</v>
      </c>
      <c r="L93" s="14">
        <f t="shared" si="130"/>
        <v>0.80306025377256152</v>
      </c>
      <c r="M93" s="14">
        <f t="shared" si="130"/>
        <v>0.81110213148833443</v>
      </c>
      <c r="N93" s="14">
        <f t="shared" si="130"/>
        <v>0.81762293442843037</v>
      </c>
      <c r="O93" s="14">
        <f t="shared" si="130"/>
        <v>0.8315291946217791</v>
      </c>
      <c r="P93" s="14">
        <f t="shared" si="130"/>
        <v>0.84108956927646461</v>
      </c>
      <c r="Q93" s="14">
        <f t="shared" si="130"/>
        <v>0.84552346869587502</v>
      </c>
      <c r="R93" s="14">
        <f t="shared" si="130"/>
        <v>0.85147027870019698</v>
      </c>
      <c r="S93" s="14">
        <f t="shared" si="130"/>
        <v>0.85684343820273789</v>
      </c>
      <c r="T93" s="14">
        <f t="shared" si="130"/>
        <v>0.85545759635495355</v>
      </c>
      <c r="U93" s="14">
        <f t="shared" si="130"/>
        <v>0.85319515613762842</v>
      </c>
      <c r="V93" s="14">
        <f t="shared" si="130"/>
        <v>0.85244848263990558</v>
      </c>
      <c r="W93" s="14">
        <f t="shared" si="130"/>
        <v>0.84963800382745014</v>
      </c>
      <c r="X93" s="14">
        <f t="shared" si="130"/>
        <v>0.86299945740501105</v>
      </c>
      <c r="Y93" s="14">
        <f t="shared" si="130"/>
        <v>0.8643649037507819</v>
      </c>
      <c r="Z93" s="14">
        <f t="shared" si="130"/>
        <v>0.86255863041585645</v>
      </c>
      <c r="AA93" s="14">
        <f t="shared" si="130"/>
        <v>0.86319000996899686</v>
      </c>
      <c r="AB93" s="14">
        <f t="shared" si="130"/>
        <v>0.87044533016905334</v>
      </c>
      <c r="AC93" s="14">
        <f t="shared" si="130"/>
        <v>0.87733173581841561</v>
      </c>
      <c r="AD93" s="14">
        <f t="shared" si="130"/>
        <v>0.88027305727951766</v>
      </c>
      <c r="AE93" s="14">
        <f t="shared" si="130"/>
        <v>0.87032754328556816</v>
      </c>
      <c r="AF93" s="14">
        <f t="shared" si="130"/>
        <v>0.86395571602548071</v>
      </c>
      <c r="AG93" s="14">
        <f t="shared" si="130"/>
        <v>0.85861172975013977</v>
      </c>
      <c r="AH93" s="14">
        <f t="shared" si="130"/>
        <v>0.84922017285223617</v>
      </c>
      <c r="AI93" s="14"/>
      <c r="AJ93" s="14"/>
    </row>
    <row r="94" spans="1:36" x14ac:dyDescent="0.25">
      <c r="A94" s="73" t="s">
        <v>297</v>
      </c>
      <c r="D94" s="73">
        <f t="shared" ref="D94:AH94" si="132">(D89*D90)/(D91*10^6*D92*365)*D93</f>
        <v>1.217965486998892E-9</v>
      </c>
      <c r="E94" s="73">
        <f t="shared" si="132"/>
        <v>1.1186781318676529E-9</v>
      </c>
      <c r="F94" s="73">
        <f t="shared" si="132"/>
        <v>1.1237807756665033E-9</v>
      </c>
      <c r="G94" s="73">
        <f t="shared" si="132"/>
        <v>1.1614623984397839E-9</v>
      </c>
      <c r="H94" s="73">
        <f t="shared" si="132"/>
        <v>1.1890342639969424E-9</v>
      </c>
      <c r="I94" s="73">
        <f t="shared" si="132"/>
        <v>1.2328298823952281E-9</v>
      </c>
      <c r="J94" s="73">
        <f t="shared" si="132"/>
        <v>1.2333099508343669E-9</v>
      </c>
      <c r="K94" s="73">
        <f t="shared" si="132"/>
        <v>1.2423995956424982E-9</v>
      </c>
      <c r="L94" s="73">
        <f t="shared" si="132"/>
        <v>1.2502017950906004E-9</v>
      </c>
      <c r="M94" s="73">
        <f t="shared" si="132"/>
        <v>1.2423928360908064E-9</v>
      </c>
      <c r="N94" s="73">
        <f t="shared" si="132"/>
        <v>1.2390266072699928E-9</v>
      </c>
      <c r="O94" s="73">
        <f t="shared" si="132"/>
        <v>1.2471365644010524E-9</v>
      </c>
      <c r="P94" s="73">
        <f t="shared" si="132"/>
        <v>1.2453412331637343E-9</v>
      </c>
      <c r="Q94" s="73">
        <f t="shared" si="132"/>
        <v>1.2425203748928184E-9</v>
      </c>
      <c r="R94" s="73">
        <f t="shared" si="132"/>
        <v>1.2382231198772763E-9</v>
      </c>
      <c r="S94" s="73">
        <f t="shared" si="132"/>
        <v>1.2349761604147071E-9</v>
      </c>
      <c r="T94" s="73">
        <f t="shared" si="132"/>
        <v>1.2232631525208974E-9</v>
      </c>
      <c r="U94" s="73">
        <f t="shared" si="132"/>
        <v>1.2092421153268133E-9</v>
      </c>
      <c r="V94" s="73">
        <f t="shared" si="132"/>
        <v>1.2021161890579647E-9</v>
      </c>
      <c r="W94" s="73">
        <f t="shared" si="132"/>
        <v>1.1884011854869767E-9</v>
      </c>
      <c r="X94" s="73">
        <f t="shared" si="132"/>
        <v>1.197202156169848E-9</v>
      </c>
      <c r="Y94" s="73">
        <f t="shared" si="132"/>
        <v>1.1921245544706054E-9</v>
      </c>
      <c r="Z94" s="73">
        <f t="shared" si="132"/>
        <v>1.1831650465020362E-9</v>
      </c>
      <c r="AA94" s="73">
        <f t="shared" si="132"/>
        <v>1.1739460560305007E-9</v>
      </c>
      <c r="AB94" s="73">
        <f t="shared" si="132"/>
        <v>1.1757177184441902E-9</v>
      </c>
      <c r="AC94" s="73">
        <f t="shared" si="132"/>
        <v>1.176560684471085E-9</v>
      </c>
      <c r="AD94" s="73">
        <f t="shared" si="132"/>
        <v>1.1791737860959312E-9</v>
      </c>
      <c r="AE94" s="73">
        <f t="shared" si="132"/>
        <v>1.1629769203412275E-9</v>
      </c>
      <c r="AF94" s="73">
        <f t="shared" si="132"/>
        <v>1.1515160487963463E-9</v>
      </c>
      <c r="AG94" s="73">
        <f t="shared" si="132"/>
        <v>1.1459801498902588E-9</v>
      </c>
      <c r="AH94" s="73">
        <f t="shared" si="132"/>
        <v>1.1343011621749115E-9</v>
      </c>
    </row>
    <row r="96" spans="1:36" x14ac:dyDescent="0.25">
      <c r="A96" s="20" t="s">
        <v>38</v>
      </c>
    </row>
    <row r="97" spans="1:36" x14ac:dyDescent="0.25">
      <c r="A97" s="73" t="s">
        <v>298</v>
      </c>
      <c r="B97" s="73" t="s">
        <v>310</v>
      </c>
      <c r="C97" s="73">
        <f>'Subsidies Paid'!J18*10^9</f>
        <v>1200000000</v>
      </c>
      <c r="D97" s="73">
        <f>'Subsidies Paid'!K18*10^9</f>
        <v>1200000000</v>
      </c>
      <c r="E97" s="73">
        <f>D97</f>
        <v>1200000000</v>
      </c>
      <c r="F97" s="73">
        <f t="shared" ref="F97:P97" si="133">E97</f>
        <v>1200000000</v>
      </c>
      <c r="G97" s="73">
        <f t="shared" si="133"/>
        <v>1200000000</v>
      </c>
      <c r="H97" s="73">
        <f t="shared" si="133"/>
        <v>1200000000</v>
      </c>
      <c r="I97" s="73">
        <f t="shared" si="133"/>
        <v>1200000000</v>
      </c>
      <c r="J97" s="73">
        <f t="shared" si="133"/>
        <v>1200000000</v>
      </c>
      <c r="K97" s="73">
        <f t="shared" si="133"/>
        <v>1200000000</v>
      </c>
      <c r="L97" s="73">
        <f t="shared" si="133"/>
        <v>1200000000</v>
      </c>
      <c r="M97" s="73">
        <f t="shared" si="133"/>
        <v>1200000000</v>
      </c>
      <c r="N97" s="73">
        <f t="shared" si="133"/>
        <v>1200000000</v>
      </c>
      <c r="O97" s="73">
        <f t="shared" si="133"/>
        <v>1200000000</v>
      </c>
      <c r="P97" s="73">
        <f t="shared" si="133"/>
        <v>1200000000</v>
      </c>
      <c r="Q97" s="73">
        <f t="shared" ref="Q97" si="134">P97</f>
        <v>1200000000</v>
      </c>
      <c r="R97" s="73">
        <f t="shared" ref="R97" si="135">Q97</f>
        <v>1200000000</v>
      </c>
      <c r="S97" s="73">
        <f t="shared" ref="S97" si="136">R97</f>
        <v>1200000000</v>
      </c>
      <c r="T97" s="73">
        <f t="shared" ref="T97" si="137">S97</f>
        <v>1200000000</v>
      </c>
      <c r="U97" s="73">
        <f t="shared" ref="U97" si="138">T97</f>
        <v>1200000000</v>
      </c>
      <c r="V97" s="73">
        <f t="shared" ref="V97" si="139">U97</f>
        <v>1200000000</v>
      </c>
      <c r="W97" s="73">
        <f t="shared" ref="W97" si="140">V97</f>
        <v>1200000000</v>
      </c>
      <c r="X97" s="73">
        <f t="shared" ref="X97" si="141">W97</f>
        <v>1200000000</v>
      </c>
      <c r="Y97" s="73">
        <f t="shared" ref="Y97" si="142">X97</f>
        <v>1200000000</v>
      </c>
      <c r="Z97" s="73">
        <f t="shared" ref="Z97" si="143">Y97</f>
        <v>1200000000</v>
      </c>
      <c r="AA97" s="73">
        <f t="shared" ref="AA97" si="144">Z97</f>
        <v>1200000000</v>
      </c>
      <c r="AB97" s="73">
        <f t="shared" ref="AB97" si="145">AA97</f>
        <v>1200000000</v>
      </c>
      <c r="AC97" s="73">
        <f t="shared" ref="AC97" si="146">AB97</f>
        <v>1200000000</v>
      </c>
      <c r="AD97" s="73">
        <f t="shared" ref="AD97" si="147">AC97</f>
        <v>1200000000</v>
      </c>
      <c r="AE97" s="73">
        <f t="shared" ref="AE97" si="148">AD97</f>
        <v>1200000000</v>
      </c>
      <c r="AF97" s="73">
        <f t="shared" ref="AF97" si="149">AE97</f>
        <v>1200000000</v>
      </c>
      <c r="AG97" s="73">
        <f t="shared" ref="AG97" si="150">AF97</f>
        <v>1200000000</v>
      </c>
      <c r="AH97" s="73">
        <f t="shared" ref="AH97" si="151">AG97</f>
        <v>1200000000</v>
      </c>
    </row>
    <row r="98" spans="1:36" x14ac:dyDescent="0.25">
      <c r="A98" s="73" t="s">
        <v>299</v>
      </c>
      <c r="B98" s="73" t="s">
        <v>292</v>
      </c>
      <c r="C98" s="14"/>
      <c r="D98" s="14">
        <f t="shared" ref="D98:AH101" si="152">D90</f>
        <v>0.36426803512570982</v>
      </c>
      <c r="E98" s="14">
        <f>E90</f>
        <v>0.37081692377062003</v>
      </c>
      <c r="F98" s="14">
        <f t="shared" si="152"/>
        <v>0.36917153789763335</v>
      </c>
      <c r="G98" s="14">
        <f t="shared" si="152"/>
        <v>0.38343822616496887</v>
      </c>
      <c r="H98" s="14">
        <f t="shared" si="152"/>
        <v>0.3930178937170416</v>
      </c>
      <c r="I98" s="14">
        <f t="shared" si="152"/>
        <v>0.39955890626228063</v>
      </c>
      <c r="J98" s="14">
        <f t="shared" si="152"/>
        <v>0.40381284203970252</v>
      </c>
      <c r="K98" s="14">
        <f t="shared" si="152"/>
        <v>0.40479626005610497</v>
      </c>
      <c r="L98" s="14">
        <f t="shared" si="152"/>
        <v>0.40604533708923823</v>
      </c>
      <c r="M98" s="14">
        <f t="shared" si="152"/>
        <v>0.40406608810943689</v>
      </c>
      <c r="N98" s="14">
        <f t="shared" si="152"/>
        <v>0.40244110960589308</v>
      </c>
      <c r="O98" s="14">
        <f t="shared" si="152"/>
        <v>0.40167854352201127</v>
      </c>
      <c r="P98" s="14">
        <f t="shared" si="152"/>
        <v>0.40062940931614527</v>
      </c>
      <c r="Q98" s="14">
        <f t="shared" si="152"/>
        <v>0.39830036200154428</v>
      </c>
      <c r="R98" s="14">
        <f t="shared" si="152"/>
        <v>0.39717543554710788</v>
      </c>
      <c r="S98" s="14">
        <f t="shared" si="152"/>
        <v>0.39714292943930846</v>
      </c>
      <c r="T98" s="14">
        <f t="shared" si="152"/>
        <v>0.39599922448972757</v>
      </c>
      <c r="U98" s="14">
        <f t="shared" si="152"/>
        <v>0.39358630031356007</v>
      </c>
      <c r="V98" s="14">
        <f t="shared" si="152"/>
        <v>0.38995565001686183</v>
      </c>
      <c r="W98" s="14">
        <f t="shared" si="152"/>
        <v>0.38874129191265483</v>
      </c>
      <c r="X98" s="14">
        <f t="shared" si="152"/>
        <v>0.38777603316687781</v>
      </c>
      <c r="Y98" s="14">
        <f t="shared" si="152"/>
        <v>0.38669480965743974</v>
      </c>
      <c r="Z98" s="14">
        <f t="shared" si="152"/>
        <v>0.38515907923871717</v>
      </c>
      <c r="AA98" s="14">
        <f t="shared" si="152"/>
        <v>0.38306717013356956</v>
      </c>
      <c r="AB98" s="14">
        <f t="shared" si="152"/>
        <v>0.3792061312267917</v>
      </c>
      <c r="AC98" s="14">
        <f t="shared" si="152"/>
        <v>0.37769743924747334</v>
      </c>
      <c r="AD98" s="14">
        <f t="shared" si="152"/>
        <v>0.37491183273573703</v>
      </c>
      <c r="AE98" s="14">
        <f t="shared" si="152"/>
        <v>0.37265975791203609</v>
      </c>
      <c r="AF98" s="14">
        <f t="shared" si="152"/>
        <v>0.36954294068064497</v>
      </c>
      <c r="AG98" s="14">
        <f t="shared" si="152"/>
        <v>0.36639678308287754</v>
      </c>
      <c r="AH98" s="14">
        <f t="shared" si="152"/>
        <v>0.36216327232283985</v>
      </c>
      <c r="AI98" s="14"/>
      <c r="AJ98" s="14"/>
    </row>
    <row r="99" spans="1:36" x14ac:dyDescent="0.25">
      <c r="A99" s="73" t="s">
        <v>290</v>
      </c>
      <c r="B99" s="73" t="s">
        <v>292</v>
      </c>
      <c r="C99" s="4"/>
      <c r="D99" s="4">
        <f t="shared" ref="C99:R100" si="153">D91</f>
        <v>11.470048</v>
      </c>
      <c r="E99" s="4">
        <f t="shared" si="153"/>
        <v>11.393803</v>
      </c>
      <c r="F99" s="4">
        <f t="shared" si="153"/>
        <v>11.802375</v>
      </c>
      <c r="G99" s="4">
        <f t="shared" si="153"/>
        <v>13.463839</v>
      </c>
      <c r="H99" s="4">
        <f t="shared" si="153"/>
        <v>14.764208999999999</v>
      </c>
      <c r="I99" s="4">
        <f t="shared" si="153"/>
        <v>15.909644</v>
      </c>
      <c r="J99" s="4">
        <f t="shared" si="153"/>
        <v>16.658766</v>
      </c>
      <c r="K99" s="4">
        <f t="shared" si="153"/>
        <v>17.065017999999998</v>
      </c>
      <c r="L99" s="4">
        <f t="shared" si="153"/>
        <v>17.395396999999999</v>
      </c>
      <c r="M99" s="4">
        <f t="shared" si="153"/>
        <v>17.593847</v>
      </c>
      <c r="N99" s="4">
        <f t="shared" si="153"/>
        <v>17.711957999999999</v>
      </c>
      <c r="O99" s="4">
        <f t="shared" si="153"/>
        <v>17.862158000000001</v>
      </c>
      <c r="P99" s="4">
        <f t="shared" si="153"/>
        <v>18.046313999999999</v>
      </c>
      <c r="Q99" s="4">
        <f t="shared" si="153"/>
        <v>18.076929</v>
      </c>
      <c r="R99" s="4">
        <f t="shared" si="153"/>
        <v>18.215654000000001</v>
      </c>
      <c r="S99" s="4">
        <f t="shared" si="152"/>
        <v>18.377293000000002</v>
      </c>
      <c r="T99" s="4">
        <f t="shared" si="152"/>
        <v>18.469908</v>
      </c>
      <c r="U99" s="4">
        <f t="shared" si="152"/>
        <v>18.521104999999999</v>
      </c>
      <c r="V99" s="4">
        <f t="shared" si="152"/>
        <v>18.442879000000001</v>
      </c>
      <c r="W99" s="4">
        <f t="shared" si="152"/>
        <v>18.536311999999999</v>
      </c>
      <c r="X99" s="4">
        <f t="shared" si="152"/>
        <v>18.643000000000001</v>
      </c>
      <c r="Y99" s="4">
        <f t="shared" si="152"/>
        <v>18.699743000000002</v>
      </c>
      <c r="Z99" s="4">
        <f t="shared" si="152"/>
        <v>18.727302999999999</v>
      </c>
      <c r="AA99" s="4">
        <f t="shared" si="152"/>
        <v>18.785596999999999</v>
      </c>
      <c r="AB99" s="4">
        <f t="shared" si="152"/>
        <v>18.724299999999999</v>
      </c>
      <c r="AC99" s="4">
        <f t="shared" si="152"/>
        <v>18.783881999999998</v>
      </c>
      <c r="AD99" s="4">
        <f t="shared" si="152"/>
        <v>18.666398999999998</v>
      </c>
      <c r="AE99" s="4">
        <f t="shared" si="152"/>
        <v>18.600128000000002</v>
      </c>
      <c r="AF99" s="4">
        <f t="shared" si="152"/>
        <v>18.491758000000001</v>
      </c>
      <c r="AG99" s="4">
        <f t="shared" si="152"/>
        <v>18.308938999999999</v>
      </c>
      <c r="AH99" s="4">
        <f t="shared" si="152"/>
        <v>18.083735000000001</v>
      </c>
      <c r="AI99" s="4"/>
      <c r="AJ99" s="4"/>
    </row>
    <row r="100" spans="1:36" x14ac:dyDescent="0.25">
      <c r="A100" s="73" t="s">
        <v>293</v>
      </c>
      <c r="B100" s="73" t="s">
        <v>291</v>
      </c>
      <c r="C100" s="73">
        <f t="shared" si="153"/>
        <v>5751000</v>
      </c>
      <c r="D100" s="73">
        <f t="shared" si="152"/>
        <v>5751000</v>
      </c>
      <c r="E100" s="73">
        <f t="shared" si="152"/>
        <v>5751000</v>
      </c>
      <c r="F100" s="73">
        <f t="shared" si="152"/>
        <v>5751000</v>
      </c>
      <c r="G100" s="73">
        <f t="shared" si="152"/>
        <v>5751000</v>
      </c>
      <c r="H100" s="73">
        <f t="shared" si="152"/>
        <v>5751000</v>
      </c>
      <c r="I100" s="73">
        <f t="shared" si="152"/>
        <v>5751000</v>
      </c>
      <c r="J100" s="73">
        <f t="shared" si="152"/>
        <v>5751000</v>
      </c>
      <c r="K100" s="73">
        <f t="shared" si="152"/>
        <v>5751000</v>
      </c>
      <c r="L100" s="73">
        <f t="shared" si="152"/>
        <v>5751000</v>
      </c>
      <c r="M100" s="73">
        <f t="shared" si="152"/>
        <v>5751000</v>
      </c>
      <c r="N100" s="73">
        <f t="shared" si="152"/>
        <v>5751000</v>
      </c>
      <c r="O100" s="73">
        <f t="shared" si="152"/>
        <v>5751000</v>
      </c>
      <c r="P100" s="73">
        <f t="shared" si="152"/>
        <v>5751000</v>
      </c>
      <c r="Q100" s="73">
        <f t="shared" si="152"/>
        <v>5751000</v>
      </c>
      <c r="R100" s="73">
        <f t="shared" si="152"/>
        <v>5751000</v>
      </c>
      <c r="S100" s="73">
        <f t="shared" si="152"/>
        <v>5751000</v>
      </c>
      <c r="T100" s="73">
        <f t="shared" si="152"/>
        <v>5751000</v>
      </c>
      <c r="U100" s="73">
        <f t="shared" si="152"/>
        <v>5751000</v>
      </c>
      <c r="V100" s="73">
        <f t="shared" si="152"/>
        <v>5751000</v>
      </c>
      <c r="W100" s="73">
        <f t="shared" si="152"/>
        <v>5751000</v>
      </c>
      <c r="X100" s="73">
        <f t="shared" si="152"/>
        <v>5751000</v>
      </c>
      <c r="Y100" s="73">
        <f t="shared" si="152"/>
        <v>5751000</v>
      </c>
      <c r="Z100" s="73">
        <f t="shared" si="152"/>
        <v>5751000</v>
      </c>
      <c r="AA100" s="73">
        <f t="shared" si="152"/>
        <v>5751000</v>
      </c>
      <c r="AB100" s="73">
        <f t="shared" si="152"/>
        <v>5751000</v>
      </c>
      <c r="AC100" s="73">
        <f t="shared" si="152"/>
        <v>5751000</v>
      </c>
      <c r="AD100" s="73">
        <f t="shared" si="152"/>
        <v>5751000</v>
      </c>
      <c r="AE100" s="73">
        <f t="shared" si="152"/>
        <v>5751000</v>
      </c>
      <c r="AF100" s="73">
        <f t="shared" si="152"/>
        <v>5751000</v>
      </c>
      <c r="AG100" s="73">
        <f t="shared" si="152"/>
        <v>5751000</v>
      </c>
      <c r="AH100" s="73">
        <f t="shared" si="152"/>
        <v>5751000</v>
      </c>
    </row>
    <row r="101" spans="1:36" x14ac:dyDescent="0.25">
      <c r="A101" s="73" t="s">
        <v>294</v>
      </c>
      <c r="B101" s="73" t="s">
        <v>292</v>
      </c>
      <c r="C101" s="14"/>
      <c r="D101" s="14">
        <f t="shared" si="152"/>
        <v>0.57502582615816089</v>
      </c>
      <c r="E101" s="14">
        <f t="shared" si="152"/>
        <v>0.51537399901493552</v>
      </c>
      <c r="F101" s="14">
        <f t="shared" si="152"/>
        <v>0.53868017622643938</v>
      </c>
      <c r="G101" s="14">
        <f t="shared" si="152"/>
        <v>0.61148647209367968</v>
      </c>
      <c r="H101" s="14">
        <f t="shared" si="152"/>
        <v>0.66973103847400706</v>
      </c>
      <c r="I101" s="14">
        <f t="shared" si="152"/>
        <v>0.73602233799005257</v>
      </c>
      <c r="J101" s="14">
        <f t="shared" si="152"/>
        <v>0.76285699625959225</v>
      </c>
      <c r="K101" s="14">
        <f t="shared" si="152"/>
        <v>0.78530752156360162</v>
      </c>
      <c r="L101" s="14">
        <f t="shared" si="152"/>
        <v>0.80306025377256152</v>
      </c>
      <c r="M101" s="14">
        <f t="shared" si="152"/>
        <v>0.81110213148833443</v>
      </c>
      <c r="N101" s="14">
        <f t="shared" si="152"/>
        <v>0.81762293442843037</v>
      </c>
      <c r="O101" s="14">
        <f t="shared" si="152"/>
        <v>0.8315291946217791</v>
      </c>
      <c r="P101" s="14">
        <f t="shared" si="152"/>
        <v>0.84108956927646461</v>
      </c>
      <c r="Q101" s="14">
        <f t="shared" si="152"/>
        <v>0.84552346869587502</v>
      </c>
      <c r="R101" s="14">
        <f t="shared" si="152"/>
        <v>0.85147027870019698</v>
      </c>
      <c r="S101" s="14">
        <f t="shared" si="152"/>
        <v>0.85684343820273789</v>
      </c>
      <c r="T101" s="14">
        <f t="shared" si="152"/>
        <v>0.85545759635495355</v>
      </c>
      <c r="U101" s="14">
        <f t="shared" si="152"/>
        <v>0.85319515613762842</v>
      </c>
      <c r="V101" s="14">
        <f t="shared" si="152"/>
        <v>0.85244848263990558</v>
      </c>
      <c r="W101" s="14">
        <f t="shared" si="152"/>
        <v>0.84963800382745014</v>
      </c>
      <c r="X101" s="14">
        <f t="shared" si="152"/>
        <v>0.86299945740501105</v>
      </c>
      <c r="Y101" s="14">
        <f t="shared" si="152"/>
        <v>0.8643649037507819</v>
      </c>
      <c r="Z101" s="14">
        <f t="shared" si="152"/>
        <v>0.86255863041585645</v>
      </c>
      <c r="AA101" s="14">
        <f t="shared" si="152"/>
        <v>0.86319000996899686</v>
      </c>
      <c r="AB101" s="14">
        <f t="shared" si="152"/>
        <v>0.87044533016905334</v>
      </c>
      <c r="AC101" s="14">
        <f t="shared" si="152"/>
        <v>0.87733173581841561</v>
      </c>
      <c r="AD101" s="14">
        <f t="shared" si="152"/>
        <v>0.88027305727951766</v>
      </c>
      <c r="AE101" s="14">
        <f t="shared" si="152"/>
        <v>0.87032754328556816</v>
      </c>
      <c r="AF101" s="14">
        <f t="shared" si="152"/>
        <v>0.86395571602548071</v>
      </c>
      <c r="AG101" s="14">
        <f t="shared" si="152"/>
        <v>0.85861172975013977</v>
      </c>
      <c r="AH101" s="14">
        <f t="shared" si="152"/>
        <v>0.84922017285223617</v>
      </c>
      <c r="AI101" s="14"/>
      <c r="AJ101" s="14"/>
    </row>
    <row r="102" spans="1:36" x14ac:dyDescent="0.25">
      <c r="A102" s="73" t="s">
        <v>297</v>
      </c>
      <c r="D102" s="73">
        <f t="shared" ref="D102:AH102" si="154">(D97*D98)/(D99*10^6*D100*365)*D101</f>
        <v>1.0439704174276216E-8</v>
      </c>
      <c r="E102" s="73">
        <f t="shared" si="154"/>
        <v>9.5886697017227389E-9</v>
      </c>
      <c r="F102" s="73">
        <f t="shared" si="154"/>
        <v>9.6324066485700293E-9</v>
      </c>
      <c r="G102" s="73">
        <f t="shared" si="154"/>
        <v>9.9553919866267193E-9</v>
      </c>
      <c r="H102" s="73">
        <f t="shared" si="154"/>
        <v>1.0191722262830936E-8</v>
      </c>
      <c r="I102" s="73">
        <f t="shared" si="154"/>
        <v>1.0567113277673384E-8</v>
      </c>
      <c r="J102" s="73">
        <f t="shared" si="154"/>
        <v>1.0571228150008859E-8</v>
      </c>
      <c r="K102" s="73">
        <f t="shared" si="154"/>
        <v>1.0649139391221413E-8</v>
      </c>
      <c r="L102" s="73">
        <f t="shared" si="154"/>
        <v>1.0716015386490862E-8</v>
      </c>
      <c r="M102" s="73">
        <f t="shared" si="154"/>
        <v>1.0649081452206912E-8</v>
      </c>
      <c r="N102" s="73">
        <f t="shared" si="154"/>
        <v>1.0620228062314224E-8</v>
      </c>
      <c r="O102" s="73">
        <f t="shared" si="154"/>
        <v>1.068974198058045E-8</v>
      </c>
      <c r="P102" s="73">
        <f t="shared" si="154"/>
        <v>1.0674353427117724E-8</v>
      </c>
      <c r="Q102" s="73">
        <f t="shared" si="154"/>
        <v>1.0650174641938441E-8</v>
      </c>
      <c r="R102" s="73">
        <f t="shared" si="154"/>
        <v>1.061334102751951E-8</v>
      </c>
      <c r="S102" s="73">
        <f t="shared" si="154"/>
        <v>1.0585509946411775E-8</v>
      </c>
      <c r="T102" s="73">
        <f t="shared" si="154"/>
        <v>1.0485112735893407E-8</v>
      </c>
      <c r="U102" s="73">
        <f t="shared" si="154"/>
        <v>1.0364932417086973E-8</v>
      </c>
      <c r="V102" s="73">
        <f t="shared" si="154"/>
        <v>1.030385304906827E-8</v>
      </c>
      <c r="W102" s="73">
        <f t="shared" si="154"/>
        <v>1.0186295875602658E-8</v>
      </c>
      <c r="X102" s="73">
        <f t="shared" si="154"/>
        <v>1.0261732767170127E-8</v>
      </c>
      <c r="Y102" s="73">
        <f t="shared" si="154"/>
        <v>1.0218210466890902E-8</v>
      </c>
      <c r="Z102" s="73">
        <f t="shared" si="154"/>
        <v>1.0141414684303169E-8</v>
      </c>
      <c r="AA102" s="73">
        <f t="shared" si="154"/>
        <v>1.006239476597572E-8</v>
      </c>
      <c r="AB102" s="73">
        <f t="shared" si="154"/>
        <v>1.0077580443807344E-8</v>
      </c>
      <c r="AC102" s="73">
        <f t="shared" si="154"/>
        <v>1.0084805866895014E-8</v>
      </c>
      <c r="AD102" s="73">
        <f t="shared" si="154"/>
        <v>1.0107203880822265E-8</v>
      </c>
      <c r="AE102" s="73">
        <f t="shared" si="154"/>
        <v>9.9683736029248067E-9</v>
      </c>
      <c r="AF102" s="73">
        <f t="shared" si="154"/>
        <v>9.8701375611115387E-9</v>
      </c>
      <c r="AG102" s="73">
        <f t="shared" si="154"/>
        <v>9.8226869990593625E-9</v>
      </c>
      <c r="AH102" s="73">
        <f t="shared" si="154"/>
        <v>9.7225813900706689E-9</v>
      </c>
    </row>
    <row r="104" spans="1:36" x14ac:dyDescent="0.25">
      <c r="A104" s="20" t="s">
        <v>260</v>
      </c>
    </row>
    <row r="105" spans="1:36" x14ac:dyDescent="0.25">
      <c r="A105" s="73" t="s">
        <v>283</v>
      </c>
      <c r="B105" s="73" t="s">
        <v>289</v>
      </c>
      <c r="D105" s="73">
        <f>'Subsidies Paid'!H19</f>
        <v>10000000</v>
      </c>
    </row>
    <row r="106" spans="1:36" x14ac:dyDescent="0.25">
      <c r="A106" s="73" t="s">
        <v>290</v>
      </c>
      <c r="B106" s="73" t="s">
        <v>292</v>
      </c>
      <c r="D106" s="4">
        <f>D75</f>
        <v>11.470048</v>
      </c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7"/>
      <c r="AB106" s="7"/>
      <c r="AC106" s="7"/>
      <c r="AD106" s="7"/>
      <c r="AE106" s="7"/>
      <c r="AF106" s="7"/>
      <c r="AG106" s="7"/>
      <c r="AH106" s="7"/>
      <c r="AI106" s="7"/>
      <c r="AJ106" s="7"/>
    </row>
    <row r="107" spans="1:36" x14ac:dyDescent="0.25">
      <c r="A107" s="73" t="s">
        <v>293</v>
      </c>
      <c r="B107" s="73" t="s">
        <v>291</v>
      </c>
      <c r="D107" s="73">
        <f t="shared" ref="D107" si="155">5.751*10^6</f>
        <v>5751000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</row>
    <row r="108" spans="1:36" x14ac:dyDescent="0.25">
      <c r="A108" s="73" t="s">
        <v>294</v>
      </c>
      <c r="B108" s="73" t="s">
        <v>292</v>
      </c>
      <c r="D108" s="14">
        <f>D77</f>
        <v>0.57502582615816089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7"/>
      <c r="AB108" s="7"/>
      <c r="AC108" s="7"/>
      <c r="AD108" s="7"/>
      <c r="AE108" s="7"/>
      <c r="AF108" s="7"/>
      <c r="AG108" s="7"/>
      <c r="AH108" s="7"/>
      <c r="AI108" s="7"/>
      <c r="AJ108" s="7"/>
    </row>
    <row r="109" spans="1:36" x14ac:dyDescent="0.25">
      <c r="A109" s="73" t="s">
        <v>297</v>
      </c>
      <c r="D109" s="73">
        <f>D105/(D106*10^6*D107*365)*D108</f>
        <v>2.3882835274199142E-10</v>
      </c>
      <c r="E109" s="73">
        <f>D109</f>
        <v>2.3882835274199142E-10</v>
      </c>
      <c r="F109" s="73">
        <f t="shared" ref="F109:AH109" si="156">E109</f>
        <v>2.3882835274199142E-10</v>
      </c>
      <c r="G109" s="73">
        <f t="shared" si="156"/>
        <v>2.3882835274199142E-10</v>
      </c>
      <c r="H109" s="73">
        <f t="shared" si="156"/>
        <v>2.3882835274199142E-10</v>
      </c>
      <c r="I109" s="73">
        <f t="shared" si="156"/>
        <v>2.3882835274199142E-10</v>
      </c>
      <c r="J109" s="73">
        <f t="shared" si="156"/>
        <v>2.3882835274199142E-10</v>
      </c>
      <c r="K109" s="73">
        <f t="shared" si="156"/>
        <v>2.3882835274199142E-10</v>
      </c>
      <c r="L109" s="73">
        <f t="shared" si="156"/>
        <v>2.3882835274199142E-10</v>
      </c>
      <c r="M109" s="73">
        <f t="shared" si="156"/>
        <v>2.3882835274199142E-10</v>
      </c>
      <c r="N109" s="73">
        <f t="shared" si="156"/>
        <v>2.3882835274199142E-10</v>
      </c>
      <c r="O109" s="73">
        <f t="shared" si="156"/>
        <v>2.3882835274199142E-10</v>
      </c>
      <c r="P109" s="73">
        <f t="shared" si="156"/>
        <v>2.3882835274199142E-10</v>
      </c>
      <c r="Q109" s="73">
        <f t="shared" si="156"/>
        <v>2.3882835274199142E-10</v>
      </c>
      <c r="R109" s="73">
        <f t="shared" si="156"/>
        <v>2.3882835274199142E-10</v>
      </c>
      <c r="S109" s="73">
        <f t="shared" si="156"/>
        <v>2.3882835274199142E-10</v>
      </c>
      <c r="T109" s="73">
        <f t="shared" si="156"/>
        <v>2.3882835274199142E-10</v>
      </c>
      <c r="U109" s="73">
        <f t="shared" si="156"/>
        <v>2.3882835274199142E-10</v>
      </c>
      <c r="V109" s="73">
        <f t="shared" si="156"/>
        <v>2.3882835274199142E-10</v>
      </c>
      <c r="W109" s="73">
        <f t="shared" si="156"/>
        <v>2.3882835274199142E-10</v>
      </c>
      <c r="X109" s="73">
        <f t="shared" si="156"/>
        <v>2.3882835274199142E-10</v>
      </c>
      <c r="Y109" s="73">
        <f t="shared" si="156"/>
        <v>2.3882835274199142E-10</v>
      </c>
      <c r="Z109" s="73">
        <f t="shared" si="156"/>
        <v>2.3882835274199142E-10</v>
      </c>
      <c r="AA109" s="73">
        <f t="shared" si="156"/>
        <v>2.3882835274199142E-10</v>
      </c>
      <c r="AB109" s="73">
        <f t="shared" si="156"/>
        <v>2.3882835274199142E-10</v>
      </c>
      <c r="AC109" s="73">
        <f t="shared" si="156"/>
        <v>2.3882835274199142E-10</v>
      </c>
      <c r="AD109" s="73">
        <f t="shared" si="156"/>
        <v>2.3882835274199142E-10</v>
      </c>
      <c r="AE109" s="73">
        <f t="shared" si="156"/>
        <v>2.3882835274199142E-10</v>
      </c>
      <c r="AF109" s="73">
        <f t="shared" si="156"/>
        <v>2.3882835274199142E-10</v>
      </c>
      <c r="AG109" s="73">
        <f t="shared" si="156"/>
        <v>2.3882835274199142E-10</v>
      </c>
      <c r="AH109" s="73">
        <f t="shared" si="156"/>
        <v>2.3882835274199142E-10</v>
      </c>
    </row>
    <row r="114" spans="3:34" x14ac:dyDescent="0.25"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21" spans="3:34" x14ac:dyDescent="0.25"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</sheetData>
  <mergeCells count="3">
    <mergeCell ref="C6:H6"/>
    <mergeCell ref="D20:I20"/>
    <mergeCell ref="I13:K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76797-03FD-4A76-BA48-19073B7B92AA}">
  <dimension ref="A1:B6"/>
  <sheetViews>
    <sheetView workbookViewId="0">
      <selection activeCell="D9" sqref="D9"/>
    </sheetView>
  </sheetViews>
  <sheetFormatPr defaultRowHeight="15" x14ac:dyDescent="0.25"/>
  <cols>
    <col min="1" max="1" width="27.140625" customWidth="1"/>
    <col min="2" max="2" width="12.5703125" bestFit="1" customWidth="1"/>
  </cols>
  <sheetData>
    <row r="1" spans="1:2" x14ac:dyDescent="0.25">
      <c r="A1" t="s">
        <v>648</v>
      </c>
      <c r="B1">
        <v>10</v>
      </c>
    </row>
    <row r="2" spans="1:2" ht="30" x14ac:dyDescent="0.25">
      <c r="A2" s="75" t="s">
        <v>649</v>
      </c>
      <c r="B2">
        <v>30</v>
      </c>
    </row>
    <row r="3" spans="1:2" ht="45" x14ac:dyDescent="0.25">
      <c r="A3" s="75" t="s">
        <v>650</v>
      </c>
      <c r="B3">
        <v>0.39100000000000001</v>
      </c>
    </row>
    <row r="4" spans="1:2" ht="45" x14ac:dyDescent="0.25">
      <c r="A4" s="75" t="s">
        <v>651</v>
      </c>
      <c r="B4">
        <v>0.48799999999999999</v>
      </c>
    </row>
    <row r="5" spans="1:2" x14ac:dyDescent="0.25">
      <c r="A5" s="75" t="s">
        <v>652</v>
      </c>
      <c r="B5">
        <v>0.03</v>
      </c>
    </row>
    <row r="6" spans="1:2" x14ac:dyDescent="0.25">
      <c r="A6" s="75" t="s">
        <v>653</v>
      </c>
      <c r="B6">
        <v>8760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9:A30"/>
  <sheetViews>
    <sheetView topLeftCell="A22" workbookViewId="0">
      <selection activeCell="A30" sqref="A30"/>
    </sheetView>
  </sheetViews>
  <sheetFormatPr defaultRowHeight="15" x14ac:dyDescent="0.25"/>
  <sheetData>
    <row r="29" spans="1:1" x14ac:dyDescent="0.25">
      <c r="A29" t="s">
        <v>564</v>
      </c>
    </row>
    <row r="30" spans="1:1" x14ac:dyDescent="0.25">
      <c r="A30">
        <f>1-0.33</f>
        <v>0.66999999999999993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H22"/>
  <sheetViews>
    <sheetView workbookViewId="0">
      <selection activeCell="E27" sqref="E27"/>
    </sheetView>
  </sheetViews>
  <sheetFormatPr defaultColWidth="9.140625" defaultRowHeight="15" x14ac:dyDescent="0.25"/>
  <cols>
    <col min="1" max="1" width="26.5703125" style="6" customWidth="1"/>
    <col min="2" max="16384" width="9.140625" style="6"/>
  </cols>
  <sheetData>
    <row r="1" spans="1:34" x14ac:dyDescent="0.25">
      <c r="A1" s="6" t="s">
        <v>177</v>
      </c>
      <c r="B1" s="6">
        <v>2020</v>
      </c>
      <c r="C1" s="6">
        <v>2021</v>
      </c>
      <c r="D1" s="6">
        <v>2022</v>
      </c>
      <c r="E1" s="6">
        <v>2023</v>
      </c>
      <c r="F1" s="6">
        <v>2024</v>
      </c>
      <c r="G1" s="6">
        <v>2025</v>
      </c>
      <c r="H1" s="6">
        <v>2026</v>
      </c>
      <c r="I1" s="6">
        <v>2027</v>
      </c>
      <c r="J1" s="6">
        <v>2028</v>
      </c>
      <c r="K1" s="6">
        <v>2029</v>
      </c>
      <c r="L1" s="6">
        <v>2030</v>
      </c>
      <c r="M1" s="6">
        <v>2031</v>
      </c>
      <c r="N1" s="6">
        <v>2032</v>
      </c>
      <c r="O1" s="6">
        <v>2033</v>
      </c>
      <c r="P1" s="6">
        <v>2034</v>
      </c>
      <c r="Q1" s="6">
        <v>2035</v>
      </c>
      <c r="R1" s="6">
        <v>2036</v>
      </c>
      <c r="S1" s="6">
        <v>2037</v>
      </c>
      <c r="T1" s="6">
        <v>2038</v>
      </c>
      <c r="U1" s="6">
        <v>2039</v>
      </c>
      <c r="V1" s="6">
        <v>2040</v>
      </c>
      <c r="W1" s="6">
        <v>2041</v>
      </c>
      <c r="X1" s="6">
        <v>2042</v>
      </c>
      <c r="Y1" s="6">
        <v>2043</v>
      </c>
      <c r="Z1" s="6">
        <v>2044</v>
      </c>
      <c r="AA1" s="6">
        <v>2045</v>
      </c>
      <c r="AB1" s="6">
        <v>2046</v>
      </c>
      <c r="AC1" s="6">
        <v>2047</v>
      </c>
      <c r="AD1" s="6">
        <v>2048</v>
      </c>
      <c r="AE1" s="6">
        <v>2049</v>
      </c>
      <c r="AF1" s="6">
        <v>2050</v>
      </c>
    </row>
    <row r="2" spans="1:34" x14ac:dyDescent="0.25">
      <c r="A2" s="6" t="s">
        <v>178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</row>
    <row r="3" spans="1:34" x14ac:dyDescent="0.25">
      <c r="A3" s="6" t="s">
        <v>328</v>
      </c>
      <c r="B3" s="25">
        <f>SUM(Calculations!C46,Calculations!C51)</f>
        <v>1.4187535480429823E-8</v>
      </c>
      <c r="C3" s="25">
        <f>SUM(Calculations!D46,Calculations!D51)</f>
        <v>1.283954071501377E-8</v>
      </c>
      <c r="D3" s="25">
        <f>SUM(Calculations!E46,Calculations!E51)</f>
        <v>1.2605598839119163E-8</v>
      </c>
      <c r="E3" s="25">
        <f>SUM(Calculations!F46,Calculations!F51)</f>
        <v>1.3665526548519689E-8</v>
      </c>
      <c r="F3" s="25">
        <f>SUM(Calculations!G46,Calculations!G51)</f>
        <v>1.4777247345385886E-8</v>
      </c>
      <c r="G3" s="25">
        <f>SUM(Calculations!H46,Calculations!H51)</f>
        <v>1.6675602368811213E-8</v>
      </c>
      <c r="H3" s="25">
        <f>SUM(Calculations!I46,Calculations!I51)</f>
        <v>1.6591083526938928E-8</v>
      </c>
      <c r="I3" s="25">
        <f>SUM(Calculations!J46,Calculations!J51)</f>
        <v>1.685254169834461E-8</v>
      </c>
      <c r="J3" s="25">
        <f>SUM(Calculations!K46,Calculations!K51)</f>
        <v>1.6813300313157083E-8</v>
      </c>
      <c r="K3" s="25">
        <f>SUM(Calculations!L46,Calculations!L51)</f>
        <v>1.683491034428918E-8</v>
      </c>
      <c r="L3" s="25">
        <f>SUM(Calculations!M46,Calculations!M51)</f>
        <v>1.677704393497234E-8</v>
      </c>
      <c r="M3" s="25">
        <f>SUM(Calculations!N46,Calculations!N51)</f>
        <v>1.6902190994509353E-8</v>
      </c>
      <c r="N3" s="25">
        <f>SUM(Calculations!O46,Calculations!O51)</f>
        <v>1.7079126162930663E-8</v>
      </c>
      <c r="O3" s="25">
        <f>SUM(Calculations!P46,Calculations!P51)</f>
        <v>1.7125473176017885E-8</v>
      </c>
      <c r="P3" s="25">
        <f>SUM(Calculations!Q46,Calculations!Q51)</f>
        <v>1.729469077005508E-8</v>
      </c>
      <c r="Q3" s="25">
        <f>SUM(Calculations!R46,Calculations!R51)</f>
        <v>1.7470034026465519E-8</v>
      </c>
      <c r="R3" s="25">
        <f>SUM(Calculations!S46,Calculations!S51)</f>
        <v>1.7577775696217763E-8</v>
      </c>
      <c r="S3" s="25">
        <f>SUM(Calculations!T46,Calculations!T51)</f>
        <v>1.769075392394962E-8</v>
      </c>
      <c r="T3" s="25">
        <f>SUM(Calculations!U46,Calculations!U51)</f>
        <v>1.7871087380389596E-8</v>
      </c>
      <c r="U3" s="25">
        <f>SUM(Calculations!V46,Calculations!V51)</f>
        <v>1.7891697571563154E-8</v>
      </c>
      <c r="V3" s="25">
        <f>SUM(Calculations!W46,Calculations!W51)</f>
        <v>1.8015629804028252E-8</v>
      </c>
      <c r="W3" s="25">
        <f>SUM(Calculations!X46,Calculations!X51)</f>
        <v>1.8097106109112386E-8</v>
      </c>
      <c r="X3" s="25">
        <f>SUM(Calculations!Y46,Calculations!Y51)</f>
        <v>1.8096581321937535E-8</v>
      </c>
      <c r="Y3" s="25">
        <f>SUM(Calculations!Z46,Calculations!Z51)</f>
        <v>1.8048704973296479E-8</v>
      </c>
      <c r="Z3" s="25">
        <f>SUM(Calculations!AA46,Calculations!AA51)</f>
        <v>1.8020473446437205E-8</v>
      </c>
      <c r="AA3" s="25">
        <f>SUM(Calculations!AB46,Calculations!AB51)</f>
        <v>1.8248090696931236E-8</v>
      </c>
      <c r="AB3" s="25">
        <f>SUM(Calculations!AC46,Calculations!AC51)</f>
        <v>1.8357928768159782E-8</v>
      </c>
      <c r="AC3" s="25">
        <f>SUM(Calculations!AD46,Calculations!AD51)</f>
        <v>1.8420876694250885E-8</v>
      </c>
      <c r="AD3" s="25">
        <f>SUM(Calculations!AE46,Calculations!AE51)</f>
        <v>1.8561896827038775E-8</v>
      </c>
      <c r="AE3" s="25">
        <f>SUM(Calculations!AF46,Calculations!AF51)</f>
        <v>1.8674982705940705E-8</v>
      </c>
      <c r="AF3" s="25">
        <f>SUM(Calculations!AG46,Calculations!AG51)</f>
        <v>1.8636989363128795E-8</v>
      </c>
      <c r="AG3" s="25"/>
      <c r="AH3" s="25"/>
    </row>
    <row r="4" spans="1:34" x14ac:dyDescent="0.25">
      <c r="A4" s="6" t="s">
        <v>183</v>
      </c>
      <c r="B4" s="25">
        <f>SUM(Calculations!C58,Calculations!C64,Calculations!C70)</f>
        <v>4.5175484857719275E-8</v>
      </c>
      <c r="C4" s="25">
        <f>SUM(Calculations!D58,Calculations!D64,Calculations!D70)</f>
        <v>4.6281744938113965E-8</v>
      </c>
      <c r="D4" s="25">
        <f>SUM(Calculations!E58,Calculations!E64,Calculations!E70)</f>
        <v>4.4531008445606649E-8</v>
      </c>
      <c r="E4" s="25">
        <f>SUM(Calculations!F58,Calculations!F64,Calculations!F70)</f>
        <v>4.0643097377497276E-8</v>
      </c>
      <c r="F4" s="25">
        <f>SUM(Calculations!G58,Calculations!G64,Calculations!G70)</f>
        <v>3.8048518725533506E-8</v>
      </c>
      <c r="G4" s="25">
        <f>SUM(Calculations!H58,Calculations!H64,Calculations!H70)</f>
        <v>3.5940845302697267E-8</v>
      </c>
      <c r="H4" s="25">
        <f>SUM(Calculations!I58,Calculations!I64,Calculations!I70)</f>
        <v>3.4692567012033515E-8</v>
      </c>
      <c r="I4" s="25">
        <f>SUM(Calculations!J58,Calculations!J64,Calculations!J70)</f>
        <v>3.3953273459182673E-8</v>
      </c>
      <c r="J4" s="25">
        <f>SUM(Calculations!K58,Calculations!K64,Calculations!K70)</f>
        <v>3.3394379236340721E-8</v>
      </c>
      <c r="K4" s="25">
        <f>SUM(Calculations!L58,Calculations!L64,Calculations!L70)</f>
        <v>3.2849995589111238E-8</v>
      </c>
      <c r="L4" s="25">
        <f>SUM(Calculations!M58,Calculations!M64,Calculations!M70)</f>
        <v>3.2491721279560429E-8</v>
      </c>
      <c r="M4" s="25">
        <f>SUM(Calculations!N58,Calculations!N64,Calculations!N70)</f>
        <v>3.2146768591616616E-8</v>
      </c>
      <c r="N4" s="25">
        <f>SUM(Calculations!O58,Calculations!O64,Calculations!O70)</f>
        <v>3.1722855417084816E-8</v>
      </c>
      <c r="O4" s="25">
        <f>SUM(Calculations!P58,Calculations!P64,Calculations!P70)</f>
        <v>3.148375960252009E-8</v>
      </c>
      <c r="P4" s="25">
        <f>SUM(Calculations!Q58,Calculations!Q64,Calculations!Q70)</f>
        <v>3.114923754401185E-8</v>
      </c>
      <c r="Q4" s="25">
        <f>SUM(Calculations!R58,Calculations!R64,Calculations!R70)</f>
        <v>3.0860784322454661E-8</v>
      </c>
      <c r="R4" s="25">
        <f>SUM(Calculations!S58,Calculations!S64,Calculations!S70)</f>
        <v>3.0610070493958218E-8</v>
      </c>
      <c r="S4" s="25">
        <f>SUM(Calculations!T58,Calculations!T64,Calculations!T70)</f>
        <v>3.0338138125709623E-8</v>
      </c>
      <c r="T4" s="25">
        <f>SUM(Calculations!U58,Calculations!U64,Calculations!U70)</f>
        <v>3.019149701569802E-8</v>
      </c>
      <c r="U4" s="25">
        <f>SUM(Calculations!V58,Calculations!V64,Calculations!V70)</f>
        <v>2.9928781431261871E-8</v>
      </c>
      <c r="V4" s="25">
        <f>SUM(Calculations!W58,Calculations!W64,Calculations!W70)</f>
        <v>2.9681470888553742E-8</v>
      </c>
      <c r="W4" s="25">
        <f>SUM(Calculations!X58,Calculations!X64,Calculations!X70)</f>
        <v>2.9507932006267921E-8</v>
      </c>
      <c r="X4" s="25">
        <f>SUM(Calculations!Y58,Calculations!Y64,Calculations!Y70)</f>
        <v>2.9350019718552949E-8</v>
      </c>
      <c r="Y4" s="25">
        <f>SUM(Calculations!Z58,Calculations!Z64,Calculations!Z70)</f>
        <v>2.9097057077445778E-8</v>
      </c>
      <c r="Z4" s="25">
        <f>SUM(Calculations!AA58,Calculations!AA64,Calculations!AA70)</f>
        <v>2.8897818835590505E-8</v>
      </c>
      <c r="AA4" s="25">
        <f>SUM(Calculations!AB58,Calculations!AB64,Calculations!AB70)</f>
        <v>2.8692024529315823E-8</v>
      </c>
      <c r="AB4" s="25">
        <f>SUM(Calculations!AC58,Calculations!AC64,Calculations!AC70)</f>
        <v>2.8668737627829525E-8</v>
      </c>
      <c r="AC4" s="25">
        <f>SUM(Calculations!AD58,Calculations!AD64,Calculations!AD70)</f>
        <v>2.8606185639223195E-8</v>
      </c>
      <c r="AD4" s="25">
        <f>SUM(Calculations!AE58,Calculations!AE64,Calculations!AE70)</f>
        <v>2.8548810528276647E-8</v>
      </c>
      <c r="AE4" s="25">
        <f>SUM(Calculations!AF58,Calculations!AF64,Calculations!AF70)</f>
        <v>2.8605264512880959E-8</v>
      </c>
      <c r="AF4" s="25">
        <f>SUM(Calculations!AG58,Calculations!AG64,Calculations!AG70)</f>
        <v>2.8649982897605648E-8</v>
      </c>
      <c r="AG4" s="25"/>
      <c r="AH4" s="25"/>
    </row>
    <row r="5" spans="1:34" x14ac:dyDescent="0.25">
      <c r="A5" s="6" t="s">
        <v>40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</row>
    <row r="6" spans="1:34" x14ac:dyDescent="0.25">
      <c r="A6" s="6" t="s">
        <v>24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</row>
    <row r="7" spans="1:34" x14ac:dyDescent="0.25">
      <c r="A7" s="6" t="s">
        <v>23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</row>
    <row r="8" spans="1:34" x14ac:dyDescent="0.25">
      <c r="A8" s="6" t="s">
        <v>22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</row>
    <row r="9" spans="1:34" x14ac:dyDescent="0.25">
      <c r="A9" s="6" t="s">
        <v>184</v>
      </c>
      <c r="B9" s="28">
        <v>0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28">
        <v>0</v>
      </c>
      <c r="P9" s="28">
        <v>0</v>
      </c>
      <c r="Q9" s="28">
        <v>0</v>
      </c>
      <c r="R9" s="28">
        <v>0</v>
      </c>
      <c r="S9" s="28">
        <v>0</v>
      </c>
      <c r="T9" s="28">
        <v>0</v>
      </c>
      <c r="U9" s="28">
        <v>0</v>
      </c>
      <c r="V9" s="28">
        <v>0</v>
      </c>
      <c r="W9" s="28">
        <v>0</v>
      </c>
      <c r="X9" s="28">
        <v>0</v>
      </c>
      <c r="Y9" s="28">
        <v>0</v>
      </c>
      <c r="Z9" s="28">
        <v>0</v>
      </c>
      <c r="AA9" s="28">
        <v>0</v>
      </c>
      <c r="AB9" s="28">
        <v>0</v>
      </c>
      <c r="AC9" s="28">
        <v>0</v>
      </c>
      <c r="AD9" s="28">
        <v>0</v>
      </c>
      <c r="AE9" s="28">
        <v>0</v>
      </c>
      <c r="AF9" s="28">
        <v>0</v>
      </c>
      <c r="AG9" s="28"/>
      <c r="AH9" s="28"/>
    </row>
    <row r="10" spans="1:34" x14ac:dyDescent="0.25">
      <c r="A10" s="6" t="s">
        <v>185</v>
      </c>
      <c r="B10" s="25">
        <f>SUM(Calculations!D$78,Calculations!D$86,Calculations!D$94,Calculations!D$102,Calculations!D$109)</f>
        <v>5.7037784505748876E-8</v>
      </c>
      <c r="C10" s="25">
        <f>SUM(Calculations!E$78,Calculations!E$86,Calculations!E$94,Calculations!E$102,Calculations!E$109)</f>
        <v>5.1903963949238773E-8</v>
      </c>
      <c r="D10" s="25">
        <f>SUM(Calculations!F$78,Calculations!F$86,Calculations!F$94,Calculations!F$102,Calculations!F$109)</f>
        <v>5.2265047852387298E-8</v>
      </c>
      <c r="E10" s="25">
        <f>SUM(Calculations!G$78,Calculations!G$86,Calculations!G$94,Calculations!G$102,Calculations!G$109)</f>
        <v>5.2922568842245343E-8</v>
      </c>
      <c r="F10" s="25">
        <f>SUM(Calculations!H$78,Calculations!H$86,Calculations!H$94,Calculations!H$102,Calculations!H$109)</f>
        <v>5.3471360988038362E-8</v>
      </c>
      <c r="G10" s="25">
        <f>SUM(Calculations!I$78,Calculations!I$86,Calculations!I$94,Calculations!I$102,Calculations!I$109)</f>
        <v>5.495523385137091E-8</v>
      </c>
      <c r="H10" s="25">
        <f>SUM(Calculations!J$78,Calculations!J$86,Calculations!J$94,Calculations!J$102,Calculations!J$109)</f>
        <v>5.4674602781813968E-8</v>
      </c>
      <c r="I10" s="25">
        <f>SUM(Calculations!K$78,Calculations!K$86,Calculations!K$94,Calculations!K$102,Calculations!K$109)</f>
        <v>5.5006394897849931E-8</v>
      </c>
      <c r="J10" s="25">
        <f>SUM(Calculations!L$78,Calculations!L$86,Calculations!L$94,Calculations!L$102,Calculations!L$109)</f>
        <v>5.5262110791715248E-8</v>
      </c>
      <c r="K10" s="25">
        <f>SUM(Calculations!M$78,Calculations!M$86,Calculations!M$94,Calculations!M$102,Calculations!M$109)</f>
        <v>5.5057597311051392E-8</v>
      </c>
      <c r="L10" s="25">
        <f>SUM(Calculations!N$78,Calculations!N$86,Calculations!N$94,Calculations!N$102,Calculations!N$109)</f>
        <v>5.5024038519449145E-8</v>
      </c>
      <c r="M10" s="25">
        <f>SUM(Calculations!O$78,Calculations!O$86,Calculations!O$94,Calculations!O$102,Calculations!O$109)</f>
        <v>5.5437260391715077E-8</v>
      </c>
      <c r="N10" s="25">
        <f>SUM(Calculations!P$78,Calculations!P$86,Calculations!P$94,Calculations!P$102,Calculations!P$109)</f>
        <v>5.543318870775451E-8</v>
      </c>
      <c r="O10" s="25">
        <f>SUM(Calculations!Q$78,Calculations!Q$86,Calculations!Q$94,Calculations!Q$102,Calculations!Q$109)</f>
        <v>5.5476566967531207E-8</v>
      </c>
      <c r="P10" s="25">
        <f>SUM(Calculations!R$78,Calculations!R$86,Calculations!R$94,Calculations!R$102,Calculations!R$109)</f>
        <v>5.5367288150821007E-8</v>
      </c>
      <c r="Q10" s="25">
        <f>SUM(Calculations!S$78,Calculations!S$86,Calculations!S$94,Calculations!S$102,Calculations!S$109)</f>
        <v>5.5225089510916958E-8</v>
      </c>
      <c r="R10" s="25">
        <f>SUM(Calculations!T$78,Calculations!T$86,Calculations!T$94,Calculations!T$102,Calculations!T$109)</f>
        <v>5.4786183140034955E-8</v>
      </c>
      <c r="S10" s="25">
        <f>SUM(Calculations!U$78,Calculations!U$86,Calculations!U$94,Calculations!U$102,Calculations!U$109)</f>
        <v>5.4334796875318121E-8</v>
      </c>
      <c r="T10" s="25">
        <f>SUM(Calculations!V$78,Calculations!V$86,Calculations!V$94,Calculations!V$102,Calculations!V$109)</f>
        <v>5.4280068415214653E-8</v>
      </c>
      <c r="U10" s="25">
        <f>SUM(Calculations!W$78,Calculations!W$86,Calculations!W$94,Calculations!W$102,Calculations!W$109)</f>
        <v>5.3751908603321399E-8</v>
      </c>
      <c r="V10" s="25">
        <f>SUM(Calculations!X$78,Calculations!X$86,Calculations!X$94,Calculations!X$102,Calculations!X$109)</f>
        <v>5.4219396097740427E-8</v>
      </c>
      <c r="W10" s="25">
        <f>SUM(Calculations!Y$78,Calculations!Y$86,Calculations!Y$94,Calculations!Y$102,Calculations!Y$109)</f>
        <v>5.4070270874618462E-8</v>
      </c>
      <c r="X10" s="25">
        <f>SUM(Calculations!Z$78,Calculations!Z$86,Calculations!Z$94,Calculations!Z$102,Calculations!Z$109)</f>
        <v>5.3778979967451503E-8</v>
      </c>
      <c r="Y10" s="25">
        <f>SUM(Calculations!AA$78,Calculations!AA$86,Calculations!AA$94,Calculations!AA$102,Calculations!AA$109)</f>
        <v>5.3516363480209859E-8</v>
      </c>
      <c r="Z10" s="25">
        <f>SUM(Calculations!AB$78,Calculations!AB$86,Calculations!AB$94,Calculations!AB$102,Calculations!AB$109)</f>
        <v>5.3886950555986744E-8</v>
      </c>
      <c r="AA10" s="25">
        <f>SUM(Calculations!AC$78,Calculations!AC$86,Calculations!AC$94,Calculations!AC$102,Calculations!AC$109)</f>
        <v>5.4040498094888885E-8</v>
      </c>
      <c r="AB10" s="25">
        <f>SUM(Calculations!AD$78,Calculations!AD$86,Calculations!AD$94,Calculations!AD$102,Calculations!AD$109)</f>
        <v>5.4375386821461737E-8</v>
      </c>
      <c r="AC10" s="25">
        <f>SUM(Calculations!AE$78,Calculations!AE$86,Calculations!AE$94,Calculations!AE$102,Calculations!AE$109)</f>
        <v>5.3805850702207675E-8</v>
      </c>
      <c r="AD10" s="25">
        <f>SUM(Calculations!AF$78,Calculations!AF$86,Calculations!AF$94,Calculations!AF$102,Calculations!AF$109)</f>
        <v>5.3519962107958353E-8</v>
      </c>
      <c r="AE10" s="25">
        <f>SUM(Calculations!AG$78,Calculations!AG$86,Calculations!AG$94,Calculations!AG$102,Calculations!AG$109)</f>
        <v>5.3511075127690094E-8</v>
      </c>
      <c r="AF10" s="25">
        <f>SUM(Calculations!AH$78,Calculations!AH$86,Calculations!AH$94,Calculations!AH$102,Calculations!AH$109)</f>
        <v>5.3304201461189098E-8</v>
      </c>
      <c r="AG10" s="25"/>
      <c r="AH10" s="25"/>
    </row>
    <row r="11" spans="1:34" x14ac:dyDescent="0.25">
      <c r="A11" s="6" t="s">
        <v>186</v>
      </c>
      <c r="B11" s="25">
        <f>SUM(Calculations!D$78,Calculations!D$86,Calculations!D$94,Calculations!D$102,Calculations!D$109)</f>
        <v>5.7037784505748876E-8</v>
      </c>
      <c r="C11" s="25">
        <f>SUM(Calculations!E$78,Calculations!E$86,Calculations!E$94,Calculations!E$102,Calculations!E$109)</f>
        <v>5.1903963949238773E-8</v>
      </c>
      <c r="D11" s="25">
        <f>SUM(Calculations!F$78,Calculations!F$86,Calculations!F$94,Calculations!F$102,Calculations!F$109)</f>
        <v>5.2265047852387298E-8</v>
      </c>
      <c r="E11" s="25">
        <f>SUM(Calculations!G$78,Calculations!G$86,Calculations!G$94,Calculations!G$102,Calculations!G$109)</f>
        <v>5.2922568842245343E-8</v>
      </c>
      <c r="F11" s="25">
        <f>SUM(Calculations!H$78,Calculations!H$86,Calculations!H$94,Calculations!H$102,Calculations!H$109)</f>
        <v>5.3471360988038362E-8</v>
      </c>
      <c r="G11" s="25">
        <f>SUM(Calculations!I$78,Calculations!I$86,Calculations!I$94,Calculations!I$102,Calculations!I$109)</f>
        <v>5.495523385137091E-8</v>
      </c>
      <c r="H11" s="25">
        <f>SUM(Calculations!J$78,Calculations!J$86,Calculations!J$94,Calculations!J$102,Calculations!J$109)</f>
        <v>5.4674602781813968E-8</v>
      </c>
      <c r="I11" s="25">
        <f>SUM(Calculations!K$78,Calculations!K$86,Calculations!K$94,Calculations!K$102,Calculations!K$109)</f>
        <v>5.5006394897849931E-8</v>
      </c>
      <c r="J11" s="25">
        <f>SUM(Calculations!L$78,Calculations!L$86,Calculations!L$94,Calculations!L$102,Calculations!L$109)</f>
        <v>5.5262110791715248E-8</v>
      </c>
      <c r="K11" s="25">
        <f>SUM(Calculations!M$78,Calculations!M$86,Calculations!M$94,Calculations!M$102,Calculations!M$109)</f>
        <v>5.5057597311051392E-8</v>
      </c>
      <c r="L11" s="25">
        <f>SUM(Calculations!N$78,Calculations!N$86,Calculations!N$94,Calculations!N$102,Calculations!N$109)</f>
        <v>5.5024038519449145E-8</v>
      </c>
      <c r="M11" s="25">
        <f>SUM(Calculations!O$78,Calculations!O$86,Calculations!O$94,Calculations!O$102,Calculations!O$109)</f>
        <v>5.5437260391715077E-8</v>
      </c>
      <c r="N11" s="25">
        <f>SUM(Calculations!P$78,Calculations!P$86,Calculations!P$94,Calculations!P$102,Calculations!P$109)</f>
        <v>5.543318870775451E-8</v>
      </c>
      <c r="O11" s="25">
        <f>SUM(Calculations!Q$78,Calculations!Q$86,Calculations!Q$94,Calculations!Q$102,Calculations!Q$109)</f>
        <v>5.5476566967531207E-8</v>
      </c>
      <c r="P11" s="25">
        <f>SUM(Calculations!R$78,Calculations!R$86,Calculations!R$94,Calculations!R$102,Calculations!R$109)</f>
        <v>5.5367288150821007E-8</v>
      </c>
      <c r="Q11" s="25">
        <f>SUM(Calculations!S$78,Calculations!S$86,Calculations!S$94,Calculations!S$102,Calculations!S$109)</f>
        <v>5.5225089510916958E-8</v>
      </c>
      <c r="R11" s="25">
        <f>SUM(Calculations!T$78,Calculations!T$86,Calculations!T$94,Calculations!T$102,Calculations!T$109)</f>
        <v>5.4786183140034955E-8</v>
      </c>
      <c r="S11" s="25">
        <f>SUM(Calculations!U$78,Calculations!U$86,Calculations!U$94,Calculations!U$102,Calculations!U$109)</f>
        <v>5.4334796875318121E-8</v>
      </c>
      <c r="T11" s="25">
        <f>SUM(Calculations!V$78,Calculations!V$86,Calculations!V$94,Calculations!V$102,Calculations!V$109)</f>
        <v>5.4280068415214653E-8</v>
      </c>
      <c r="U11" s="25">
        <f>SUM(Calculations!W$78,Calculations!W$86,Calculations!W$94,Calculations!W$102,Calculations!W$109)</f>
        <v>5.3751908603321399E-8</v>
      </c>
      <c r="V11" s="25">
        <f>SUM(Calculations!X$78,Calculations!X$86,Calculations!X$94,Calculations!X$102,Calculations!X$109)</f>
        <v>5.4219396097740427E-8</v>
      </c>
      <c r="W11" s="25">
        <f>SUM(Calculations!Y$78,Calculations!Y$86,Calculations!Y$94,Calculations!Y$102,Calculations!Y$109)</f>
        <v>5.4070270874618462E-8</v>
      </c>
      <c r="X11" s="25">
        <f>SUM(Calculations!Z$78,Calculations!Z$86,Calculations!Z$94,Calculations!Z$102,Calculations!Z$109)</f>
        <v>5.3778979967451503E-8</v>
      </c>
      <c r="Y11" s="25">
        <f>SUM(Calculations!AA$78,Calculations!AA$86,Calculations!AA$94,Calculations!AA$102,Calculations!AA$109)</f>
        <v>5.3516363480209859E-8</v>
      </c>
      <c r="Z11" s="25">
        <f>SUM(Calculations!AB$78,Calculations!AB$86,Calculations!AB$94,Calculations!AB$102,Calculations!AB$109)</f>
        <v>5.3886950555986744E-8</v>
      </c>
      <c r="AA11" s="25">
        <f>SUM(Calculations!AC$78,Calculations!AC$86,Calculations!AC$94,Calculations!AC$102,Calculations!AC$109)</f>
        <v>5.4040498094888885E-8</v>
      </c>
      <c r="AB11" s="25">
        <f>SUM(Calculations!AD$78,Calculations!AD$86,Calculations!AD$94,Calculations!AD$102,Calculations!AD$109)</f>
        <v>5.4375386821461737E-8</v>
      </c>
      <c r="AC11" s="25">
        <f>SUM(Calculations!AE$78,Calculations!AE$86,Calculations!AE$94,Calculations!AE$102,Calculations!AE$109)</f>
        <v>5.3805850702207675E-8</v>
      </c>
      <c r="AD11" s="25">
        <f>SUM(Calculations!AF$78,Calculations!AF$86,Calculations!AF$94,Calculations!AF$102,Calculations!AF$109)</f>
        <v>5.3519962107958353E-8</v>
      </c>
      <c r="AE11" s="25">
        <f>SUM(Calculations!AG$78,Calculations!AG$86,Calculations!AG$94,Calculations!AG$102,Calculations!AG$109)</f>
        <v>5.3511075127690094E-8</v>
      </c>
      <c r="AF11" s="25">
        <f>SUM(Calculations!AH$78,Calculations!AH$86,Calculations!AH$94,Calculations!AH$102,Calculations!AH$109)</f>
        <v>5.3304201461189098E-8</v>
      </c>
      <c r="AG11" s="25"/>
      <c r="AH11" s="25"/>
    </row>
    <row r="12" spans="1:34" x14ac:dyDescent="0.25">
      <c r="A12" s="6" t="s">
        <v>111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</row>
    <row r="13" spans="1:34" x14ac:dyDescent="0.25">
      <c r="A13" s="6" t="s">
        <v>112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</row>
    <row r="14" spans="1:34" x14ac:dyDescent="0.25">
      <c r="A14" s="6" t="s">
        <v>187</v>
      </c>
      <c r="B14" s="25">
        <f>SUM(Calculations!D$78,Calculations!D$86,Calculations!D$94,Calculations!D$102,Calculations!D$109)</f>
        <v>5.7037784505748876E-8</v>
      </c>
      <c r="C14" s="25">
        <f>SUM(Calculations!E$78,Calculations!E$86,Calculations!E$94,Calculations!E$102,Calculations!E$109)</f>
        <v>5.1903963949238773E-8</v>
      </c>
      <c r="D14" s="25">
        <f>SUM(Calculations!F$78,Calculations!F$86,Calculations!F$94,Calculations!F$102,Calculations!F$109)</f>
        <v>5.2265047852387298E-8</v>
      </c>
      <c r="E14" s="25">
        <f>SUM(Calculations!G$78,Calculations!G$86,Calculations!G$94,Calculations!G$102,Calculations!G$109)</f>
        <v>5.2922568842245343E-8</v>
      </c>
      <c r="F14" s="25">
        <f>SUM(Calculations!H$78,Calculations!H$86,Calculations!H$94,Calculations!H$102,Calculations!H$109)</f>
        <v>5.3471360988038362E-8</v>
      </c>
      <c r="G14" s="25">
        <f>SUM(Calculations!I$78,Calculations!I$86,Calculations!I$94,Calculations!I$102,Calculations!I$109)</f>
        <v>5.495523385137091E-8</v>
      </c>
      <c r="H14" s="25">
        <f>SUM(Calculations!J$78,Calculations!J$86,Calculations!J$94,Calculations!J$102,Calculations!J$109)</f>
        <v>5.4674602781813968E-8</v>
      </c>
      <c r="I14" s="25">
        <f>SUM(Calculations!K$78,Calculations!K$86,Calculations!K$94,Calculations!K$102,Calculations!K$109)</f>
        <v>5.5006394897849931E-8</v>
      </c>
      <c r="J14" s="25">
        <f>SUM(Calculations!L$78,Calculations!L$86,Calculations!L$94,Calculations!L$102,Calculations!L$109)</f>
        <v>5.5262110791715248E-8</v>
      </c>
      <c r="K14" s="25">
        <f>SUM(Calculations!M$78,Calculations!M$86,Calculations!M$94,Calculations!M$102,Calculations!M$109)</f>
        <v>5.5057597311051392E-8</v>
      </c>
      <c r="L14" s="25">
        <f>SUM(Calculations!N$78,Calculations!N$86,Calculations!N$94,Calculations!N$102,Calculations!N$109)</f>
        <v>5.5024038519449145E-8</v>
      </c>
      <c r="M14" s="25">
        <f>SUM(Calculations!O$78,Calculations!O$86,Calculations!O$94,Calculations!O$102,Calculations!O$109)</f>
        <v>5.5437260391715077E-8</v>
      </c>
      <c r="N14" s="25">
        <f>SUM(Calculations!P$78,Calculations!P$86,Calculations!P$94,Calculations!P$102,Calculations!P$109)</f>
        <v>5.543318870775451E-8</v>
      </c>
      <c r="O14" s="25">
        <f>SUM(Calculations!Q$78,Calculations!Q$86,Calculations!Q$94,Calculations!Q$102,Calculations!Q$109)</f>
        <v>5.5476566967531207E-8</v>
      </c>
      <c r="P14" s="25">
        <f>SUM(Calculations!R$78,Calculations!R$86,Calculations!R$94,Calculations!R$102,Calculations!R$109)</f>
        <v>5.5367288150821007E-8</v>
      </c>
      <c r="Q14" s="25">
        <f>SUM(Calculations!S$78,Calculations!S$86,Calculations!S$94,Calculations!S$102,Calculations!S$109)</f>
        <v>5.5225089510916958E-8</v>
      </c>
      <c r="R14" s="25">
        <f>SUM(Calculations!T$78,Calculations!T$86,Calculations!T$94,Calculations!T$102,Calculations!T$109)</f>
        <v>5.4786183140034955E-8</v>
      </c>
      <c r="S14" s="25">
        <f>SUM(Calculations!U$78,Calculations!U$86,Calculations!U$94,Calculations!U$102,Calculations!U$109)</f>
        <v>5.4334796875318121E-8</v>
      </c>
      <c r="T14" s="25">
        <f>SUM(Calculations!V$78,Calculations!V$86,Calculations!V$94,Calculations!V$102,Calculations!V$109)</f>
        <v>5.4280068415214653E-8</v>
      </c>
      <c r="U14" s="25">
        <f>SUM(Calculations!W$78,Calculations!W$86,Calculations!W$94,Calculations!W$102,Calculations!W$109)</f>
        <v>5.3751908603321399E-8</v>
      </c>
      <c r="V14" s="25">
        <f>SUM(Calculations!X$78,Calculations!X$86,Calculations!X$94,Calculations!X$102,Calculations!X$109)</f>
        <v>5.4219396097740427E-8</v>
      </c>
      <c r="W14" s="25">
        <f>SUM(Calculations!Y$78,Calculations!Y$86,Calculations!Y$94,Calculations!Y$102,Calculations!Y$109)</f>
        <v>5.4070270874618462E-8</v>
      </c>
      <c r="X14" s="25">
        <f>SUM(Calculations!Z$78,Calculations!Z$86,Calculations!Z$94,Calculations!Z$102,Calculations!Z$109)</f>
        <v>5.3778979967451503E-8</v>
      </c>
      <c r="Y14" s="25">
        <f>SUM(Calculations!AA$78,Calculations!AA$86,Calculations!AA$94,Calculations!AA$102,Calculations!AA$109)</f>
        <v>5.3516363480209859E-8</v>
      </c>
      <c r="Z14" s="25">
        <f>SUM(Calculations!AB$78,Calculations!AB$86,Calculations!AB$94,Calculations!AB$102,Calculations!AB$109)</f>
        <v>5.3886950555986744E-8</v>
      </c>
      <c r="AA14" s="25">
        <f>SUM(Calculations!AC$78,Calculations!AC$86,Calculations!AC$94,Calculations!AC$102,Calculations!AC$109)</f>
        <v>5.4040498094888885E-8</v>
      </c>
      <c r="AB14" s="25">
        <f>SUM(Calculations!AD$78,Calculations!AD$86,Calculations!AD$94,Calculations!AD$102,Calculations!AD$109)</f>
        <v>5.4375386821461737E-8</v>
      </c>
      <c r="AC14" s="25">
        <f>SUM(Calculations!AE$78,Calculations!AE$86,Calculations!AE$94,Calculations!AE$102,Calculations!AE$109)</f>
        <v>5.3805850702207675E-8</v>
      </c>
      <c r="AD14" s="25">
        <f>SUM(Calculations!AF$78,Calculations!AF$86,Calculations!AF$94,Calculations!AF$102,Calculations!AF$109)</f>
        <v>5.3519962107958353E-8</v>
      </c>
      <c r="AE14" s="25">
        <f>SUM(Calculations!AG$78,Calculations!AG$86,Calculations!AG$94,Calculations!AG$102,Calculations!AG$109)</f>
        <v>5.3511075127690094E-8</v>
      </c>
      <c r="AF14" s="25">
        <f>SUM(Calculations!AH$78,Calculations!AH$86,Calculations!AH$94,Calculations!AH$102,Calculations!AH$109)</f>
        <v>5.3304201461189098E-8</v>
      </c>
      <c r="AG14" s="25"/>
      <c r="AH14" s="25"/>
    </row>
    <row r="15" spans="1:34" x14ac:dyDescent="0.25">
      <c r="A15" s="6" t="s">
        <v>192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</row>
    <row r="16" spans="1:34" x14ac:dyDescent="0.25">
      <c r="A16" s="6" t="s">
        <v>313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</row>
    <row r="17" spans="1:34" x14ac:dyDescent="0.25">
      <c r="A17" s="6" t="s">
        <v>325</v>
      </c>
      <c r="B17" s="25">
        <f t="shared" ref="B17:N17" si="0">B3</f>
        <v>1.4187535480429823E-8</v>
      </c>
      <c r="C17" s="25">
        <f t="shared" si="0"/>
        <v>1.283954071501377E-8</v>
      </c>
      <c r="D17" s="25">
        <f t="shared" si="0"/>
        <v>1.2605598839119163E-8</v>
      </c>
      <c r="E17" s="25">
        <f t="shared" si="0"/>
        <v>1.3665526548519689E-8</v>
      </c>
      <c r="F17" s="25">
        <f t="shared" si="0"/>
        <v>1.4777247345385886E-8</v>
      </c>
      <c r="G17" s="25">
        <f t="shared" si="0"/>
        <v>1.6675602368811213E-8</v>
      </c>
      <c r="H17" s="25">
        <f t="shared" si="0"/>
        <v>1.6591083526938928E-8</v>
      </c>
      <c r="I17" s="25">
        <f t="shared" si="0"/>
        <v>1.685254169834461E-8</v>
      </c>
      <c r="J17" s="25">
        <f t="shared" si="0"/>
        <v>1.6813300313157083E-8</v>
      </c>
      <c r="K17" s="25">
        <f t="shared" si="0"/>
        <v>1.683491034428918E-8</v>
      </c>
      <c r="L17" s="25">
        <f t="shared" si="0"/>
        <v>1.677704393497234E-8</v>
      </c>
      <c r="M17" s="25">
        <f t="shared" si="0"/>
        <v>1.6902190994509353E-8</v>
      </c>
      <c r="N17" s="25">
        <f t="shared" si="0"/>
        <v>1.7079126162930663E-8</v>
      </c>
      <c r="O17" s="25">
        <f t="shared" ref="O17:AF17" si="1">O3</f>
        <v>1.7125473176017885E-8</v>
      </c>
      <c r="P17" s="25">
        <f t="shared" si="1"/>
        <v>1.729469077005508E-8</v>
      </c>
      <c r="Q17" s="25">
        <f t="shared" si="1"/>
        <v>1.7470034026465519E-8</v>
      </c>
      <c r="R17" s="25">
        <f t="shared" si="1"/>
        <v>1.7577775696217763E-8</v>
      </c>
      <c r="S17" s="25">
        <f t="shared" si="1"/>
        <v>1.769075392394962E-8</v>
      </c>
      <c r="T17" s="25">
        <f t="shared" si="1"/>
        <v>1.7871087380389596E-8</v>
      </c>
      <c r="U17" s="25">
        <f t="shared" si="1"/>
        <v>1.7891697571563154E-8</v>
      </c>
      <c r="V17" s="25">
        <f t="shared" si="1"/>
        <v>1.8015629804028252E-8</v>
      </c>
      <c r="W17" s="25">
        <f t="shared" si="1"/>
        <v>1.8097106109112386E-8</v>
      </c>
      <c r="X17" s="25">
        <f t="shared" si="1"/>
        <v>1.8096581321937535E-8</v>
      </c>
      <c r="Y17" s="25">
        <f t="shared" si="1"/>
        <v>1.8048704973296479E-8</v>
      </c>
      <c r="Z17" s="25">
        <f t="shared" si="1"/>
        <v>1.8020473446437205E-8</v>
      </c>
      <c r="AA17" s="25">
        <f t="shared" si="1"/>
        <v>1.8248090696931236E-8</v>
      </c>
      <c r="AB17" s="25">
        <f t="shared" si="1"/>
        <v>1.8357928768159782E-8</v>
      </c>
      <c r="AC17" s="25">
        <f t="shared" si="1"/>
        <v>1.8420876694250885E-8</v>
      </c>
      <c r="AD17" s="25">
        <f t="shared" si="1"/>
        <v>1.8561896827038775E-8</v>
      </c>
      <c r="AE17" s="25">
        <f t="shared" si="1"/>
        <v>1.8674982705940705E-8</v>
      </c>
      <c r="AF17" s="25">
        <f t="shared" si="1"/>
        <v>1.8636989363128795E-8</v>
      </c>
      <c r="AG17" s="25"/>
      <c r="AH17" s="25"/>
    </row>
    <row r="18" spans="1:34" x14ac:dyDescent="0.25">
      <c r="A18" s="6" t="s">
        <v>536</v>
      </c>
      <c r="B18" s="25">
        <f>SUM(Calculations!D$78,Calculations!D$86,Calculations!D$94,Calculations!D$102,Calculations!D$109)</f>
        <v>5.7037784505748876E-8</v>
      </c>
      <c r="C18" s="25">
        <f>SUM(Calculations!E$78,Calculations!E$86,Calculations!E$94,Calculations!E$102,Calculations!E$109)</f>
        <v>5.1903963949238773E-8</v>
      </c>
      <c r="D18" s="25">
        <f>SUM(Calculations!F$78,Calculations!F$86,Calculations!F$94,Calculations!F$102,Calculations!F$109)</f>
        <v>5.2265047852387298E-8</v>
      </c>
      <c r="E18" s="25">
        <f>SUM(Calculations!G$78,Calculations!G$86,Calculations!G$94,Calculations!G$102,Calculations!G$109)</f>
        <v>5.2922568842245343E-8</v>
      </c>
      <c r="F18" s="25">
        <f>SUM(Calculations!H$78,Calculations!H$86,Calculations!H$94,Calculations!H$102,Calculations!H$109)</f>
        <v>5.3471360988038362E-8</v>
      </c>
      <c r="G18" s="25">
        <f>SUM(Calculations!I$78,Calculations!I$86,Calculations!I$94,Calculations!I$102,Calculations!I$109)</f>
        <v>5.495523385137091E-8</v>
      </c>
      <c r="H18" s="25">
        <f>SUM(Calculations!J$78,Calculations!J$86,Calculations!J$94,Calculations!J$102,Calculations!J$109)</f>
        <v>5.4674602781813968E-8</v>
      </c>
      <c r="I18" s="25">
        <f>SUM(Calculations!K$78,Calculations!K$86,Calculations!K$94,Calculations!K$102,Calculations!K$109)</f>
        <v>5.5006394897849931E-8</v>
      </c>
      <c r="J18" s="25">
        <f>SUM(Calculations!L$78,Calculations!L$86,Calculations!L$94,Calculations!L$102,Calculations!L$109)</f>
        <v>5.5262110791715248E-8</v>
      </c>
      <c r="K18" s="25">
        <f>SUM(Calculations!M$78,Calculations!M$86,Calculations!M$94,Calculations!M$102,Calculations!M$109)</f>
        <v>5.5057597311051392E-8</v>
      </c>
      <c r="L18" s="25">
        <f>SUM(Calculations!N$78,Calculations!N$86,Calculations!N$94,Calculations!N$102,Calculations!N$109)</f>
        <v>5.5024038519449145E-8</v>
      </c>
      <c r="M18" s="25">
        <f>SUM(Calculations!O$78,Calculations!O$86,Calculations!O$94,Calculations!O$102,Calculations!O$109)</f>
        <v>5.5437260391715077E-8</v>
      </c>
      <c r="N18" s="25">
        <f>SUM(Calculations!P$78,Calculations!P$86,Calculations!P$94,Calculations!P$102,Calculations!P$109)</f>
        <v>5.543318870775451E-8</v>
      </c>
      <c r="O18" s="25">
        <f>SUM(Calculations!Q$78,Calculations!Q$86,Calculations!Q$94,Calculations!Q$102,Calculations!Q$109)</f>
        <v>5.5476566967531207E-8</v>
      </c>
      <c r="P18" s="25">
        <f>SUM(Calculations!R$78,Calculations!R$86,Calculations!R$94,Calculations!R$102,Calculations!R$109)</f>
        <v>5.5367288150821007E-8</v>
      </c>
      <c r="Q18" s="25">
        <f>SUM(Calculations!S$78,Calculations!S$86,Calculations!S$94,Calculations!S$102,Calculations!S$109)</f>
        <v>5.5225089510916958E-8</v>
      </c>
      <c r="R18" s="25">
        <f>SUM(Calculations!T$78,Calculations!T$86,Calculations!T$94,Calculations!T$102,Calculations!T$109)</f>
        <v>5.4786183140034955E-8</v>
      </c>
      <c r="S18" s="25">
        <f>SUM(Calculations!U$78,Calculations!U$86,Calculations!U$94,Calculations!U$102,Calculations!U$109)</f>
        <v>5.4334796875318121E-8</v>
      </c>
      <c r="T18" s="25">
        <f>SUM(Calculations!V$78,Calculations!V$86,Calculations!V$94,Calculations!V$102,Calculations!V$109)</f>
        <v>5.4280068415214653E-8</v>
      </c>
      <c r="U18" s="25">
        <f>SUM(Calculations!W$78,Calculations!W$86,Calculations!W$94,Calculations!W$102,Calculations!W$109)</f>
        <v>5.3751908603321399E-8</v>
      </c>
      <c r="V18" s="25">
        <f>SUM(Calculations!X$78,Calculations!X$86,Calculations!X$94,Calculations!X$102,Calculations!X$109)</f>
        <v>5.4219396097740427E-8</v>
      </c>
      <c r="W18" s="25">
        <f>SUM(Calculations!Y$78,Calculations!Y$86,Calculations!Y$94,Calculations!Y$102,Calculations!Y$109)</f>
        <v>5.4070270874618462E-8</v>
      </c>
      <c r="X18" s="25">
        <f>SUM(Calculations!Z$78,Calculations!Z$86,Calculations!Z$94,Calculations!Z$102,Calculations!Z$109)</f>
        <v>5.3778979967451503E-8</v>
      </c>
      <c r="Y18" s="25">
        <f>SUM(Calculations!AA$78,Calculations!AA$86,Calculations!AA$94,Calculations!AA$102,Calculations!AA$109)</f>
        <v>5.3516363480209859E-8</v>
      </c>
      <c r="Z18" s="25">
        <f>SUM(Calculations!AB$78,Calculations!AB$86,Calculations!AB$94,Calculations!AB$102,Calculations!AB$109)</f>
        <v>5.3886950555986744E-8</v>
      </c>
      <c r="AA18" s="25">
        <f>SUM(Calculations!AC$78,Calculations!AC$86,Calculations!AC$94,Calculations!AC$102,Calculations!AC$109)</f>
        <v>5.4040498094888885E-8</v>
      </c>
      <c r="AB18" s="25">
        <f>SUM(Calculations!AD$78,Calculations!AD$86,Calculations!AD$94,Calculations!AD$102,Calculations!AD$109)</f>
        <v>5.4375386821461737E-8</v>
      </c>
      <c r="AC18" s="25">
        <f>SUM(Calculations!AE$78,Calculations!AE$86,Calculations!AE$94,Calculations!AE$102,Calculations!AE$109)</f>
        <v>5.3805850702207675E-8</v>
      </c>
      <c r="AD18" s="25">
        <f>SUM(Calculations!AF$78,Calculations!AF$86,Calculations!AF$94,Calculations!AF$102,Calculations!AF$109)</f>
        <v>5.3519962107958353E-8</v>
      </c>
      <c r="AE18" s="25">
        <f>SUM(Calculations!AG$78,Calculations!AG$86,Calculations!AG$94,Calculations!AG$102,Calculations!AG$109)</f>
        <v>5.3511075127690094E-8</v>
      </c>
      <c r="AF18" s="25">
        <f>SUM(Calculations!AH$78,Calculations!AH$86,Calculations!AH$94,Calculations!AH$102,Calculations!AH$109)</f>
        <v>5.3304201461189098E-8</v>
      </c>
      <c r="AG18" s="25"/>
      <c r="AH18" s="25"/>
    </row>
    <row r="19" spans="1:34" x14ac:dyDescent="0.25">
      <c r="A19" s="6" t="s">
        <v>537</v>
      </c>
      <c r="B19" s="25">
        <f>SUM(Calculations!D$78,Calculations!D$86,Calculations!D$94,Calculations!D$102,Calculations!D$109)</f>
        <v>5.7037784505748876E-8</v>
      </c>
      <c r="C19" s="25">
        <f>SUM(Calculations!E$78,Calculations!E$86,Calculations!E$94,Calculations!E$102,Calculations!E$109)</f>
        <v>5.1903963949238773E-8</v>
      </c>
      <c r="D19" s="25">
        <f>SUM(Calculations!F$78,Calculations!F$86,Calculations!F$94,Calculations!F$102,Calculations!F$109)</f>
        <v>5.2265047852387298E-8</v>
      </c>
      <c r="E19" s="25">
        <f>SUM(Calculations!G$78,Calculations!G$86,Calculations!G$94,Calculations!G$102,Calculations!G$109)</f>
        <v>5.2922568842245343E-8</v>
      </c>
      <c r="F19" s="25">
        <f>SUM(Calculations!H$78,Calculations!H$86,Calculations!H$94,Calculations!H$102,Calculations!H$109)</f>
        <v>5.3471360988038362E-8</v>
      </c>
      <c r="G19" s="25">
        <f>SUM(Calculations!I$78,Calculations!I$86,Calculations!I$94,Calculations!I$102,Calculations!I$109)</f>
        <v>5.495523385137091E-8</v>
      </c>
      <c r="H19" s="25">
        <f>SUM(Calculations!J$78,Calculations!J$86,Calculations!J$94,Calculations!J$102,Calculations!J$109)</f>
        <v>5.4674602781813968E-8</v>
      </c>
      <c r="I19" s="25">
        <f>SUM(Calculations!K$78,Calculations!K$86,Calculations!K$94,Calculations!K$102,Calculations!K$109)</f>
        <v>5.5006394897849931E-8</v>
      </c>
      <c r="J19" s="25">
        <f>SUM(Calculations!L$78,Calculations!L$86,Calculations!L$94,Calculations!L$102,Calculations!L$109)</f>
        <v>5.5262110791715248E-8</v>
      </c>
      <c r="K19" s="25">
        <f>SUM(Calculations!M$78,Calculations!M$86,Calculations!M$94,Calculations!M$102,Calculations!M$109)</f>
        <v>5.5057597311051392E-8</v>
      </c>
      <c r="L19" s="25">
        <f>SUM(Calculations!N$78,Calculations!N$86,Calculations!N$94,Calculations!N$102,Calculations!N$109)</f>
        <v>5.5024038519449145E-8</v>
      </c>
      <c r="M19" s="25">
        <f>SUM(Calculations!O$78,Calculations!O$86,Calculations!O$94,Calculations!O$102,Calculations!O$109)</f>
        <v>5.5437260391715077E-8</v>
      </c>
      <c r="N19" s="25">
        <f>SUM(Calculations!P$78,Calculations!P$86,Calculations!P$94,Calculations!P$102,Calculations!P$109)</f>
        <v>5.543318870775451E-8</v>
      </c>
      <c r="O19" s="25">
        <f>SUM(Calculations!Q$78,Calculations!Q$86,Calculations!Q$94,Calculations!Q$102,Calculations!Q$109)</f>
        <v>5.5476566967531207E-8</v>
      </c>
      <c r="P19" s="25">
        <f>SUM(Calculations!R$78,Calculations!R$86,Calculations!R$94,Calculations!R$102,Calculations!R$109)</f>
        <v>5.5367288150821007E-8</v>
      </c>
      <c r="Q19" s="25">
        <f>SUM(Calculations!S$78,Calculations!S$86,Calculations!S$94,Calculations!S$102,Calculations!S$109)</f>
        <v>5.5225089510916958E-8</v>
      </c>
      <c r="R19" s="25">
        <f>SUM(Calculations!T$78,Calculations!T$86,Calculations!T$94,Calculations!T$102,Calculations!T$109)</f>
        <v>5.4786183140034955E-8</v>
      </c>
      <c r="S19" s="25">
        <f>SUM(Calculations!U$78,Calculations!U$86,Calculations!U$94,Calculations!U$102,Calculations!U$109)</f>
        <v>5.4334796875318121E-8</v>
      </c>
      <c r="T19" s="25">
        <f>SUM(Calculations!V$78,Calculations!V$86,Calculations!V$94,Calculations!V$102,Calculations!V$109)</f>
        <v>5.4280068415214653E-8</v>
      </c>
      <c r="U19" s="25">
        <f>SUM(Calculations!W$78,Calculations!W$86,Calculations!W$94,Calculations!W$102,Calculations!W$109)</f>
        <v>5.3751908603321399E-8</v>
      </c>
      <c r="V19" s="25">
        <f>SUM(Calculations!X$78,Calculations!X$86,Calculations!X$94,Calculations!X$102,Calculations!X$109)</f>
        <v>5.4219396097740427E-8</v>
      </c>
      <c r="W19" s="25">
        <f>SUM(Calculations!Y$78,Calculations!Y$86,Calculations!Y$94,Calculations!Y$102,Calculations!Y$109)</f>
        <v>5.4070270874618462E-8</v>
      </c>
      <c r="X19" s="25">
        <f>SUM(Calculations!Z$78,Calculations!Z$86,Calculations!Z$94,Calculations!Z$102,Calculations!Z$109)</f>
        <v>5.3778979967451503E-8</v>
      </c>
      <c r="Y19" s="25">
        <f>SUM(Calculations!AA$78,Calculations!AA$86,Calculations!AA$94,Calculations!AA$102,Calculations!AA$109)</f>
        <v>5.3516363480209859E-8</v>
      </c>
      <c r="Z19" s="25">
        <f>SUM(Calculations!AB$78,Calculations!AB$86,Calculations!AB$94,Calculations!AB$102,Calculations!AB$109)</f>
        <v>5.3886950555986744E-8</v>
      </c>
      <c r="AA19" s="25">
        <f>SUM(Calculations!AC$78,Calculations!AC$86,Calculations!AC$94,Calculations!AC$102,Calculations!AC$109)</f>
        <v>5.4040498094888885E-8</v>
      </c>
      <c r="AB19" s="25">
        <f>SUM(Calculations!AD$78,Calculations!AD$86,Calculations!AD$94,Calculations!AD$102,Calculations!AD$109)</f>
        <v>5.4375386821461737E-8</v>
      </c>
      <c r="AC19" s="25">
        <f>SUM(Calculations!AE$78,Calculations!AE$86,Calculations!AE$94,Calculations!AE$102,Calculations!AE$109)</f>
        <v>5.3805850702207675E-8</v>
      </c>
      <c r="AD19" s="25">
        <f>SUM(Calculations!AF$78,Calculations!AF$86,Calculations!AF$94,Calculations!AF$102,Calculations!AF$109)</f>
        <v>5.3519962107958353E-8</v>
      </c>
      <c r="AE19" s="25">
        <f>SUM(Calculations!AG$78,Calculations!AG$86,Calculations!AG$94,Calculations!AG$102,Calculations!AG$109)</f>
        <v>5.3511075127690094E-8</v>
      </c>
      <c r="AF19" s="25">
        <f>SUM(Calculations!AH$78,Calculations!AH$86,Calculations!AH$94,Calculations!AH$102,Calculations!AH$109)</f>
        <v>5.3304201461189098E-8</v>
      </c>
      <c r="AG19" s="25"/>
      <c r="AH19" s="25"/>
    </row>
    <row r="20" spans="1:34" x14ac:dyDescent="0.25">
      <c r="A20" s="6" t="s">
        <v>538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</row>
    <row r="21" spans="1:34" x14ac:dyDescent="0.25">
      <c r="A21" s="6" t="s">
        <v>539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</row>
    <row r="22" spans="1:34" x14ac:dyDescent="0.25">
      <c r="A22" s="6" t="s">
        <v>535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About</vt:lpstr>
      <vt:lpstr>Subsidies Paid</vt:lpstr>
      <vt:lpstr>AEO Table 1</vt:lpstr>
      <vt:lpstr>AEO Table 8</vt:lpstr>
      <vt:lpstr>AEO Table 11</vt:lpstr>
      <vt:lpstr>Calculations</vt:lpstr>
      <vt:lpstr>Wind PV Calcs</vt:lpstr>
      <vt:lpstr>Monetizing Tax Credit Penalty</vt:lpstr>
      <vt:lpstr>BS-BSfTFpEUP</vt:lpstr>
      <vt:lpstr>BS-BSpUEO-PreRet</vt:lpstr>
      <vt:lpstr>BS-BSpUEO-PreNonRet</vt:lpstr>
      <vt:lpstr>BS-BSpUEO-NewBlt</vt:lpstr>
      <vt:lpstr>BS-BSpUECB</vt:lpstr>
      <vt:lpstr>JCT Table 1_Notes</vt:lpstr>
      <vt:lpstr>dollars_2020_2012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2014-08-21T02:04:37Z</dcterms:created>
  <dcterms:modified xsi:type="dcterms:W3CDTF">2022-05-19T19:14:48Z</dcterms:modified>
</cp:coreProperties>
</file>