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Revised variables\geoeng\DACD\"/>
    </mc:Choice>
  </mc:AlternateContent>
  <xr:revisionPtr revIDLastSave="0" documentId="8_{C405B772-DC96-4B59-BC83-2B418A37931B}" xr6:coauthVersionLast="47" xr6:coauthVersionMax="47" xr10:uidLastSave="{00000000-0000-0000-0000-000000000000}"/>
  <bookViews>
    <workbookView xWindow="-110" yWindow="-110" windowWidth="19420" windowHeight="10420" firstSheet="4" activeTab="6" xr2:uid="{00000000-000D-0000-FFFF-FFFF00000000}"/>
  </bookViews>
  <sheets>
    <sheet name="About" sheetId="1" r:id="rId1"/>
    <sheet name="NAS data" sheetId="2" r:id="rId2"/>
    <sheet name="E3 data" sheetId="7" r:id="rId3"/>
    <sheet name="Calculations" sheetId="8" r:id="rId4"/>
    <sheet name="DACD-potential" sheetId="3" r:id="rId5"/>
    <sheet name="DACD-energyintensity" sheetId="5" r:id="rId6"/>
    <sheet name="DACD-capex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C11" i="2"/>
  <c r="B11" i="2"/>
  <c r="B2" i="5" s="1"/>
  <c r="B13" i="7" l="1"/>
  <c r="I21" i="8" l="1"/>
  <c r="G21" i="8"/>
  <c r="H21" i="8"/>
  <c r="O21" i="8"/>
  <c r="P21" i="8"/>
  <c r="V21" i="8"/>
  <c r="AI2" i="3" s="1"/>
  <c r="C21" i="8"/>
  <c r="B9" i="7"/>
  <c r="B1" i="7" s="1"/>
  <c r="O2" i="3"/>
  <c r="R21" i="8" l="1"/>
  <c r="AE2" i="3" s="1"/>
  <c r="J21" i="8"/>
  <c r="W2" i="3" s="1"/>
  <c r="N21" i="8"/>
  <c r="AA2" i="3" s="1"/>
  <c r="F21" i="8"/>
  <c r="S2" i="3" s="1"/>
  <c r="U21" i="8"/>
  <c r="AH2" i="3" s="1"/>
  <c r="M21" i="8"/>
  <c r="Z2" i="3" s="1"/>
  <c r="E21" i="8"/>
  <c r="R2" i="3" s="1"/>
  <c r="T21" i="8"/>
  <c r="AG2" i="3" s="1"/>
  <c r="L21" i="8"/>
  <c r="Y2" i="3" s="1"/>
  <c r="D21" i="8"/>
  <c r="Q2" i="3" s="1"/>
  <c r="S21" i="8"/>
  <c r="AF2" i="3" s="1"/>
  <c r="K21" i="8"/>
  <c r="X2" i="3" s="1"/>
  <c r="Q21" i="8"/>
  <c r="T2" i="3"/>
  <c r="U2" i="3"/>
  <c r="V2" i="3"/>
  <c r="AB2" i="3"/>
  <c r="AC2" i="3"/>
  <c r="P2" i="3"/>
  <c r="B21" i="8"/>
  <c r="C3" i="8" l="1"/>
  <c r="AD2" i="3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D2" i="5" l="1"/>
  <c r="L2" i="5"/>
  <c r="T2" i="5"/>
  <c r="AB2" i="5"/>
  <c r="E2" i="5"/>
  <c r="M2" i="5"/>
  <c r="U2" i="5"/>
  <c r="AC2" i="5"/>
  <c r="C2" i="5"/>
  <c r="I2" i="5"/>
  <c r="Q2" i="5"/>
  <c r="Y2" i="5"/>
  <c r="S2" i="5"/>
  <c r="AA2" i="5"/>
  <c r="AI2" i="5"/>
  <c r="F2" i="5"/>
  <c r="N2" i="5"/>
  <c r="V2" i="5"/>
  <c r="AD2" i="5"/>
  <c r="AE2" i="5"/>
  <c r="H2" i="5"/>
  <c r="X2" i="5"/>
  <c r="AG2" i="5"/>
  <c r="G2" i="5"/>
  <c r="O2" i="5"/>
  <c r="W2" i="5"/>
  <c r="P2" i="5"/>
  <c r="AF2" i="5"/>
  <c r="K2" i="5"/>
  <c r="J2" i="5"/>
  <c r="R2" i="5"/>
  <c r="Z2" i="5"/>
  <c r="AH2" i="5"/>
  <c r="D2" i="6" l="1"/>
  <c r="E2" i="6"/>
  <c r="M2" i="6"/>
  <c r="U2" i="6"/>
  <c r="AC2" i="6"/>
  <c r="F2" i="6"/>
  <c r="N2" i="6"/>
  <c r="V2" i="6"/>
  <c r="AD2" i="6"/>
  <c r="R2" i="6"/>
  <c r="AH2" i="6"/>
  <c r="L2" i="6"/>
  <c r="G2" i="6"/>
  <c r="O2" i="6"/>
  <c r="W2" i="6"/>
  <c r="AE2" i="6"/>
  <c r="P2" i="6"/>
  <c r="Q2" i="6"/>
  <c r="Z2" i="6"/>
  <c r="T2" i="6"/>
  <c r="H2" i="6"/>
  <c r="X2" i="6"/>
  <c r="AF2" i="6"/>
  <c r="Y2" i="6"/>
  <c r="AG2" i="6"/>
  <c r="J2" i="6"/>
  <c r="AB2" i="6"/>
  <c r="I2" i="6"/>
  <c r="K2" i="6"/>
  <c r="S2" i="6"/>
  <c r="AA2" i="6"/>
  <c r="AI2" i="6"/>
  <c r="C2" i="6"/>
  <c r="D4" i="5"/>
  <c r="L4" i="5"/>
  <c r="T4" i="5"/>
  <c r="AB4" i="5"/>
  <c r="E4" i="5"/>
  <c r="M4" i="5"/>
  <c r="U4" i="5"/>
  <c r="AC4" i="5"/>
  <c r="C4" i="5"/>
  <c r="I4" i="5"/>
  <c r="Q4" i="5"/>
  <c r="S4" i="5"/>
  <c r="AI4" i="5"/>
  <c r="F4" i="5"/>
  <c r="N4" i="5"/>
  <c r="V4" i="5"/>
  <c r="AD4" i="5"/>
  <c r="G4" i="5"/>
  <c r="O4" i="5"/>
  <c r="AE4" i="5"/>
  <c r="P4" i="5"/>
  <c r="X4" i="5"/>
  <c r="AG4" i="5"/>
  <c r="K4" i="5"/>
  <c r="W4" i="5"/>
  <c r="H4" i="5"/>
  <c r="AF4" i="5"/>
  <c r="Y4" i="5"/>
  <c r="AA4" i="5"/>
  <c r="J4" i="5"/>
  <c r="R4" i="5"/>
  <c r="Z4" i="5"/>
  <c r="AH4" i="5"/>
</calcChain>
</file>

<file path=xl/sharedStrings.xml><?xml version="1.0" encoding="utf-8"?>
<sst xmlns="http://schemas.openxmlformats.org/spreadsheetml/2006/main" count="128" uniqueCount="110">
  <si>
    <t>Sources:</t>
  </si>
  <si>
    <t>High</t>
  </si>
  <si>
    <t>Low</t>
  </si>
  <si>
    <t>DAC1</t>
  </si>
  <si>
    <t>DAC2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</si>
  <si>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</si>
  <si>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</si>
  <si>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</si>
  <si>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</si>
  <si>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</si>
  <si>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</si>
  <si>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According to the source paper, DAC1 heat is provided by natural gas, and DAC2 heat is provided by waste heat.</t>
  </si>
  <si>
    <t>metric tons/yr</t>
  </si>
  <si>
    <t>Electricity and Heat Intensity, Costs</t>
  </si>
  <si>
    <t>BTU/GJ</t>
  </si>
  <si>
    <t>BTU/metric ton CO2</t>
  </si>
  <si>
    <t>$/metric ton CO2</t>
  </si>
  <si>
    <t>amortized CapEx</t>
  </si>
  <si>
    <t>Notes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</si>
  <si>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</si>
  <si>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</si>
  <si>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</si>
  <si>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</si>
  <si>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</si>
  <si>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</si>
  <si>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</si>
  <si>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</si>
  <si>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</si>
  <si>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</si>
  <si>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</si>
  <si>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</si>
  <si>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</si>
  <si>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</si>
  <si>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</si>
  <si>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</si>
  <si>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</si>
  <si>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</si>
  <si>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E3</t>
  </si>
  <si>
    <t>2045 Potential</t>
  </si>
  <si>
    <t>2045 Potential max potential</t>
  </si>
  <si>
    <t>MMT CO2e</t>
  </si>
  <si>
    <t>Year</t>
  </si>
  <si>
    <t>Logistic Curve Values</t>
  </si>
  <si>
    <t>k</t>
  </si>
  <si>
    <t>L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</si>
  <si>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</si>
  <si>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t>Logistic Curve Function:</t>
  </si>
  <si>
    <t>Value</t>
  </si>
  <si>
    <t>Deployment (MMT CO2e)</t>
  </si>
  <si>
    <t>Note: The values below are assumptions to construct the s-shaped curve, which reaches 40 in 2045 and approaches the assumed maximum (L) in 2050.</t>
  </si>
  <si>
    <t>Deployment Assumptions:</t>
  </si>
  <si>
    <t>Estimated Deployment Along Logistic Curve:</t>
  </si>
  <si>
    <t>Scenarios in 2022 SP Analysis</t>
  </si>
  <si>
    <t>Alt 1</t>
  </si>
  <si>
    <t>Alt 2</t>
  </si>
  <si>
    <t>Alt 3 (Proposed Plan)</t>
  </si>
  <si>
    <t>Alt 4</t>
  </si>
  <si>
    <t>mean value</t>
  </si>
  <si>
    <t>DAC Liquid Solvent Cost and Energy Inputs</t>
  </si>
  <si>
    <t>Category</t>
  </si>
  <si>
    <t>Unit</t>
  </si>
  <si>
    <t xml:space="preserve">Reference &amp; Assumption </t>
  </si>
  <si>
    <t>Thermal input - Low</t>
  </si>
  <si>
    <t>MWh/tCO2 captured</t>
  </si>
  <si>
    <t>NAS Report 2018 lower bound - 7.7 GJ/tCO2</t>
  </si>
  <si>
    <r>
      <t xml:space="preserve">Consists of 2 major components: </t>
    </r>
    <r>
      <rPr>
        <b/>
        <sz val="11"/>
        <color theme="1"/>
        <rFont val="Calibri"/>
        <family val="2"/>
        <scheme val="minor"/>
      </rPr>
      <t>a contactor</t>
    </r>
    <r>
      <rPr>
        <sz val="11"/>
        <color theme="1"/>
        <rFont val="Calibri"/>
        <family val="2"/>
        <scheme val="minor"/>
      </rPr>
      <t xml:space="preserve"> where CO2 reacts with a KOH solvent to produce K2CO3 and fed into a causticizer where it reacts with calcium hydroxide to form CaCO3. The second part of the process involves a calciner and regeneration where CaCO3 is heated to very high temperatures ~ 900 C to produce high purity CO2 and CaO. </t>
    </r>
  </si>
  <si>
    <t>Electrical input - Low</t>
  </si>
  <si>
    <t>NAS Report 2018 lower bound - 0.74 GJ/tCO2</t>
  </si>
  <si>
    <t xml:space="preserve">Thermal input - High </t>
  </si>
  <si>
    <t>NAS Report 2018 upper bound - 10.7 GJ/tCO2</t>
  </si>
  <si>
    <t>Electrical input - High</t>
  </si>
  <si>
    <t>NAS Report 2018 upper bound - 1.7 GJ/tCO2</t>
  </si>
  <si>
    <t xml:space="preserve">Maximum Temperature Achieved </t>
  </si>
  <si>
    <t xml:space="preserve">C </t>
  </si>
  <si>
    <t>NAS Report 2018</t>
  </si>
  <si>
    <t>Fraction of thermal input met with Nuclear Heat</t>
  </si>
  <si>
    <t>fraction of thermal</t>
  </si>
  <si>
    <t>Heating potential</t>
  </si>
  <si>
    <t xml:space="preserve">Low - Capital Cost of DAC System </t>
  </si>
  <si>
    <t xml:space="preserve">2018$ </t>
  </si>
  <si>
    <t>NAS Report - Lower bound CAPEX</t>
  </si>
  <si>
    <t xml:space="preserve">High - Capital Cost of DAC System </t>
  </si>
  <si>
    <t>NAS Report - Higher bound CAPEX</t>
  </si>
  <si>
    <t>Low VOM (maintenance, labor, makeup and waste removal)</t>
  </si>
  <si>
    <t>$M/year</t>
  </si>
  <si>
    <t xml:space="preserve">NAS Report </t>
  </si>
  <si>
    <t>High VOM (maintenance, labor, makeup and waste removal)</t>
  </si>
  <si>
    <t>Annualized Low Fixed Cost (w/o energy requirements)</t>
  </si>
  <si>
    <t xml:space="preserve">$/tCO2 </t>
  </si>
  <si>
    <t xml:space="preserve">Calculation </t>
  </si>
  <si>
    <t>Annualized High Fixed Cost (w/o energy requirements)</t>
  </si>
  <si>
    <t>CO2 transportation and storage cost</t>
  </si>
  <si>
    <t>E3 Assumption</t>
  </si>
  <si>
    <t>2045 CDR achieved in MMT</t>
  </si>
  <si>
    <t>Capital cost</t>
  </si>
  <si>
    <t>2022 (May 2)</t>
  </si>
  <si>
    <t>https://ww2.arb.ca.gov/sites/default/files/2022-05/2022-draft-sp-PATHWAYS-data-E3.xlsx</t>
  </si>
  <si>
    <t>California PATHWAYS Model Outputs</t>
  </si>
  <si>
    <t>Cost</t>
  </si>
  <si>
    <t>Achieving Carbon Neutrality in California (Revised Report): 2045 Abatement Cost Estimates</t>
  </si>
  <si>
    <t>2020 (October 23 update)</t>
  </si>
  <si>
    <t>https://ww2.arb.ca.gov/sites/default/files/2020-10/e3_cn_final_cost_data_supplement_oct2020.xlsx</t>
  </si>
  <si>
    <t>Avg (calculated)</t>
  </si>
  <si>
    <t>Consistent with Scoping Plan modeling, we assume electricity is used as the energy source.</t>
  </si>
  <si>
    <t>Realmonte et al.</t>
  </si>
  <si>
    <t>An inter-model assessment of the role of direct air capture in deep mitigation pathways</t>
  </si>
  <si>
    <t>https://www.nature.com/articles/s41467-019-10842-5</t>
  </si>
  <si>
    <t>Energy requirements</t>
  </si>
  <si>
    <t>On the calculations sheet, we use sigmoidal interpolation (i.e., a logistic function) to estimate the deployment.</t>
  </si>
  <si>
    <t>Appropriate for a relatively new technologies such as direct air capture.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</si>
</sst>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1" applyNumberFormat="0" applyFont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0" fontId="4" fillId="5" borderId="4" xfId="2" applyFont="1" applyBorder="1" applyAlignment="1">
      <alignment horizontal="left" vertical="top" wrapText="1"/>
    </xf>
    <xf numFmtId="0" fontId="1" fillId="5" borderId="2" xfId="2" applyFont="1" applyBorder="1" applyAlignment="1">
      <alignment horizontal="left"/>
    </xf>
    <xf numFmtId="0" fontId="4" fillId="5" borderId="5" xfId="2" applyFont="1" applyBorder="1" applyAlignment="1">
      <alignment horizontal="left" vertical="top" wrapText="1"/>
    </xf>
    <xf numFmtId="0" fontId="1" fillId="5" borderId="3" xfId="2" applyFont="1" applyBorder="1" applyAlignment="1">
      <alignment horizontal="left"/>
    </xf>
    <xf numFmtId="0" fontId="4" fillId="5" borderId="8" xfId="2" applyFont="1" applyBorder="1" applyAlignment="1">
      <alignment horizontal="left" vertical="top" wrapText="1"/>
    </xf>
    <xf numFmtId="0" fontId="4" fillId="5" borderId="6" xfId="2" applyFont="1" applyBorder="1" applyAlignment="1">
      <alignment horizontal="left" vertical="top" wrapText="1"/>
    </xf>
    <xf numFmtId="0" fontId="4" fillId="5" borderId="7" xfId="2" applyFont="1" applyBorder="1" applyAlignment="1">
      <alignment horizontal="left" vertical="top" wrapText="1"/>
    </xf>
    <xf numFmtId="0" fontId="0" fillId="0" borderId="0" xfId="0"/>
    <xf numFmtId="0" fontId="1" fillId="0" borderId="0" xfId="0" applyFont="1"/>
    <xf numFmtId="0" fontId="1" fillId="5" borderId="1" xfId="2" applyFont="1"/>
    <xf numFmtId="167" fontId="0" fillId="0" borderId="0" xfId="0" applyNumberFormat="1"/>
    <xf numFmtId="0" fontId="3" fillId="0" borderId="0" xfId="1"/>
    <xf numFmtId="0" fontId="4" fillId="5" borderId="1" xfId="2" applyFont="1"/>
    <xf numFmtId="167" fontId="4" fillId="5" borderId="1" xfId="2" applyNumberFormat="1" applyFont="1"/>
    <xf numFmtId="2" fontId="4" fillId="5" borderId="1" xfId="2" applyNumberFormat="1" applyFont="1"/>
    <xf numFmtId="0" fontId="4" fillId="5" borderId="9" xfId="2" applyFont="1" applyBorder="1" applyAlignment="1">
      <alignment horizontal="left" vertical="top" wrapText="1"/>
    </xf>
    <xf numFmtId="0" fontId="0" fillId="0" borderId="0" xfId="0" applyFill="1"/>
    <xf numFmtId="0" fontId="0" fillId="0" borderId="0" xfId="0" applyFont="1" applyFill="1"/>
    <xf numFmtId="0" fontId="1" fillId="6" borderId="0" xfId="0" applyFont="1" applyFill="1"/>
    <xf numFmtId="0" fontId="0" fillId="0" borderId="0" xfId="0"/>
    <xf numFmtId="0" fontId="0" fillId="0" borderId="0" xfId="0"/>
    <xf numFmtId="0" fontId="3" fillId="0" borderId="0" xfId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Calculations!$B$20:$V$20</c:f>
              <c:numCache>
                <c:formatCode>General</c:formatCode>
                <c:ptCount val="21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2036</c:v>
                </c:pt>
                <c:pt idx="7">
                  <c:v>2037</c:v>
                </c:pt>
                <c:pt idx="8">
                  <c:v>2038</c:v>
                </c:pt>
                <c:pt idx="9">
                  <c:v>2039</c:v>
                </c:pt>
                <c:pt idx="10">
                  <c:v>2040</c:v>
                </c:pt>
                <c:pt idx="11">
                  <c:v>2041</c:v>
                </c:pt>
                <c:pt idx="12">
                  <c:v>2042</c:v>
                </c:pt>
                <c:pt idx="13">
                  <c:v>2043</c:v>
                </c:pt>
                <c:pt idx="14">
                  <c:v>2044</c:v>
                </c:pt>
                <c:pt idx="15">
                  <c:v>2045</c:v>
                </c:pt>
                <c:pt idx="16">
                  <c:v>2046</c:v>
                </c:pt>
                <c:pt idx="17">
                  <c:v>2047</c:v>
                </c:pt>
                <c:pt idx="18">
                  <c:v>2048</c:v>
                </c:pt>
                <c:pt idx="19">
                  <c:v>2049</c:v>
                </c:pt>
                <c:pt idx="20">
                  <c:v>2050</c:v>
                </c:pt>
              </c:numCache>
            </c:numRef>
          </c:cat>
          <c:val>
            <c:numRef>
              <c:f>Calculations!$B$21:$V$21</c:f>
              <c:numCache>
                <c:formatCode>General</c:formatCode>
                <c:ptCount val="21"/>
                <c:pt idx="0">
                  <c:v>0</c:v>
                </c:pt>
                <c:pt idx="1">
                  <c:v>0.79065866158677611</c:v>
                </c:pt>
                <c:pt idx="2">
                  <c:v>1.3216226786136973</c:v>
                </c:pt>
                <c:pt idx="3">
                  <c:v>2.1999477948326609</c:v>
                </c:pt>
                <c:pt idx="4">
                  <c:v>3.636920378414906</c:v>
                </c:pt>
                <c:pt idx="5">
                  <c:v>5.9459041495278262</c:v>
                </c:pt>
                <c:pt idx="6">
                  <c:v>9.5508131371810503</c:v>
                </c:pt>
                <c:pt idx="7">
                  <c:v>14.933611643634432</c:v>
                </c:pt>
                <c:pt idx="8">
                  <c:v>22.458899476754585</c:v>
                </c:pt>
                <c:pt idx="9">
                  <c:v>32.065292097065182</c:v>
                </c:pt>
                <c:pt idx="10">
                  <c:v>43</c:v>
                </c:pt>
                <c:pt idx="11">
                  <c:v>53.934707902934825</c:v>
                </c:pt>
                <c:pt idx="12">
                  <c:v>63.541100523245404</c:v>
                </c:pt>
                <c:pt idx="13">
                  <c:v>71.066388356365565</c:v>
                </c:pt>
                <c:pt idx="14">
                  <c:v>76.449186862818948</c:v>
                </c:pt>
                <c:pt idx="15">
                  <c:v>80.05409585047218</c:v>
                </c:pt>
                <c:pt idx="16">
                  <c:v>82.363079621585101</c:v>
                </c:pt>
                <c:pt idx="17">
                  <c:v>83.800052205167347</c:v>
                </c:pt>
                <c:pt idx="18">
                  <c:v>84.678377321386307</c:v>
                </c:pt>
                <c:pt idx="19">
                  <c:v>85.209341338413239</c:v>
                </c:pt>
                <c:pt idx="20">
                  <c:v>85.528178294647262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B81-A51E-F52BA6FA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319999"/>
        <c:axId val="916606655"/>
      </c:lineChart>
      <c:catAx>
        <c:axId val="73531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6655"/>
        <c:crosses val="autoZero"/>
        <c:auto val="1"/>
        <c:lblAlgn val="ctr"/>
        <c:lblOffset val="100"/>
        <c:noMultiLvlLbl val="0"/>
      </c:catAx>
      <c:valAx>
        <c:axId val="916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1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0</xdr:row>
      <xdr:rowOff>0</xdr:rowOff>
    </xdr:from>
    <xdr:to>
      <xdr:col>13</xdr:col>
      <xdr:colOff>76200</xdr:colOff>
      <xdr:row>11</xdr:row>
      <xdr:rowOff>36983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070524-9A24-4DB8-F4B2-8E2F30DFE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200" y="0"/>
          <a:ext cx="5937250" cy="2062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77078</xdr:colOff>
      <xdr:row>5</xdr:row>
      <xdr:rowOff>76205</xdr:rowOff>
    </xdr:from>
    <xdr:to>
      <xdr:col>3</xdr:col>
      <xdr:colOff>85919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9054BA-FFD6-48C5-AE01-CF5A98833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78" y="981080"/>
          <a:ext cx="2836708" cy="1114420"/>
        </a:xfrm>
        <a:prstGeom prst="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84667</xdr:colOff>
      <xdr:row>22</xdr:row>
      <xdr:rowOff>45508</xdr:rowOff>
    </xdr:from>
    <xdr:to>
      <xdr:col>8</xdr:col>
      <xdr:colOff>142345</xdr:colOff>
      <xdr:row>37</xdr:row>
      <xdr:rowOff>85196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C794-165A-42E4-833C-6A5FF8C8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ture.com/articles/s41467-019-10842-5" TargetMode="External"/><Relationship Id="rId1" Type="http://schemas.openxmlformats.org/officeDocument/2006/relationships/hyperlink" Target="https://ww2.arb.ca.gov/sites/default/files/2022-05/2022-draft-sp-PATHWAYS-data-E3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B27" sqref="B27"/>
    </sheetView>
  </sheetViews>
  <sheetFormatPr defaultRowHeight="14.5" x14ac:dyDescent="0.35"/>
  <cols>
    <col min="1" max="1" width="11.08984375" customWidth="1"/>
    <col min="2" max="2" width="47.08984375" customWidth="1"/>
  </cols>
  <sheetData>
    <row r="1" spans="1:9" x14ac:dyDescent="0.35">
      <c r="A1" s="1" t="s">
        <v>30</v>
      </c>
    </row>
    <row r="2" spans="1:9" x14ac:dyDescent="0.35">
      <c r="A2" s="1" t="s">
        <v>31</v>
      </c>
    </row>
    <row r="3" spans="1:9" x14ac:dyDescent="0.35">
      <c r="A3" s="1" t="s">
        <v>33</v>
      </c>
    </row>
    <row r="5" spans="1:9" x14ac:dyDescent="0.35">
      <c r="A5" s="1" t="s">
        <v>0</v>
      </c>
      <c r="B5" s="5" t="s">
        <v>38</v>
      </c>
    </row>
    <row r="6" spans="1:9" x14ac:dyDescent="0.35">
      <c r="B6" s="22" t="s">
        <v>37</v>
      </c>
    </row>
    <row r="7" spans="1:9" x14ac:dyDescent="0.35">
      <c r="B7" s="7" t="s">
        <v>95</v>
      </c>
    </row>
    <row r="8" spans="1:9" x14ac:dyDescent="0.35">
      <c r="B8" s="22" t="s">
        <v>97</v>
      </c>
    </row>
    <row r="9" spans="1:9" x14ac:dyDescent="0.35">
      <c r="B9" s="26" t="s">
        <v>96</v>
      </c>
    </row>
    <row r="10" spans="1:9" x14ac:dyDescent="0.35">
      <c r="B10" s="6"/>
    </row>
    <row r="11" spans="1:9" x14ac:dyDescent="0.35">
      <c r="B11" s="5" t="s">
        <v>98</v>
      </c>
    </row>
    <row r="12" spans="1:9" s="31" customFormat="1" x14ac:dyDescent="0.35">
      <c r="B12" s="32" t="s">
        <v>37</v>
      </c>
    </row>
    <row r="13" spans="1:9" s="31" customFormat="1" x14ac:dyDescent="0.35">
      <c r="B13" s="32" t="s">
        <v>100</v>
      </c>
    </row>
    <row r="14" spans="1:9" s="31" customFormat="1" x14ac:dyDescent="0.35">
      <c r="B14" s="35" t="s">
        <v>99</v>
      </c>
      <c r="C14" s="35"/>
      <c r="D14" s="35"/>
      <c r="E14" s="35"/>
      <c r="F14" s="35"/>
      <c r="G14" s="35"/>
      <c r="H14" s="35"/>
      <c r="I14" s="35"/>
    </row>
    <row r="15" spans="1:9" s="31" customFormat="1" x14ac:dyDescent="0.35">
      <c r="B15" s="32" t="s">
        <v>101</v>
      </c>
    </row>
    <row r="17" spans="1:2" s="35" customFormat="1" x14ac:dyDescent="0.35">
      <c r="B17" s="33" t="s">
        <v>107</v>
      </c>
    </row>
    <row r="18" spans="1:2" s="35" customFormat="1" x14ac:dyDescent="0.35">
      <c r="B18" s="34" t="s">
        <v>104</v>
      </c>
    </row>
    <row r="19" spans="1:2" s="35" customFormat="1" x14ac:dyDescent="0.35">
      <c r="B19" s="37">
        <v>2019</v>
      </c>
    </row>
    <row r="20" spans="1:2" s="35" customFormat="1" x14ac:dyDescent="0.35">
      <c r="B20" s="34" t="s">
        <v>105</v>
      </c>
    </row>
    <row r="21" spans="1:2" s="35" customFormat="1" x14ac:dyDescent="0.35">
      <c r="B21" s="36" t="s">
        <v>106</v>
      </c>
    </row>
    <row r="22" spans="1:2" x14ac:dyDescent="0.35">
      <c r="A22" s="1" t="s">
        <v>18</v>
      </c>
    </row>
    <row r="23" spans="1:2" x14ac:dyDescent="0.35">
      <c r="A23" s="4" t="s">
        <v>108</v>
      </c>
    </row>
    <row r="24" spans="1:2" x14ac:dyDescent="0.35">
      <c r="A24" t="s">
        <v>109</v>
      </c>
    </row>
    <row r="26" spans="1:2" x14ac:dyDescent="0.35">
      <c r="A26" s="1" t="s">
        <v>36</v>
      </c>
    </row>
    <row r="27" spans="1:2" x14ac:dyDescent="0.35">
      <c r="A27" t="s">
        <v>34</v>
      </c>
    </row>
    <row r="28" spans="1:2" x14ac:dyDescent="0.35">
      <c r="A28" t="s">
        <v>35</v>
      </c>
    </row>
  </sheetData>
  <hyperlinks>
    <hyperlink ref="B9" r:id="rId1" xr:uid="{7837CC8D-2F48-49ED-8154-B830AE45B30F}"/>
    <hyperlink ref="B21" r:id="rId2" xr:uid="{00000000-0004-0000-0000-000000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A11" zoomScale="115" zoomScaleNormal="115" workbookViewId="0">
      <selection activeCell="B18" sqref="B18"/>
    </sheetView>
  </sheetViews>
  <sheetFormatPr defaultRowHeight="14.5" x14ac:dyDescent="0.35"/>
  <cols>
    <col min="1" max="1" width="33.26953125" customWidth="1"/>
    <col min="2" max="8" width="11.36328125" customWidth="1"/>
  </cols>
  <sheetData>
    <row r="1" spans="1:3" x14ac:dyDescent="0.35">
      <c r="A1" s="1" t="s">
        <v>10</v>
      </c>
    </row>
    <row r="2" spans="1:3" x14ac:dyDescent="0.35">
      <c r="A2" s="4" t="s">
        <v>9</v>
      </c>
    </row>
    <row r="3" spans="1:3" x14ac:dyDescent="0.35">
      <c r="A3" s="4" t="s">
        <v>8</v>
      </c>
    </row>
    <row r="4" spans="1:3" x14ac:dyDescent="0.35">
      <c r="A4" s="4"/>
    </row>
    <row r="5" spans="1:3" x14ac:dyDescent="0.35">
      <c r="A5" s="4" t="s">
        <v>11</v>
      </c>
    </row>
    <row r="7" spans="1:3" x14ac:dyDescent="0.35">
      <c r="A7" s="1" t="s">
        <v>5</v>
      </c>
    </row>
    <row r="8" spans="1:3" x14ac:dyDescent="0.35">
      <c r="A8" s="2" t="s">
        <v>6</v>
      </c>
      <c r="B8" s="3" t="s">
        <v>3</v>
      </c>
      <c r="C8" s="3" t="s">
        <v>4</v>
      </c>
    </row>
    <row r="9" spans="1:3" x14ac:dyDescent="0.35">
      <c r="A9" s="1" t="s">
        <v>1</v>
      </c>
      <c r="B9">
        <v>1.8</v>
      </c>
      <c r="C9">
        <v>1.1000000000000001</v>
      </c>
    </row>
    <row r="10" spans="1:3" x14ac:dyDescent="0.35">
      <c r="A10" s="1" t="s">
        <v>2</v>
      </c>
      <c r="B10">
        <v>1.3</v>
      </c>
      <c r="C10">
        <v>0.6</v>
      </c>
    </row>
    <row r="11" spans="1:3" x14ac:dyDescent="0.35">
      <c r="A11" s="1" t="s">
        <v>102</v>
      </c>
      <c r="B11">
        <f>AVERAGE(B9,B10)</f>
        <v>1.55</v>
      </c>
      <c r="C11" s="35">
        <f>AVERAGE(C9,C10)</f>
        <v>0.85000000000000009</v>
      </c>
    </row>
    <row r="13" spans="1:3" x14ac:dyDescent="0.35">
      <c r="A13" s="1" t="s">
        <v>7</v>
      </c>
    </row>
    <row r="14" spans="1:3" x14ac:dyDescent="0.35">
      <c r="A14" s="2" t="s">
        <v>6</v>
      </c>
      <c r="B14" s="3" t="s">
        <v>3</v>
      </c>
      <c r="C14" s="3" t="s">
        <v>4</v>
      </c>
    </row>
    <row r="15" spans="1:3" x14ac:dyDescent="0.35">
      <c r="A15" s="1" t="s">
        <v>1</v>
      </c>
      <c r="B15">
        <v>8.1</v>
      </c>
      <c r="C15">
        <v>7.2</v>
      </c>
    </row>
    <row r="16" spans="1:3" x14ac:dyDescent="0.35">
      <c r="A16" s="1" t="s">
        <v>2</v>
      </c>
      <c r="B16">
        <v>5.3</v>
      </c>
      <c r="C16">
        <v>4.4000000000000004</v>
      </c>
    </row>
    <row r="20" spans="1:2" x14ac:dyDescent="0.35">
      <c r="A20" s="5" t="s">
        <v>13</v>
      </c>
    </row>
    <row r="21" spans="1:2" x14ac:dyDescent="0.35">
      <c r="A21" t="s">
        <v>103</v>
      </c>
    </row>
    <row r="23" spans="1:2" x14ac:dyDescent="0.35">
      <c r="A23" t="s">
        <v>14</v>
      </c>
      <c r="B23">
        <v>947086</v>
      </c>
    </row>
    <row r="25" spans="1:2" x14ac:dyDescent="0.35">
      <c r="A25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F76A-FAEC-4B8A-A03F-C3183A8F15FE}">
  <sheetPr>
    <tabColor theme="5" tint="0.79998168889431442"/>
  </sheetPr>
  <dimension ref="A1:F30"/>
  <sheetViews>
    <sheetView topLeftCell="A4" workbookViewId="0">
      <selection activeCell="B14" sqref="B14"/>
    </sheetView>
  </sheetViews>
  <sheetFormatPr defaultRowHeight="14.5" x14ac:dyDescent="0.35"/>
  <cols>
    <col min="1" max="1" width="25.54296875" style="11" customWidth="1"/>
    <col min="2" max="2" width="26" customWidth="1"/>
    <col min="3" max="3" width="9.81640625" bestFit="1" customWidth="1"/>
  </cols>
  <sheetData>
    <row r="1" spans="1:6" x14ac:dyDescent="0.35">
      <c r="A1" s="10" t="s">
        <v>39</v>
      </c>
      <c r="B1">
        <f>B9</f>
        <v>80.25</v>
      </c>
      <c r="C1" t="s">
        <v>40</v>
      </c>
    </row>
    <row r="3" spans="1:6" x14ac:dyDescent="0.35">
      <c r="A3" s="11" t="s">
        <v>52</v>
      </c>
      <c r="B3" t="s">
        <v>93</v>
      </c>
    </row>
    <row r="4" spans="1:6" x14ac:dyDescent="0.35">
      <c r="A4" s="11" t="s">
        <v>53</v>
      </c>
      <c r="B4">
        <v>37</v>
      </c>
    </row>
    <row r="5" spans="1:6" x14ac:dyDescent="0.35">
      <c r="A5" s="11" t="s">
        <v>54</v>
      </c>
      <c r="B5">
        <v>75</v>
      </c>
    </row>
    <row r="6" spans="1:6" x14ac:dyDescent="0.35">
      <c r="A6" s="11" t="s">
        <v>55</v>
      </c>
      <c r="B6">
        <v>95</v>
      </c>
    </row>
    <row r="7" spans="1:6" x14ac:dyDescent="0.35">
      <c r="A7" s="11" t="s">
        <v>56</v>
      </c>
      <c r="B7">
        <v>114</v>
      </c>
    </row>
    <row r="9" spans="1:6" x14ac:dyDescent="0.35">
      <c r="A9" s="11" t="s">
        <v>57</v>
      </c>
      <c r="B9">
        <f>AVERAGE(B4:B7)</f>
        <v>80.25</v>
      </c>
    </row>
    <row r="13" spans="1:6" x14ac:dyDescent="0.35">
      <c r="A13" s="11" t="s">
        <v>94</v>
      </c>
      <c r="B13" s="25">
        <f>AVERAGE(B28,B29)+B30</f>
        <v>146.35</v>
      </c>
    </row>
    <row r="16" spans="1:6" x14ac:dyDescent="0.35">
      <c r="A16" s="23" t="s">
        <v>58</v>
      </c>
      <c r="B16" s="22"/>
      <c r="C16" s="22"/>
      <c r="D16" s="22"/>
      <c r="E16" s="22"/>
      <c r="F16" s="22"/>
    </row>
    <row r="17" spans="1:6" x14ac:dyDescent="0.35">
      <c r="A17" s="24" t="s">
        <v>59</v>
      </c>
      <c r="B17" s="24" t="s">
        <v>47</v>
      </c>
      <c r="C17" s="24" t="s">
        <v>60</v>
      </c>
      <c r="D17" s="24" t="s">
        <v>61</v>
      </c>
      <c r="E17" s="16" t="s">
        <v>18</v>
      </c>
      <c r="F17" s="18"/>
    </row>
    <row r="18" spans="1:6" x14ac:dyDescent="0.35">
      <c r="A18" s="27" t="s">
        <v>62</v>
      </c>
      <c r="B18" s="27">
        <v>2.14</v>
      </c>
      <c r="C18" s="27" t="s">
        <v>63</v>
      </c>
      <c r="D18" s="27" t="s">
        <v>64</v>
      </c>
      <c r="E18" s="15" t="s">
        <v>65</v>
      </c>
      <c r="F18" s="17"/>
    </row>
    <row r="19" spans="1:6" x14ac:dyDescent="0.35">
      <c r="A19" s="27" t="s">
        <v>66</v>
      </c>
      <c r="B19" s="27">
        <v>0.21</v>
      </c>
      <c r="C19" s="27" t="s">
        <v>63</v>
      </c>
      <c r="D19" s="27" t="s">
        <v>67</v>
      </c>
      <c r="E19" s="20"/>
      <c r="F19" s="21"/>
    </row>
    <row r="20" spans="1:6" x14ac:dyDescent="0.35">
      <c r="A20" s="27" t="s">
        <v>68</v>
      </c>
      <c r="B20" s="29">
        <v>2.9722222222222219</v>
      </c>
      <c r="C20" s="27" t="s">
        <v>63</v>
      </c>
      <c r="D20" s="27" t="s">
        <v>69</v>
      </c>
      <c r="E20" s="20"/>
      <c r="F20" s="21"/>
    </row>
    <row r="21" spans="1:6" x14ac:dyDescent="0.35">
      <c r="A21" s="27" t="s">
        <v>70</v>
      </c>
      <c r="B21" s="29">
        <v>0.47222222222222221</v>
      </c>
      <c r="C21" s="27" t="s">
        <v>63</v>
      </c>
      <c r="D21" s="27" t="s">
        <v>71</v>
      </c>
      <c r="E21" s="20"/>
      <c r="F21" s="21"/>
    </row>
    <row r="22" spans="1:6" x14ac:dyDescent="0.35">
      <c r="A22" s="27" t="s">
        <v>72</v>
      </c>
      <c r="B22" s="27">
        <v>900</v>
      </c>
      <c r="C22" s="27" t="s">
        <v>73</v>
      </c>
      <c r="D22" s="27" t="s">
        <v>74</v>
      </c>
      <c r="E22" s="20"/>
      <c r="F22" s="21"/>
    </row>
    <row r="23" spans="1:6" x14ac:dyDescent="0.35">
      <c r="A23" s="27" t="s">
        <v>75</v>
      </c>
      <c r="B23" s="27">
        <v>0.5</v>
      </c>
      <c r="C23" s="27" t="s">
        <v>76</v>
      </c>
      <c r="D23" s="27" t="s">
        <v>77</v>
      </c>
      <c r="E23" s="20"/>
      <c r="F23" s="21"/>
    </row>
    <row r="24" spans="1:6" x14ac:dyDescent="0.35">
      <c r="A24" s="27" t="s">
        <v>78</v>
      </c>
      <c r="B24" s="28">
        <v>675000000</v>
      </c>
      <c r="C24" s="27" t="s">
        <v>79</v>
      </c>
      <c r="D24" s="27" t="s">
        <v>80</v>
      </c>
      <c r="E24" s="20"/>
      <c r="F24" s="21"/>
    </row>
    <row r="25" spans="1:6" x14ac:dyDescent="0.35">
      <c r="A25" s="27" t="s">
        <v>81</v>
      </c>
      <c r="B25" s="28">
        <v>1255000000</v>
      </c>
      <c r="C25" s="27" t="s">
        <v>79</v>
      </c>
      <c r="D25" s="27" t="s">
        <v>82</v>
      </c>
      <c r="E25" s="20"/>
      <c r="F25" s="21"/>
    </row>
    <row r="26" spans="1:6" x14ac:dyDescent="0.35">
      <c r="A26" s="27" t="s">
        <v>83</v>
      </c>
      <c r="B26" s="28">
        <v>29</v>
      </c>
      <c r="C26" s="27" t="s">
        <v>84</v>
      </c>
      <c r="D26" s="27" t="s">
        <v>85</v>
      </c>
      <c r="E26" s="20"/>
      <c r="F26" s="21"/>
    </row>
    <row r="27" spans="1:6" x14ac:dyDescent="0.35">
      <c r="A27" s="27" t="s">
        <v>86</v>
      </c>
      <c r="B27" s="28">
        <v>50</v>
      </c>
      <c r="C27" s="27" t="s">
        <v>84</v>
      </c>
      <c r="D27" s="27" t="s">
        <v>85</v>
      </c>
      <c r="E27" s="20"/>
      <c r="F27" s="21"/>
    </row>
    <row r="28" spans="1:6" x14ac:dyDescent="0.35">
      <c r="A28" s="27" t="s">
        <v>87</v>
      </c>
      <c r="B28" s="28">
        <v>89.75</v>
      </c>
      <c r="C28" s="27" t="s">
        <v>88</v>
      </c>
      <c r="D28" s="27" t="s">
        <v>89</v>
      </c>
      <c r="E28" s="20"/>
      <c r="F28" s="21"/>
    </row>
    <row r="29" spans="1:6" x14ac:dyDescent="0.35">
      <c r="A29" s="27" t="s">
        <v>90</v>
      </c>
      <c r="B29" s="28">
        <v>162.94999999999999</v>
      </c>
      <c r="C29" s="27" t="s">
        <v>88</v>
      </c>
      <c r="D29" s="27" t="s">
        <v>89</v>
      </c>
      <c r="E29" s="20"/>
      <c r="F29" s="21"/>
    </row>
    <row r="30" spans="1:6" x14ac:dyDescent="0.35">
      <c r="A30" s="27" t="s">
        <v>91</v>
      </c>
      <c r="B30" s="28">
        <v>20</v>
      </c>
      <c r="C30" s="27" t="s">
        <v>88</v>
      </c>
      <c r="D30" s="27" t="s">
        <v>92</v>
      </c>
      <c r="E30" s="19"/>
      <c r="F30" s="30"/>
    </row>
  </sheetData>
  <mergeCells count="2">
    <mergeCell ref="E17:F17"/>
    <mergeCell ref="E18:F3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2950-8AE7-42A8-9F22-4433B8C9A51C}">
  <sheetPr>
    <tabColor theme="0" tint="-0.14999847407452621"/>
  </sheetPr>
  <dimension ref="A1:V22"/>
  <sheetViews>
    <sheetView topLeftCell="B11" zoomScale="90" zoomScaleNormal="90" workbookViewId="0">
      <selection activeCell="E15" sqref="E15"/>
    </sheetView>
  </sheetViews>
  <sheetFormatPr defaultRowHeight="14.5" x14ac:dyDescent="0.35"/>
  <cols>
    <col min="1" max="1" width="21.36328125" bestFit="1" customWidth="1"/>
  </cols>
  <sheetData>
    <row r="1" spans="1:13" x14ac:dyDescent="0.35">
      <c r="A1" s="1" t="s">
        <v>50</v>
      </c>
    </row>
    <row r="2" spans="1:13" x14ac:dyDescent="0.35">
      <c r="A2" t="s">
        <v>41</v>
      </c>
      <c r="B2">
        <v>2030</v>
      </c>
      <c r="C2">
        <v>2045</v>
      </c>
    </row>
    <row r="3" spans="1:13" x14ac:dyDescent="0.35">
      <c r="A3" t="s">
        <v>48</v>
      </c>
      <c r="B3">
        <v>0</v>
      </c>
      <c r="C3">
        <f>'E3 data'!B1</f>
        <v>80.25</v>
      </c>
    </row>
    <row r="5" spans="1:13" x14ac:dyDescent="0.35">
      <c r="A5" s="1" t="s">
        <v>46</v>
      </c>
    </row>
    <row r="13" spans="1:13" x14ac:dyDescent="0.35">
      <c r="A13" s="12" t="s">
        <v>49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x14ac:dyDescent="0.35">
      <c r="A14" t="s">
        <v>42</v>
      </c>
    </row>
    <row r="15" spans="1:13" x14ac:dyDescent="0.35">
      <c r="A15" t="s">
        <v>44</v>
      </c>
      <c r="B15">
        <v>43</v>
      </c>
    </row>
    <row r="16" spans="1:13" x14ac:dyDescent="0.35">
      <c r="A16" t="s">
        <v>43</v>
      </c>
      <c r="B16">
        <v>-0.52</v>
      </c>
    </row>
    <row r="17" spans="1:22" ht="16.5" x14ac:dyDescent="0.45">
      <c r="A17" t="s">
        <v>45</v>
      </c>
      <c r="B17">
        <v>-10</v>
      </c>
    </row>
    <row r="19" spans="1:22" x14ac:dyDescent="0.35">
      <c r="A19" s="1" t="s">
        <v>51</v>
      </c>
    </row>
    <row r="20" spans="1:22" x14ac:dyDescent="0.35">
      <c r="A20" t="s">
        <v>41</v>
      </c>
      <c r="B20">
        <v>2030</v>
      </c>
      <c r="C20">
        <v>2031</v>
      </c>
      <c r="D20">
        <v>2032</v>
      </c>
      <c r="E20">
        <v>2033</v>
      </c>
      <c r="F20">
        <v>2034</v>
      </c>
      <c r="G20">
        <v>2035</v>
      </c>
      <c r="H20">
        <v>2036</v>
      </c>
      <c r="I20">
        <v>2037</v>
      </c>
      <c r="J20">
        <v>2038</v>
      </c>
      <c r="K20">
        <v>2039</v>
      </c>
      <c r="L20">
        <v>2040</v>
      </c>
      <c r="M20">
        <v>2041</v>
      </c>
      <c r="N20">
        <v>2042</v>
      </c>
      <c r="O20">
        <v>2043</v>
      </c>
      <c r="P20">
        <v>2044</v>
      </c>
      <c r="Q20">
        <v>2045</v>
      </c>
      <c r="R20">
        <v>2046</v>
      </c>
      <c r="S20">
        <v>2047</v>
      </c>
      <c r="T20">
        <v>2048</v>
      </c>
      <c r="U20">
        <v>2049</v>
      </c>
      <c r="V20">
        <v>2050</v>
      </c>
    </row>
    <row r="21" spans="1:22" x14ac:dyDescent="0.35">
      <c r="A21" t="s">
        <v>47</v>
      </c>
      <c r="B21">
        <f>B3</f>
        <v>0</v>
      </c>
      <c r="C21">
        <f>$B$15/(1+EXP($B$16*((C20-$B$20)+$B$17)))*2</f>
        <v>0.79065866158677611</v>
      </c>
      <c r="D21">
        <f t="shared" ref="D21:V21" si="0">$B$15/(1+EXP($B$16*((D20-$B$20)+$B$17)))*2</f>
        <v>1.3216226786136973</v>
      </c>
      <c r="E21">
        <f t="shared" si="0"/>
        <v>2.1999477948326609</v>
      </c>
      <c r="F21">
        <f t="shared" si="0"/>
        <v>3.636920378414906</v>
      </c>
      <c r="G21">
        <f t="shared" si="0"/>
        <v>5.9459041495278262</v>
      </c>
      <c r="H21">
        <f t="shared" si="0"/>
        <v>9.5508131371810503</v>
      </c>
      <c r="I21">
        <f t="shared" si="0"/>
        <v>14.933611643634432</v>
      </c>
      <c r="J21">
        <f t="shared" si="0"/>
        <v>22.458899476754585</v>
      </c>
      <c r="K21">
        <f t="shared" si="0"/>
        <v>32.065292097065182</v>
      </c>
      <c r="L21">
        <f t="shared" si="0"/>
        <v>43</v>
      </c>
      <c r="M21">
        <f t="shared" si="0"/>
        <v>53.934707902934825</v>
      </c>
      <c r="N21">
        <f t="shared" si="0"/>
        <v>63.541100523245404</v>
      </c>
      <c r="O21">
        <f t="shared" si="0"/>
        <v>71.066388356365565</v>
      </c>
      <c r="P21">
        <f t="shared" si="0"/>
        <v>76.449186862818948</v>
      </c>
      <c r="Q21">
        <f t="shared" si="0"/>
        <v>80.05409585047218</v>
      </c>
      <c r="R21">
        <f t="shared" si="0"/>
        <v>82.363079621585101</v>
      </c>
      <c r="S21">
        <f t="shared" si="0"/>
        <v>83.800052205167347</v>
      </c>
      <c r="T21">
        <f t="shared" si="0"/>
        <v>84.678377321386307</v>
      </c>
      <c r="U21">
        <f t="shared" si="0"/>
        <v>85.209341338413239</v>
      </c>
      <c r="V21">
        <f t="shared" si="0"/>
        <v>85.528178294647262</v>
      </c>
    </row>
    <row r="22" spans="1:22" x14ac:dyDescent="0.35">
      <c r="C22">
        <v>0.39532933079338806</v>
      </c>
      <c r="D22">
        <v>0.66081133930684866</v>
      </c>
      <c r="E22">
        <v>1.0999738974163304</v>
      </c>
      <c r="F22">
        <v>1.818460189207453</v>
      </c>
      <c r="G22">
        <v>2.9729520747639131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I1" workbookViewId="0">
      <selection activeCell="AI2" sqref="P2:AI2"/>
    </sheetView>
  </sheetViews>
  <sheetFormatPr defaultRowHeight="14.5" x14ac:dyDescent="0.35"/>
  <cols>
    <col min="1" max="1" width="19.81640625" customWidth="1"/>
    <col min="2" max="2" width="9.08984375" customWidth="1"/>
    <col min="31" max="31" width="10.7265625" bestFit="1" customWidth="1"/>
  </cols>
  <sheetData>
    <row r="1" spans="1:35" x14ac:dyDescent="0.35">
      <c r="A1" s="2" t="s">
        <v>12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Calculations!B21*1000000</f>
        <v>0</v>
      </c>
      <c r="P2" s="14">
        <f>Calculations!C21*1000000</f>
        <v>790658.66158677614</v>
      </c>
      <c r="Q2" s="14">
        <f>Calculations!D21*1000000</f>
        <v>1321622.6786136974</v>
      </c>
      <c r="R2" s="14">
        <f>Calculations!E21*1000000</f>
        <v>2199947.7948326608</v>
      </c>
      <c r="S2" s="14">
        <f>Calculations!F21*1000000</f>
        <v>3636920.3784149061</v>
      </c>
      <c r="T2" s="14">
        <f>Calculations!G21*1000000</f>
        <v>5945904.1495278263</v>
      </c>
      <c r="U2" s="14">
        <f>Calculations!H21*1000000</f>
        <v>9550813.1371810511</v>
      </c>
      <c r="V2" s="13">
        <f>Calculations!I21*1000000</f>
        <v>14933611.643634431</v>
      </c>
      <c r="W2" s="13">
        <f>Calculations!J21*1000000</f>
        <v>22458899.476754583</v>
      </c>
      <c r="X2" s="13">
        <f>Calculations!K21*1000000</f>
        <v>32065292.097065181</v>
      </c>
      <c r="Y2" s="13">
        <f>Calculations!L21*1000000</f>
        <v>43000000</v>
      </c>
      <c r="Z2" s="13">
        <f>Calculations!M21*1000000</f>
        <v>53934707.902934827</v>
      </c>
      <c r="AA2" s="13">
        <f>Calculations!N21*1000000</f>
        <v>63541100.523245402</v>
      </c>
      <c r="AB2" s="13">
        <f>Calculations!O21*1000000</f>
        <v>71066388.356365561</v>
      </c>
      <c r="AC2" s="13">
        <f>Calculations!P21*1000000</f>
        <v>76449186.862818941</v>
      </c>
      <c r="AD2" s="12">
        <f>'E3 data'!B1*1000000</f>
        <v>80250000</v>
      </c>
      <c r="AE2" s="14">
        <f>Calculations!R21*1000000</f>
        <v>82363079.621585101</v>
      </c>
      <c r="AF2" s="14">
        <f>Calculations!S21*1000000</f>
        <v>83800052.205167353</v>
      </c>
      <c r="AG2" s="14">
        <f>Calculations!T21*1000000</f>
        <v>84678377.321386307</v>
      </c>
      <c r="AH2" s="14">
        <f>Calculations!U21*1000000</f>
        <v>85209341.338413239</v>
      </c>
      <c r="AI2" s="14">
        <f>Calculations!V21*1000000</f>
        <v>85528178.294647262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AI2" sqref="B2:AI2"/>
    </sheetView>
  </sheetViews>
  <sheetFormatPr defaultRowHeight="14.5" x14ac:dyDescent="0.35"/>
  <cols>
    <col min="1" max="1" width="24.7265625" customWidth="1"/>
    <col min="2" max="2" width="9.08984375" customWidth="1"/>
  </cols>
  <sheetData>
    <row r="1" spans="1:35" x14ac:dyDescent="0.35">
      <c r="A1" s="2" t="s">
        <v>15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s="9" t="s">
        <v>19</v>
      </c>
      <c r="B2" s="8">
        <f>'NAS data'!B11*'NAS data'!B23</f>
        <v>1467983.3</v>
      </c>
      <c r="C2" s="8">
        <f>$B2</f>
        <v>1467983.3</v>
      </c>
      <c r="D2" s="8">
        <f t="shared" ref="D2:AI10" si="0">$B2</f>
        <v>1467983.3</v>
      </c>
      <c r="E2" s="8">
        <f t="shared" si="0"/>
        <v>1467983.3</v>
      </c>
      <c r="F2" s="8">
        <f t="shared" si="0"/>
        <v>1467983.3</v>
      </c>
      <c r="G2" s="8">
        <f t="shared" si="0"/>
        <v>1467983.3</v>
      </c>
      <c r="H2" s="8">
        <f t="shared" si="0"/>
        <v>1467983.3</v>
      </c>
      <c r="I2" s="8">
        <f t="shared" si="0"/>
        <v>1467983.3</v>
      </c>
      <c r="J2" s="8">
        <f t="shared" si="0"/>
        <v>1467983.3</v>
      </c>
      <c r="K2" s="8">
        <f t="shared" si="0"/>
        <v>1467983.3</v>
      </c>
      <c r="L2" s="8">
        <f t="shared" si="0"/>
        <v>1467983.3</v>
      </c>
      <c r="M2" s="8">
        <f t="shared" si="0"/>
        <v>1467983.3</v>
      </c>
      <c r="N2" s="8">
        <f t="shared" si="0"/>
        <v>1467983.3</v>
      </c>
      <c r="O2" s="8">
        <f t="shared" si="0"/>
        <v>1467983.3</v>
      </c>
      <c r="P2" s="8">
        <f t="shared" si="0"/>
        <v>1467983.3</v>
      </c>
      <c r="Q2" s="8">
        <f t="shared" si="0"/>
        <v>1467983.3</v>
      </c>
      <c r="R2" s="8">
        <f t="shared" si="0"/>
        <v>1467983.3</v>
      </c>
      <c r="S2" s="8">
        <f t="shared" si="0"/>
        <v>1467983.3</v>
      </c>
      <c r="T2" s="8">
        <f t="shared" si="0"/>
        <v>1467983.3</v>
      </c>
      <c r="U2" s="8">
        <f t="shared" si="0"/>
        <v>1467983.3</v>
      </c>
      <c r="V2" s="8">
        <f t="shared" si="0"/>
        <v>1467983.3</v>
      </c>
      <c r="W2" s="8">
        <f t="shared" si="0"/>
        <v>1467983.3</v>
      </c>
      <c r="X2" s="8">
        <f t="shared" si="0"/>
        <v>1467983.3</v>
      </c>
      <c r="Y2" s="8">
        <f t="shared" si="0"/>
        <v>1467983.3</v>
      </c>
      <c r="Z2" s="8">
        <f t="shared" si="0"/>
        <v>1467983.3</v>
      </c>
      <c r="AA2" s="8">
        <f t="shared" si="0"/>
        <v>1467983.3</v>
      </c>
      <c r="AB2" s="8">
        <f t="shared" si="0"/>
        <v>1467983.3</v>
      </c>
      <c r="AC2" s="8">
        <f t="shared" si="0"/>
        <v>1467983.3</v>
      </c>
      <c r="AD2" s="8">
        <f t="shared" si="0"/>
        <v>1467983.3</v>
      </c>
      <c r="AE2" s="8">
        <f t="shared" si="0"/>
        <v>1467983.3</v>
      </c>
      <c r="AF2" s="8">
        <f t="shared" si="0"/>
        <v>1467983.3</v>
      </c>
      <c r="AG2" s="8">
        <f t="shared" si="0"/>
        <v>1467983.3</v>
      </c>
      <c r="AH2" s="8">
        <f t="shared" si="0"/>
        <v>1467983.3</v>
      </c>
      <c r="AI2" s="8">
        <f t="shared" si="0"/>
        <v>1467983.3</v>
      </c>
    </row>
    <row r="3" spans="1:35" x14ac:dyDescent="0.35">
      <c r="A3" s="9" t="s">
        <v>20</v>
      </c>
      <c r="B3">
        <v>0</v>
      </c>
      <c r="C3" s="8">
        <f t="shared" ref="C3:R11" si="1">$B3</f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8">
        <f t="shared" si="1"/>
        <v>0</v>
      </c>
      <c r="N3" s="8">
        <f t="shared" si="1"/>
        <v>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1"/>
        <v>0</v>
      </c>
      <c r="S3" s="8">
        <f t="shared" si="0"/>
        <v>0</v>
      </c>
      <c r="T3" s="8">
        <f t="shared" si="0"/>
        <v>0</v>
      </c>
      <c r="U3" s="8">
        <f t="shared" si="0"/>
        <v>0</v>
      </c>
      <c r="V3" s="8">
        <f t="shared" si="0"/>
        <v>0</v>
      </c>
      <c r="W3" s="8">
        <f t="shared" si="0"/>
        <v>0</v>
      </c>
      <c r="X3" s="8">
        <f t="shared" si="0"/>
        <v>0</v>
      </c>
      <c r="Y3" s="8">
        <f t="shared" si="0"/>
        <v>0</v>
      </c>
      <c r="Z3" s="8">
        <f t="shared" si="0"/>
        <v>0</v>
      </c>
      <c r="AA3" s="8">
        <f t="shared" si="0"/>
        <v>0</v>
      </c>
      <c r="AB3" s="8">
        <f t="shared" si="0"/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</row>
    <row r="4" spans="1:35" x14ac:dyDescent="0.35">
      <c r="A4" s="9" t="s">
        <v>21</v>
      </c>
      <c r="B4" s="35">
        <v>0</v>
      </c>
      <c r="C4" s="8">
        <f t="shared" si="1"/>
        <v>0</v>
      </c>
      <c r="D4" s="8">
        <f t="shared" si="0"/>
        <v>0</v>
      </c>
      <c r="E4" s="8">
        <f t="shared" si="0"/>
        <v>0</v>
      </c>
      <c r="F4" s="8">
        <f t="shared" si="0"/>
        <v>0</v>
      </c>
      <c r="G4" s="8">
        <f t="shared" si="0"/>
        <v>0</v>
      </c>
      <c r="H4" s="8">
        <f t="shared" si="0"/>
        <v>0</v>
      </c>
      <c r="I4" s="8">
        <f t="shared" si="0"/>
        <v>0</v>
      </c>
      <c r="J4" s="8">
        <f t="shared" si="0"/>
        <v>0</v>
      </c>
      <c r="K4" s="8">
        <f t="shared" si="0"/>
        <v>0</v>
      </c>
      <c r="L4" s="8">
        <f t="shared" si="0"/>
        <v>0</v>
      </c>
      <c r="M4" s="8">
        <f t="shared" si="0"/>
        <v>0</v>
      </c>
      <c r="N4" s="8">
        <f t="shared" si="0"/>
        <v>0</v>
      </c>
      <c r="O4" s="8">
        <f t="shared" si="0"/>
        <v>0</v>
      </c>
      <c r="P4" s="8">
        <f t="shared" si="0"/>
        <v>0</v>
      </c>
      <c r="Q4" s="8">
        <f t="shared" si="0"/>
        <v>0</v>
      </c>
      <c r="R4" s="8">
        <f t="shared" si="0"/>
        <v>0</v>
      </c>
      <c r="S4" s="8">
        <f t="shared" si="0"/>
        <v>0</v>
      </c>
      <c r="T4" s="8">
        <f t="shared" si="0"/>
        <v>0</v>
      </c>
      <c r="U4" s="8">
        <f t="shared" si="0"/>
        <v>0</v>
      </c>
      <c r="V4" s="8">
        <f t="shared" si="0"/>
        <v>0</v>
      </c>
      <c r="W4" s="8">
        <f t="shared" si="0"/>
        <v>0</v>
      </c>
      <c r="X4" s="8">
        <f t="shared" si="0"/>
        <v>0</v>
      </c>
      <c r="Y4" s="8">
        <f t="shared" si="0"/>
        <v>0</v>
      </c>
      <c r="Z4" s="8">
        <f t="shared" si="0"/>
        <v>0</v>
      </c>
      <c r="AA4" s="8">
        <f t="shared" si="0"/>
        <v>0</v>
      </c>
      <c r="AB4" s="8">
        <f t="shared" si="0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</row>
    <row r="5" spans="1:35" x14ac:dyDescent="0.35">
      <c r="A5" s="9" t="s">
        <v>22</v>
      </c>
      <c r="B5">
        <v>0</v>
      </c>
      <c r="C5" s="8">
        <f t="shared" si="1"/>
        <v>0</v>
      </c>
      <c r="D5" s="8">
        <f t="shared" si="0"/>
        <v>0</v>
      </c>
      <c r="E5" s="8">
        <f t="shared" si="0"/>
        <v>0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8">
        <f t="shared" si="0"/>
        <v>0</v>
      </c>
      <c r="U5" s="8">
        <f t="shared" si="0"/>
        <v>0</v>
      </c>
      <c r="V5" s="8">
        <f t="shared" si="0"/>
        <v>0</v>
      </c>
      <c r="W5" s="8">
        <f t="shared" si="0"/>
        <v>0</v>
      </c>
      <c r="X5" s="8">
        <f t="shared" si="0"/>
        <v>0</v>
      </c>
      <c r="Y5" s="8">
        <f t="shared" si="0"/>
        <v>0</v>
      </c>
      <c r="Z5" s="8">
        <f t="shared" si="0"/>
        <v>0</v>
      </c>
      <c r="AA5" s="8">
        <f t="shared" si="0"/>
        <v>0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</row>
    <row r="6" spans="1:35" x14ac:dyDescent="0.35">
      <c r="A6" s="9" t="s">
        <v>23</v>
      </c>
      <c r="B6">
        <v>0</v>
      </c>
      <c r="C6" s="8">
        <f t="shared" si="1"/>
        <v>0</v>
      </c>
      <c r="D6" s="8">
        <f t="shared" si="0"/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0</v>
      </c>
      <c r="J6" s="8">
        <f t="shared" si="0"/>
        <v>0</v>
      </c>
      <c r="K6" s="8">
        <f t="shared" si="0"/>
        <v>0</v>
      </c>
      <c r="L6" s="8">
        <f t="shared" si="0"/>
        <v>0</v>
      </c>
      <c r="M6" s="8">
        <f t="shared" si="0"/>
        <v>0</v>
      </c>
      <c r="N6" s="8">
        <f t="shared" si="0"/>
        <v>0</v>
      </c>
      <c r="O6" s="8">
        <f t="shared" si="0"/>
        <v>0</v>
      </c>
      <c r="P6" s="8">
        <f t="shared" si="0"/>
        <v>0</v>
      </c>
      <c r="Q6" s="8">
        <f t="shared" si="0"/>
        <v>0</v>
      </c>
      <c r="R6" s="8">
        <f t="shared" si="0"/>
        <v>0</v>
      </c>
      <c r="S6" s="8">
        <f t="shared" si="0"/>
        <v>0</v>
      </c>
      <c r="T6" s="8">
        <f t="shared" si="0"/>
        <v>0</v>
      </c>
      <c r="U6" s="8">
        <f t="shared" si="0"/>
        <v>0</v>
      </c>
      <c r="V6" s="8">
        <f t="shared" si="0"/>
        <v>0</v>
      </c>
      <c r="W6" s="8">
        <f t="shared" si="0"/>
        <v>0</v>
      </c>
      <c r="X6" s="8">
        <f t="shared" si="0"/>
        <v>0</v>
      </c>
      <c r="Y6" s="8">
        <f t="shared" si="0"/>
        <v>0</v>
      </c>
      <c r="Z6" s="8">
        <f t="shared" si="0"/>
        <v>0</v>
      </c>
      <c r="AA6" s="8">
        <f t="shared" si="0"/>
        <v>0</v>
      </c>
      <c r="AB6" s="8">
        <f t="shared" si="0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</row>
    <row r="7" spans="1:35" x14ac:dyDescent="0.35">
      <c r="A7" s="9" t="s">
        <v>24</v>
      </c>
      <c r="B7">
        <v>0</v>
      </c>
      <c r="C7" s="8">
        <f t="shared" si="1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f t="shared" si="0"/>
        <v>0</v>
      </c>
      <c r="Z7" s="8">
        <f t="shared" si="0"/>
        <v>0</v>
      </c>
      <c r="AA7" s="8">
        <f t="shared" si="0"/>
        <v>0</v>
      </c>
      <c r="AB7" s="8">
        <f t="shared" si="0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  <c r="AH7" s="8">
        <f t="shared" si="0"/>
        <v>0</v>
      </c>
      <c r="AI7" s="8">
        <f t="shared" si="0"/>
        <v>0</v>
      </c>
    </row>
    <row r="8" spans="1:35" x14ac:dyDescent="0.35">
      <c r="A8" s="9" t="s">
        <v>25</v>
      </c>
      <c r="B8">
        <v>0</v>
      </c>
      <c r="C8" s="8">
        <f t="shared" si="1"/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8">
        <f t="shared" si="0"/>
        <v>0</v>
      </c>
      <c r="J8" s="8">
        <f t="shared" si="0"/>
        <v>0</v>
      </c>
      <c r="K8" s="8">
        <f t="shared" si="0"/>
        <v>0</v>
      </c>
      <c r="L8" s="8">
        <f t="shared" si="0"/>
        <v>0</v>
      </c>
      <c r="M8" s="8">
        <f t="shared" si="0"/>
        <v>0</v>
      </c>
      <c r="N8" s="8">
        <f t="shared" si="0"/>
        <v>0</v>
      </c>
      <c r="O8" s="8">
        <f t="shared" si="0"/>
        <v>0</v>
      </c>
      <c r="P8" s="8">
        <f t="shared" si="0"/>
        <v>0</v>
      </c>
      <c r="Q8" s="8">
        <f t="shared" si="0"/>
        <v>0</v>
      </c>
      <c r="R8" s="8">
        <f t="shared" si="0"/>
        <v>0</v>
      </c>
      <c r="S8" s="8">
        <f t="shared" si="0"/>
        <v>0</v>
      </c>
      <c r="T8" s="8">
        <f t="shared" si="0"/>
        <v>0</v>
      </c>
      <c r="U8" s="8">
        <f t="shared" si="0"/>
        <v>0</v>
      </c>
      <c r="V8" s="8">
        <f t="shared" si="0"/>
        <v>0</v>
      </c>
      <c r="W8" s="8">
        <f t="shared" si="0"/>
        <v>0</v>
      </c>
      <c r="X8" s="8">
        <f t="shared" si="0"/>
        <v>0</v>
      </c>
      <c r="Y8" s="8">
        <f t="shared" si="0"/>
        <v>0</v>
      </c>
      <c r="Z8" s="8">
        <f t="shared" si="0"/>
        <v>0</v>
      </c>
      <c r="AA8" s="8">
        <f t="shared" si="0"/>
        <v>0</v>
      </c>
      <c r="AB8" s="8">
        <f t="shared" si="0"/>
        <v>0</v>
      </c>
      <c r="AC8" s="8">
        <f t="shared" si="0"/>
        <v>0</v>
      </c>
      <c r="AD8" s="8">
        <f t="shared" si="0"/>
        <v>0</v>
      </c>
      <c r="AE8" s="8">
        <f t="shared" si="0"/>
        <v>0</v>
      </c>
      <c r="AF8" s="8">
        <f t="shared" si="0"/>
        <v>0</v>
      </c>
      <c r="AG8" s="8">
        <f t="shared" si="0"/>
        <v>0</v>
      </c>
      <c r="AH8" s="8">
        <f t="shared" si="0"/>
        <v>0</v>
      </c>
      <c r="AI8" s="8">
        <f t="shared" si="0"/>
        <v>0</v>
      </c>
    </row>
    <row r="9" spans="1:35" x14ac:dyDescent="0.35">
      <c r="A9" s="9" t="s">
        <v>26</v>
      </c>
      <c r="B9">
        <v>0</v>
      </c>
      <c r="C9" s="8">
        <f t="shared" si="1"/>
        <v>0</v>
      </c>
      <c r="D9" s="8">
        <f t="shared" si="0"/>
        <v>0</v>
      </c>
      <c r="E9" s="8">
        <f t="shared" si="0"/>
        <v>0</v>
      </c>
      <c r="F9" s="8">
        <f t="shared" si="0"/>
        <v>0</v>
      </c>
      <c r="G9" s="8">
        <f t="shared" si="0"/>
        <v>0</v>
      </c>
      <c r="H9" s="8">
        <f t="shared" si="0"/>
        <v>0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 t="shared" si="0"/>
        <v>0</v>
      </c>
      <c r="P9" s="8">
        <f t="shared" si="0"/>
        <v>0</v>
      </c>
      <c r="Q9" s="8">
        <f t="shared" si="0"/>
        <v>0</v>
      </c>
      <c r="R9" s="8">
        <f t="shared" si="0"/>
        <v>0</v>
      </c>
      <c r="S9" s="8">
        <f t="shared" si="0"/>
        <v>0</v>
      </c>
      <c r="T9" s="8">
        <f t="shared" si="0"/>
        <v>0</v>
      </c>
      <c r="U9" s="8">
        <f t="shared" si="0"/>
        <v>0</v>
      </c>
      <c r="V9" s="8">
        <f t="shared" si="0"/>
        <v>0</v>
      </c>
      <c r="W9" s="8">
        <f t="shared" si="0"/>
        <v>0</v>
      </c>
      <c r="X9" s="8">
        <f t="shared" si="0"/>
        <v>0</v>
      </c>
      <c r="Y9" s="8">
        <f t="shared" si="0"/>
        <v>0</v>
      </c>
      <c r="Z9" s="8">
        <f t="shared" si="0"/>
        <v>0</v>
      </c>
      <c r="AA9" s="8">
        <f t="shared" si="0"/>
        <v>0</v>
      </c>
      <c r="AB9" s="8">
        <f t="shared" si="0"/>
        <v>0</v>
      </c>
      <c r="AC9" s="8">
        <f t="shared" si="0"/>
        <v>0</v>
      </c>
      <c r="AD9" s="8">
        <f t="shared" si="0"/>
        <v>0</v>
      </c>
      <c r="AE9" s="8">
        <f t="shared" si="0"/>
        <v>0</v>
      </c>
      <c r="AF9" s="8">
        <f t="shared" si="0"/>
        <v>0</v>
      </c>
      <c r="AG9" s="8">
        <f t="shared" si="0"/>
        <v>0</v>
      </c>
      <c r="AH9" s="8">
        <f t="shared" si="0"/>
        <v>0</v>
      </c>
      <c r="AI9" s="8">
        <f t="shared" si="0"/>
        <v>0</v>
      </c>
    </row>
    <row r="10" spans="1:35" x14ac:dyDescent="0.35">
      <c r="A10" s="9" t="s">
        <v>27</v>
      </c>
      <c r="B10">
        <v>0</v>
      </c>
      <c r="C10" s="8">
        <f t="shared" si="1"/>
        <v>0</v>
      </c>
      <c r="D10" s="8">
        <f t="shared" si="0"/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8">
        <f t="shared" si="0"/>
        <v>0</v>
      </c>
      <c r="M10" s="8">
        <f t="shared" si="0"/>
        <v>0</v>
      </c>
      <c r="N10" s="8">
        <f t="shared" si="0"/>
        <v>0</v>
      </c>
      <c r="O10" s="8">
        <f t="shared" si="0"/>
        <v>0</v>
      </c>
      <c r="P10" s="8">
        <f t="shared" si="0"/>
        <v>0</v>
      </c>
      <c r="Q10" s="8">
        <f t="shared" si="0"/>
        <v>0</v>
      </c>
      <c r="R10" s="8">
        <f t="shared" ref="D10:AI11" si="2">$B10</f>
        <v>0</v>
      </c>
      <c r="S10" s="8">
        <f t="shared" si="2"/>
        <v>0</v>
      </c>
      <c r="T10" s="8">
        <f t="shared" si="2"/>
        <v>0</v>
      </c>
      <c r="U10" s="8">
        <f t="shared" si="2"/>
        <v>0</v>
      </c>
      <c r="V10" s="8">
        <f t="shared" si="2"/>
        <v>0</v>
      </c>
      <c r="W10" s="8">
        <f t="shared" si="2"/>
        <v>0</v>
      </c>
      <c r="X10" s="8">
        <f t="shared" si="2"/>
        <v>0</v>
      </c>
      <c r="Y10" s="8">
        <f t="shared" si="2"/>
        <v>0</v>
      </c>
      <c r="Z10" s="8">
        <f t="shared" si="2"/>
        <v>0</v>
      </c>
      <c r="AA10" s="8">
        <f t="shared" si="2"/>
        <v>0</v>
      </c>
      <c r="AB10" s="8">
        <f t="shared" si="2"/>
        <v>0</v>
      </c>
      <c r="AC10" s="8">
        <f t="shared" si="2"/>
        <v>0</v>
      </c>
      <c r="AD10" s="8">
        <f t="shared" si="2"/>
        <v>0</v>
      </c>
      <c r="AE10" s="8">
        <f t="shared" si="2"/>
        <v>0</v>
      </c>
      <c r="AF10" s="8">
        <f t="shared" si="2"/>
        <v>0</v>
      </c>
      <c r="AG10" s="8">
        <f t="shared" si="2"/>
        <v>0</v>
      </c>
      <c r="AH10" s="8">
        <f t="shared" si="2"/>
        <v>0</v>
      </c>
      <c r="AI10" s="8">
        <f t="shared" si="2"/>
        <v>0</v>
      </c>
    </row>
    <row r="11" spans="1:35" x14ac:dyDescent="0.35">
      <c r="A11" s="9" t="s">
        <v>28</v>
      </c>
      <c r="B11">
        <v>0</v>
      </c>
      <c r="C11" s="8">
        <f t="shared" si="1"/>
        <v>0</v>
      </c>
      <c r="D11" s="8">
        <f t="shared" si="2"/>
        <v>0</v>
      </c>
      <c r="E11" s="8">
        <f t="shared" si="2"/>
        <v>0</v>
      </c>
      <c r="F11" s="8">
        <f t="shared" si="2"/>
        <v>0</v>
      </c>
      <c r="G11" s="8">
        <f t="shared" si="2"/>
        <v>0</v>
      </c>
      <c r="H11" s="8">
        <f t="shared" si="2"/>
        <v>0</v>
      </c>
      <c r="I11" s="8">
        <f t="shared" si="2"/>
        <v>0</v>
      </c>
      <c r="J11" s="8">
        <f t="shared" si="2"/>
        <v>0</v>
      </c>
      <c r="K11" s="8">
        <f t="shared" si="2"/>
        <v>0</v>
      </c>
      <c r="L11" s="8">
        <f t="shared" si="2"/>
        <v>0</v>
      </c>
      <c r="M11" s="8">
        <f t="shared" si="2"/>
        <v>0</v>
      </c>
      <c r="N11" s="8">
        <f t="shared" si="2"/>
        <v>0</v>
      </c>
      <c r="O11" s="8">
        <f t="shared" si="2"/>
        <v>0</v>
      </c>
      <c r="P11" s="8">
        <f t="shared" si="2"/>
        <v>0</v>
      </c>
      <c r="Q11" s="8">
        <f t="shared" si="2"/>
        <v>0</v>
      </c>
      <c r="R11" s="8">
        <f t="shared" si="2"/>
        <v>0</v>
      </c>
      <c r="S11" s="8">
        <f t="shared" si="2"/>
        <v>0</v>
      </c>
      <c r="T11" s="8">
        <f t="shared" si="2"/>
        <v>0</v>
      </c>
      <c r="U11" s="8">
        <f t="shared" si="2"/>
        <v>0</v>
      </c>
      <c r="V11" s="8">
        <f t="shared" si="2"/>
        <v>0</v>
      </c>
      <c r="W11" s="8">
        <f t="shared" si="2"/>
        <v>0</v>
      </c>
      <c r="X11" s="8">
        <f t="shared" si="2"/>
        <v>0</v>
      </c>
      <c r="Y11" s="8">
        <f t="shared" si="2"/>
        <v>0</v>
      </c>
      <c r="Z11" s="8">
        <f t="shared" si="2"/>
        <v>0</v>
      </c>
      <c r="AA11" s="8">
        <f t="shared" si="2"/>
        <v>0</v>
      </c>
      <c r="AB11" s="8">
        <f t="shared" si="2"/>
        <v>0</v>
      </c>
      <c r="AC11" s="8">
        <f t="shared" si="2"/>
        <v>0</v>
      </c>
      <c r="AD11" s="8">
        <f t="shared" si="2"/>
        <v>0</v>
      </c>
      <c r="AE11" s="8">
        <f t="shared" si="2"/>
        <v>0</v>
      </c>
      <c r="AF11" s="8">
        <f t="shared" si="2"/>
        <v>0</v>
      </c>
      <c r="AG11" s="8">
        <f t="shared" si="2"/>
        <v>0</v>
      </c>
      <c r="AH11" s="8">
        <f t="shared" si="2"/>
        <v>0</v>
      </c>
      <c r="AI11" s="8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tabSelected="1" workbookViewId="0">
      <selection activeCell="A3" sqref="A3"/>
    </sheetView>
  </sheetViews>
  <sheetFormatPr defaultRowHeight="14.5" x14ac:dyDescent="0.35"/>
  <cols>
    <col min="1" max="1" width="24.7265625" customWidth="1"/>
    <col min="2" max="2" width="9.08984375" customWidth="1"/>
  </cols>
  <sheetData>
    <row r="1" spans="1:35" x14ac:dyDescent="0.35">
      <c r="A1" s="2" t="s">
        <v>16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17</v>
      </c>
      <c r="B2" s="38">
        <f>'E3 data'!B13</f>
        <v>146.35</v>
      </c>
      <c r="C2" s="38">
        <f>$B2</f>
        <v>146.35</v>
      </c>
      <c r="D2" s="38">
        <f t="shared" ref="D2:AI2" si="0">$B2</f>
        <v>146.35</v>
      </c>
      <c r="E2" s="38">
        <f t="shared" si="0"/>
        <v>146.35</v>
      </c>
      <c r="F2" s="38">
        <f t="shared" si="0"/>
        <v>146.35</v>
      </c>
      <c r="G2" s="38">
        <f t="shared" si="0"/>
        <v>146.35</v>
      </c>
      <c r="H2" s="38">
        <f t="shared" si="0"/>
        <v>146.35</v>
      </c>
      <c r="I2" s="38">
        <f t="shared" si="0"/>
        <v>146.35</v>
      </c>
      <c r="J2" s="38">
        <f t="shared" si="0"/>
        <v>146.35</v>
      </c>
      <c r="K2" s="38">
        <f t="shared" si="0"/>
        <v>146.35</v>
      </c>
      <c r="L2" s="38">
        <f t="shared" si="0"/>
        <v>146.35</v>
      </c>
      <c r="M2" s="38">
        <f t="shared" si="0"/>
        <v>146.35</v>
      </c>
      <c r="N2" s="38">
        <f t="shared" si="0"/>
        <v>146.35</v>
      </c>
      <c r="O2" s="38">
        <f t="shared" si="0"/>
        <v>146.35</v>
      </c>
      <c r="P2" s="38">
        <f t="shared" si="0"/>
        <v>146.35</v>
      </c>
      <c r="Q2" s="38">
        <f t="shared" si="0"/>
        <v>146.35</v>
      </c>
      <c r="R2" s="38">
        <f t="shared" si="0"/>
        <v>146.35</v>
      </c>
      <c r="S2" s="38">
        <f t="shared" si="0"/>
        <v>146.35</v>
      </c>
      <c r="T2" s="38">
        <f t="shared" si="0"/>
        <v>146.35</v>
      </c>
      <c r="U2" s="38">
        <f t="shared" si="0"/>
        <v>146.35</v>
      </c>
      <c r="V2" s="38">
        <f t="shared" si="0"/>
        <v>146.35</v>
      </c>
      <c r="W2" s="38">
        <f t="shared" si="0"/>
        <v>146.35</v>
      </c>
      <c r="X2" s="38">
        <f t="shared" si="0"/>
        <v>146.35</v>
      </c>
      <c r="Y2" s="38">
        <f t="shared" si="0"/>
        <v>146.35</v>
      </c>
      <c r="Z2" s="38">
        <f t="shared" si="0"/>
        <v>146.35</v>
      </c>
      <c r="AA2" s="38">
        <f t="shared" si="0"/>
        <v>146.35</v>
      </c>
      <c r="AB2" s="38">
        <f t="shared" si="0"/>
        <v>146.35</v>
      </c>
      <c r="AC2" s="38">
        <f t="shared" si="0"/>
        <v>146.35</v>
      </c>
      <c r="AD2" s="38">
        <f t="shared" si="0"/>
        <v>146.35</v>
      </c>
      <c r="AE2" s="38">
        <f t="shared" si="0"/>
        <v>146.35</v>
      </c>
      <c r="AF2" s="38">
        <f t="shared" si="0"/>
        <v>146.35</v>
      </c>
      <c r="AG2" s="38">
        <f t="shared" si="0"/>
        <v>146.35</v>
      </c>
      <c r="AH2" s="38">
        <f t="shared" si="0"/>
        <v>146.35</v>
      </c>
      <c r="AI2" s="38">
        <f t="shared" si="0"/>
        <v>146.35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NAS data</vt:lpstr>
      <vt:lpstr>E3 data</vt:lpstr>
      <vt:lpstr>Calculations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2019-12-04T00:52:30Z</dcterms:created>
  <dcterms:modified xsi:type="dcterms:W3CDTF">2022-05-20T16:05:52Z</dcterms:modified>
</cp:coreProperties>
</file>