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GBSC\"/>
    </mc:Choice>
  </mc:AlternateContent>
  <xr:revisionPtr revIDLastSave="0" documentId="13_ncr:1_{53E620E5-1CB7-490F-85D9-364D5B1C8889}" xr6:coauthVersionLast="47" xr6:coauthVersionMax="47" xr10:uidLastSave="{00000000-0000-0000-0000-000000000000}"/>
  <bookViews>
    <workbookView xWindow="-120" yWindow="-120" windowWidth="29040" windowHeight="17640" activeTab="7" xr2:uid="{00000000-000D-0000-FFFF-FFFF00000000}"/>
  </bookViews>
  <sheets>
    <sheet name="About" sheetId="1" r:id="rId1"/>
    <sheet name="Gridlab Battery Data" sheetId="2" r:id="rId2"/>
    <sheet name="Calculations" sheetId="3" r:id="rId3"/>
    <sheet name="Potential" sheetId="4" r:id="rId4"/>
    <sheet name="RESOLVE" sheetId="9" r:id="rId5"/>
    <sheet name="CA specific" sheetId="8" r:id="rId6"/>
    <sheet name="BGBSC" sheetId="5" r:id="rId7"/>
    <sheet name="PAGBSC" sheetId="6" r:id="rId8"/>
    <sheet name="SYGBSC" sheetId="7" r:id="rId9"/>
  </sheets>
  <externalReferences>
    <externalReference r:id="rId10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D2" i="6"/>
  <c r="C2" i="6"/>
  <c r="B2" i="6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B16" i="8"/>
  <c r="E9" i="8"/>
  <c r="F9" i="8"/>
  <c r="G9" i="8"/>
  <c r="H9" i="8"/>
  <c r="I9" i="8"/>
  <c r="J9" i="8"/>
  <c r="K9" i="8"/>
  <c r="B13" i="8" s="1"/>
  <c r="L9" i="8"/>
  <c r="C13" i="8" s="1"/>
  <c r="M9" i="8"/>
  <c r="D13" i="8" s="1"/>
  <c r="N9" i="8"/>
  <c r="E13" i="8" s="1"/>
  <c r="O9" i="8"/>
  <c r="F13" i="8" s="1"/>
  <c r="P9" i="8"/>
  <c r="Q9" i="8"/>
  <c r="G13" i="8" s="1"/>
  <c r="R9" i="8"/>
  <c r="S9" i="8"/>
  <c r="H13" i="8" s="1"/>
  <c r="T9" i="8"/>
  <c r="U9" i="8"/>
  <c r="I13" i="8" s="1"/>
  <c r="V9" i="8"/>
  <c r="W9" i="8"/>
  <c r="X9" i="8"/>
  <c r="J13" i="8" s="1"/>
  <c r="Y9" i="8"/>
  <c r="Z9" i="8"/>
  <c r="AA9" i="8"/>
  <c r="AB9" i="8"/>
  <c r="AC9" i="8"/>
  <c r="K13" i="8" s="1"/>
  <c r="AD9" i="8"/>
  <c r="AE9" i="8"/>
  <c r="AF9" i="8"/>
  <c r="AG9" i="8"/>
  <c r="AH9" i="8"/>
  <c r="L13" i="8" s="1"/>
  <c r="D9" i="8"/>
  <c r="D95" i="3" l="1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B75" i="3"/>
  <c r="D74" i="3"/>
  <c r="D73" i="3"/>
  <c r="D72" i="3"/>
  <c r="D71" i="3"/>
  <c r="D70" i="3"/>
  <c r="D69" i="3"/>
  <c r="D68" i="3"/>
  <c r="D67" i="3"/>
  <c r="D66" i="3"/>
  <c r="B66" i="3"/>
  <c r="D65" i="3"/>
  <c r="D64" i="3"/>
  <c r="D63" i="3"/>
  <c r="D62" i="3"/>
  <c r="D61" i="3"/>
  <c r="D60" i="3"/>
  <c r="D59" i="3"/>
  <c r="B59" i="3"/>
  <c r="D58" i="3"/>
  <c r="D57" i="3"/>
  <c r="D56" i="3"/>
  <c r="D55" i="3"/>
  <c r="D54" i="3"/>
  <c r="D53" i="3"/>
  <c r="D52" i="3"/>
  <c r="D51" i="3"/>
  <c r="B51" i="3"/>
  <c r="D50" i="3"/>
  <c r="D49" i="3"/>
  <c r="D48" i="3"/>
  <c r="D47" i="3"/>
  <c r="D46" i="3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C39" i="3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F10" i="3"/>
  <c r="G7" i="3"/>
  <c r="B88" i="3" s="1"/>
  <c r="E7" i="3"/>
  <c r="D51" i="2"/>
  <c r="F49" i="2" s="1"/>
  <c r="C51" i="2"/>
  <c r="E49" i="2" s="1"/>
  <c r="B51" i="2"/>
  <c r="E10" i="3" s="1"/>
  <c r="E50" i="2"/>
  <c r="F48" i="2"/>
  <c r="E48" i="2"/>
  <c r="F47" i="2"/>
  <c r="E46" i="2"/>
  <c r="F44" i="2"/>
  <c r="E44" i="2"/>
  <c r="F43" i="2"/>
  <c r="E42" i="2"/>
  <c r="F40" i="2"/>
  <c r="E40" i="2"/>
  <c r="F39" i="2"/>
  <c r="E38" i="2"/>
  <c r="F36" i="2"/>
  <c r="E36" i="2"/>
  <c r="F35" i="2"/>
  <c r="E34" i="2"/>
  <c r="F32" i="2"/>
  <c r="E32" i="2"/>
  <c r="F31" i="2"/>
  <c r="E30" i="2"/>
  <c r="F28" i="2"/>
  <c r="E28" i="2"/>
  <c r="F27" i="2"/>
  <c r="E26" i="2"/>
  <c r="F24" i="2"/>
  <c r="E24" i="2"/>
  <c r="F23" i="2"/>
  <c r="E22" i="2"/>
  <c r="F20" i="2"/>
  <c r="E20" i="2"/>
  <c r="F19" i="2"/>
  <c r="E18" i="2"/>
  <c r="F16" i="2"/>
  <c r="E16" i="2"/>
  <c r="F15" i="2"/>
  <c r="E14" i="2"/>
  <c r="F12" i="2"/>
  <c r="E12" i="2"/>
  <c r="F11" i="2"/>
  <c r="E10" i="2"/>
  <c r="E9" i="2"/>
  <c r="F8" i="2"/>
  <c r="E8" i="2"/>
  <c r="F7" i="2"/>
  <c r="E6" i="2"/>
  <c r="E5" i="2"/>
  <c r="F4" i="2"/>
  <c r="E4" i="2"/>
  <c r="F3" i="2"/>
  <c r="B2" i="1"/>
  <c r="A30" i="3" s="1"/>
  <c r="B33" i="3" l="1"/>
  <c r="C32" i="3"/>
  <c r="S36" i="3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F6" i="2"/>
  <c r="B50" i="3" s="1"/>
  <c r="F10" i="2"/>
  <c r="B54" i="3" s="1"/>
  <c r="F14" i="2"/>
  <c r="B58" i="3" s="1"/>
  <c r="F18" i="2"/>
  <c r="F22" i="2"/>
  <c r="B67" i="3" s="1"/>
  <c r="F26" i="2"/>
  <c r="F30" i="2"/>
  <c r="B74" i="3" s="1"/>
  <c r="F34" i="2"/>
  <c r="F38" i="2"/>
  <c r="B83" i="3" s="1"/>
  <c r="F42" i="2"/>
  <c r="F46" i="2"/>
  <c r="B90" i="3" s="1"/>
  <c r="F50" i="2"/>
  <c r="G10" i="3"/>
  <c r="B46" i="3"/>
  <c r="B62" i="3"/>
  <c r="B70" i="3"/>
  <c r="B78" i="3"/>
  <c r="B86" i="3"/>
  <c r="B94" i="3"/>
  <c r="E3" i="2"/>
  <c r="E7" i="2"/>
  <c r="E11" i="2"/>
  <c r="E15" i="2"/>
  <c r="E19" i="2"/>
  <c r="E23" i="2"/>
  <c r="E27" i="2"/>
  <c r="E31" i="2"/>
  <c r="E35" i="2"/>
  <c r="E39" i="2"/>
  <c r="E43" i="2"/>
  <c r="E47" i="2"/>
  <c r="B49" i="3"/>
  <c r="B57" i="3"/>
  <c r="B65" i="3"/>
  <c r="B81" i="3"/>
  <c r="B89" i="3"/>
  <c r="B52" i="3"/>
  <c r="B60" i="3"/>
  <c r="B68" i="3"/>
  <c r="B76" i="3"/>
  <c r="B84" i="3"/>
  <c r="B92" i="3"/>
  <c r="B47" i="3"/>
  <c r="B55" i="3"/>
  <c r="B63" i="3"/>
  <c r="B71" i="3"/>
  <c r="B79" i="3"/>
  <c r="B87" i="3"/>
  <c r="B95" i="3"/>
  <c r="E13" i="2"/>
  <c r="E17" i="2"/>
  <c r="E21" i="2"/>
  <c r="E25" i="2"/>
  <c r="E29" i="2"/>
  <c r="E33" i="2"/>
  <c r="E37" i="2"/>
  <c r="E41" i="2"/>
  <c r="E45" i="2"/>
  <c r="B53" i="3"/>
  <c r="B61" i="3"/>
  <c r="B77" i="3"/>
  <c r="B85" i="3"/>
  <c r="B93" i="3"/>
  <c r="F5" i="2"/>
  <c r="B48" i="3" s="1"/>
  <c r="F9" i="2"/>
  <c r="F13" i="2"/>
  <c r="F17" i="2"/>
  <c r="F21" i="2"/>
  <c r="F25" i="2"/>
  <c r="B69" i="3" s="1"/>
  <c r="F29" i="2"/>
  <c r="F33" i="2"/>
  <c r="B73" i="3" s="1"/>
  <c r="F37" i="2"/>
  <c r="B82" i="3" s="1"/>
  <c r="F41" i="2"/>
  <c r="F45" i="2"/>
  <c r="B91" i="3" s="1"/>
  <c r="B56" i="3"/>
  <c r="B64" i="3"/>
  <c r="B72" i="3"/>
  <c r="B80" i="3"/>
  <c r="C33" i="3" l="1"/>
  <c r="R37" i="3" s="1"/>
  <c r="C34" i="3"/>
  <c r="C93" i="3"/>
  <c r="C85" i="3"/>
  <c r="C77" i="3"/>
  <c r="C69" i="3"/>
  <c r="C61" i="3"/>
  <c r="C53" i="3"/>
  <c r="C79" i="3"/>
  <c r="C71" i="3"/>
  <c r="C47" i="3"/>
  <c r="C90" i="3"/>
  <c r="C82" i="3"/>
  <c r="C74" i="3"/>
  <c r="C66" i="3"/>
  <c r="C58" i="3"/>
  <c r="C50" i="3"/>
  <c r="C87" i="3"/>
  <c r="C63" i="3"/>
  <c r="C55" i="3"/>
  <c r="C95" i="3"/>
  <c r="C92" i="3"/>
  <c r="C84" i="3"/>
  <c r="C76" i="3"/>
  <c r="C68" i="3"/>
  <c r="C60" i="3"/>
  <c r="C52" i="3"/>
  <c r="C88" i="3"/>
  <c r="C80" i="3"/>
  <c r="C56" i="3"/>
  <c r="C89" i="3"/>
  <c r="C81" i="3"/>
  <c r="C73" i="3"/>
  <c r="C65" i="3"/>
  <c r="C57" i="3"/>
  <c r="C49" i="3"/>
  <c r="C64" i="3"/>
  <c r="C48" i="3"/>
  <c r="C94" i="3"/>
  <c r="C86" i="3"/>
  <c r="C78" i="3"/>
  <c r="C70" i="3"/>
  <c r="C62" i="3"/>
  <c r="C54" i="3"/>
  <c r="C46" i="3"/>
  <c r="C72" i="3"/>
  <c r="C91" i="3"/>
  <c r="C83" i="3"/>
  <c r="C75" i="3"/>
  <c r="C67" i="3"/>
  <c r="C59" i="3"/>
  <c r="C51" i="3"/>
  <c r="D32" i="3"/>
  <c r="B2" i="7"/>
  <c r="B34" i="3"/>
  <c r="B40" i="3"/>
  <c r="B37" i="3" l="1"/>
  <c r="B2" i="5" s="1"/>
  <c r="R2" i="5"/>
  <c r="C37" i="3"/>
  <c r="C2" i="5" s="1"/>
  <c r="D33" i="3"/>
  <c r="AG37" i="3" s="1"/>
  <c r="D34" i="3"/>
  <c r="R40" i="3" s="1"/>
  <c r="AG40" i="3"/>
  <c r="C40" i="3" l="1"/>
  <c r="AG2" i="5"/>
  <c r="S37" i="3"/>
  <c r="S2" i="5" s="1"/>
  <c r="D37" i="3"/>
  <c r="S40" i="3"/>
  <c r="D2" i="5" l="1"/>
  <c r="E37" i="3"/>
  <c r="T40" i="3"/>
  <c r="D40" i="3"/>
  <c r="T37" i="3"/>
  <c r="T2" i="5" l="1"/>
  <c r="U37" i="3"/>
  <c r="U40" i="3"/>
  <c r="E2" i="5"/>
  <c r="F37" i="3"/>
  <c r="E40" i="3"/>
  <c r="F40" i="3" l="1"/>
  <c r="V40" i="3"/>
  <c r="U2" i="5"/>
  <c r="V37" i="3"/>
  <c r="F2" i="5"/>
  <c r="G37" i="3"/>
  <c r="V2" i="5" l="1"/>
  <c r="W37" i="3"/>
  <c r="W40" i="3"/>
  <c r="G40" i="3"/>
  <c r="G2" i="5"/>
  <c r="H37" i="3"/>
  <c r="X40" i="3" l="1"/>
  <c r="W2" i="5"/>
  <c r="X37" i="3"/>
  <c r="H2" i="5"/>
  <c r="I37" i="3"/>
  <c r="H40" i="3"/>
  <c r="X2" i="5" l="1"/>
  <c r="Y37" i="3"/>
  <c r="Y40" i="3"/>
  <c r="I40" i="3"/>
  <c r="I2" i="5"/>
  <c r="J37" i="3"/>
  <c r="Z40" i="3" l="1"/>
  <c r="J40" i="3"/>
  <c r="J2" i="5"/>
  <c r="K37" i="3"/>
  <c r="Y2" i="5"/>
  <c r="Z37" i="3"/>
  <c r="Z2" i="5" l="1"/>
  <c r="AA37" i="3"/>
  <c r="K2" i="5"/>
  <c r="L37" i="3"/>
  <c r="K40" i="3"/>
  <c r="AA40" i="3"/>
  <c r="L40" i="3" l="1"/>
  <c r="L2" i="5"/>
  <c r="M37" i="3"/>
  <c r="AB40" i="3"/>
  <c r="AA2" i="5"/>
  <c r="AB37" i="3"/>
  <c r="AB2" i="5" l="1"/>
  <c r="AC37" i="3"/>
  <c r="M2" i="5"/>
  <c r="N37" i="3"/>
  <c r="M40" i="3"/>
  <c r="AC40" i="3"/>
  <c r="AD40" i="3" l="1"/>
  <c r="N2" i="5"/>
  <c r="O37" i="3"/>
  <c r="AC2" i="5"/>
  <c r="AD37" i="3"/>
  <c r="N40" i="3"/>
  <c r="O2" i="5" l="1"/>
  <c r="P37" i="3"/>
  <c r="AD2" i="5"/>
  <c r="AE37" i="3"/>
  <c r="O40" i="3"/>
  <c r="AE40" i="3"/>
  <c r="AF40" i="3" l="1"/>
  <c r="AE2" i="5"/>
  <c r="AF37" i="3"/>
  <c r="AF2" i="5" s="1"/>
  <c r="P2" i="5"/>
  <c r="Q37" i="3"/>
  <c r="Q2" i="5" s="1"/>
  <c r="P40" i="3"/>
  <c r="Q40" i="3" l="1"/>
</calcChain>
</file>

<file path=xl/sharedStrings.xml><?xml version="1.0" encoding="utf-8"?>
<sst xmlns="http://schemas.openxmlformats.org/spreadsheetml/2006/main" count="639" uniqueCount="322">
  <si>
    <t>GBSC BAU Grid Battery Storage Capacity</t>
  </si>
  <si>
    <t>California</t>
  </si>
  <si>
    <t>Alabama</t>
  </si>
  <si>
    <t>AL</t>
  </si>
  <si>
    <t>GBSB Potential Additional Grid Battery Storage Capacity</t>
  </si>
  <si>
    <t>Alaska</t>
  </si>
  <si>
    <t>AK</t>
  </si>
  <si>
    <t>GBSC Start Year Grid Battery Storage Capacity</t>
  </si>
  <si>
    <t>Arizona</t>
  </si>
  <si>
    <t>AZ</t>
  </si>
  <si>
    <t>Arkansas</t>
  </si>
  <si>
    <t>AR</t>
  </si>
  <si>
    <t>Source:</t>
  </si>
  <si>
    <t>BAU Grid Battery Storage Capacity</t>
  </si>
  <si>
    <t>CA</t>
  </si>
  <si>
    <t>Energy Information Administration</t>
  </si>
  <si>
    <t>Colorado</t>
  </si>
  <si>
    <t>CO</t>
  </si>
  <si>
    <t>Connecticut</t>
  </si>
  <si>
    <t>CT</t>
  </si>
  <si>
    <t>Annual Energy Outlook 2020</t>
  </si>
  <si>
    <t>Delaware</t>
  </si>
  <si>
    <t>DE</t>
  </si>
  <si>
    <t>http://www.eia.gov/forecasts/aeo/excel/aeotab_9.xlsx</t>
  </si>
  <si>
    <t>Florida</t>
  </si>
  <si>
    <t>FL</t>
  </si>
  <si>
    <t>Row "Diurnal Storage"</t>
  </si>
  <si>
    <t>Georgia</t>
  </si>
  <si>
    <t>GA</t>
  </si>
  <si>
    <t>Hawaii</t>
  </si>
  <si>
    <t>HI</t>
  </si>
  <si>
    <t>Potential Additional Battery Storage Capacity</t>
  </si>
  <si>
    <t>Idaho</t>
  </si>
  <si>
    <t>ID</t>
  </si>
  <si>
    <t>National Renewable Energy Laboratory</t>
  </si>
  <si>
    <t>Illinois</t>
  </si>
  <si>
    <t>IL</t>
  </si>
  <si>
    <t>2012 (data revised 2014)</t>
  </si>
  <si>
    <t>Indiana</t>
  </si>
  <si>
    <t>IN</t>
  </si>
  <si>
    <t>Renewable Electricity Futures Scenario Viewer</t>
  </si>
  <si>
    <t>Iowa</t>
  </si>
  <si>
    <t>IA</t>
  </si>
  <si>
    <t>https://www.nrel.gov/analysis/re_futures/data_viewer/</t>
  </si>
  <si>
    <t>Kansas</t>
  </si>
  <si>
    <t>KS</t>
  </si>
  <si>
    <t>"80% RE-ITI (2014)" scenario</t>
  </si>
  <si>
    <t>Kentucky</t>
  </si>
  <si>
    <t>KY</t>
  </si>
  <si>
    <t>Louisiana</t>
  </si>
  <si>
    <t>LA</t>
  </si>
  <si>
    <t>Start Year Battery Storage Capacity</t>
  </si>
  <si>
    <t>Maine</t>
  </si>
  <si>
    <t>ME</t>
  </si>
  <si>
    <t>Maryland</t>
  </si>
  <si>
    <t>MD</t>
  </si>
  <si>
    <t>Massachusetts</t>
  </si>
  <si>
    <t>MA</t>
  </si>
  <si>
    <t>Annual Energy Outlook 2019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</si>
  <si>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</si>
  <si>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</si>
  <si>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</si>
  <si>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</si>
  <si>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</si>
  <si>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</si>
  <si>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</si>
  <si>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</si>
  <si>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</si>
  <si>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</si>
  <si>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</si>
  <si>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The Gridlab 2035 study was used for 2019 storage data</t>
  </si>
  <si>
    <t>Nebraska</t>
  </si>
  <si>
    <t>NE</t>
  </si>
  <si>
    <t>Gridlab 2035 data was used for  BAU growth of national battery storage, and apportioned storage based on the study's state-by-state percentages</t>
  </si>
  <si>
    <t>Nevada</t>
  </si>
  <si>
    <t>NV</t>
  </si>
  <si>
    <t>New Hampshire</t>
  </si>
  <si>
    <t>NH</t>
  </si>
  <si>
    <t>The battery capacity is linearly interpolated between start year, 2035 battery capacity and 2050 capacity for potential</t>
  </si>
  <si>
    <t>New Jersey</t>
  </si>
  <si>
    <t>NJ</t>
  </si>
  <si>
    <t>An addition 1.5x was added for potential to allow for more storage.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</si>
  <si>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</si>
  <si>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</si>
  <si>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</si>
  <si>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</si>
  <si>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</si>
  <si>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</si>
  <si>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</si>
  <si>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</si>
  <si>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</si>
  <si>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</si>
  <si>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</si>
  <si>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</si>
  <si>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</si>
  <si>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</si>
  <si>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</si>
  <si>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</si>
  <si>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</si>
  <si>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</si>
  <si>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</si>
  <si>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</si>
  <si>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</si>
  <si>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</si>
  <si>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</si>
  <si>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</si>
  <si>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</si>
  <si>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</si>
  <si>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</si>
  <si>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</si>
  <si>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</si>
  <si>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</si>
  <si>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</si>
  <si>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</si>
  <si>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</si>
  <si>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</si>
  <si>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</si>
  <si>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</si>
  <si>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</si>
  <si>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</si>
  <si>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</si>
  <si>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</si>
  <si>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Fraction 2035</t>
  </si>
  <si>
    <t>Fraction 2050</t>
  </si>
  <si>
    <t>﻿State</t>
  </si>
  <si>
    <t>Installed Capacity (MW)</t>
  </si>
  <si>
    <t>Total</t>
  </si>
  <si>
    <t>National Grid cumulative additions (2035)</t>
  </si>
  <si>
    <t>From pixel analysis:</t>
  </si>
  <si>
    <t>100 GW = 88 pixels</t>
  </si>
  <si>
    <t>2035 battery additions: 24 pixels</t>
  </si>
  <si>
    <t>2035 battery additions:</t>
  </si>
  <si>
    <t>BAU national</t>
  </si>
  <si>
    <t>2019 (GW)</t>
  </si>
  <si>
    <t>2035(GW)</t>
  </si>
  <si>
    <t>2050 (1.5x)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</si>
  <si>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</si>
  <si>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</si>
  <si>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</si>
  <si>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</si>
  <si>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</si>
  <si>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</si>
  <si>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</si>
  <si>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</si>
  <si>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</si>
  <si>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For Webapp:</t>
  </si>
  <si>
    <t>2050 BAU</t>
  </si>
  <si>
    <t>2050 Potential</t>
  </si>
  <si>
    <t>2019 SYC</t>
  </si>
  <si>
    <t>Battery Storage Capacity</t>
  </si>
  <si>
    <t>Policy scenario</t>
  </si>
  <si>
    <t>Unit: MW</t>
  </si>
  <si>
    <t>Potential Additional Grid Battery Storage Capacity</t>
  </si>
  <si>
    <t>Start Year</t>
  </si>
  <si>
    <t>https://www.cpuc.ca.gov/-/media/cpuc-website/divisions/energy-division/documents/integrated-resource-plan-and-long-term-procurement-plan-irp-ltpp/2019-2020-irp-events-and-materials/inputs--assumptions-2019-2020-cpuc-irp_20191106.pdf</t>
  </si>
  <si>
    <t>California BAU Storage</t>
  </si>
  <si>
    <t>California Public Utilities Commission</t>
  </si>
  <si>
    <t>https://www.cpuc.ca.gov/industries-and-topics/electrical-energy/electric-power-procurement/long-term-procurement-planning/2019-20-irp-events-and-materials</t>
  </si>
  <si>
    <t>2021 Proposed PSP Ruling RESOLVE Package analysis</t>
  </si>
  <si>
    <t>2019-2020 IRP Events and Materials</t>
  </si>
  <si>
    <t>https://www.cpuc.ca.gov/-/media/cpuc-website/divisions/energy-division/documents/integrated-resource-plan-and-long-term-procurement-plan-irp-ltpp/2019-2020-irp-events-and-materials/psp-resolve-ruling-presentation.pdf</t>
  </si>
  <si>
    <t>KEY SUMMARY STATS</t>
  </si>
  <si>
    <t>Active Scenario Name</t>
  </si>
  <si>
    <t>38MMT_20210723_PSP_LSEplan_2020IEPR</t>
  </si>
  <si>
    <t>Present Value Portfolio Metrics</t>
  </si>
  <si>
    <t>Unit</t>
  </si>
  <si>
    <t>PV Revenue Requirement</t>
  </si>
  <si>
    <t>$MM</t>
  </si>
  <si>
    <t>PV Total Resource Cost</t>
  </si>
  <si>
    <t>Levelized Revenue Requirement</t>
  </si>
  <si>
    <t>Levelized Total Resource Cost</t>
  </si>
  <si>
    <t>Levelized Average Rate</t>
  </si>
  <si>
    <t>cts/kWh</t>
  </si>
  <si>
    <t>Annual Portfolio Metrics</t>
  </si>
  <si>
    <t>Revenue Requirement</t>
  </si>
  <si>
    <t>$MM/yr</t>
  </si>
  <si>
    <t>Total Resource Cost</t>
  </si>
  <si>
    <t>Average Rate</t>
  </si>
  <si>
    <t>Greenhouse Gas Emissions including BTM CHP</t>
  </si>
  <si>
    <t>MMtCO2/Yr</t>
  </si>
  <si>
    <t>Effective RPS (incl. banked RECs)</t>
  </si>
  <si>
    <t>% of Retail Sales</t>
  </si>
  <si>
    <t>Renewable Curtailment incl. Storage Losses</t>
  </si>
  <si>
    <t>% of RPS Gen.</t>
  </si>
  <si>
    <t>Selected Resource Summary</t>
  </si>
  <si>
    <t>38MMT</t>
  </si>
  <si>
    <t>Gas</t>
  </si>
  <si>
    <t>MW</t>
  </si>
  <si>
    <t>Biomass</t>
  </si>
  <si>
    <t>Geothermal</t>
  </si>
  <si>
    <t>Hydro (Small)</t>
  </si>
  <si>
    <t>Wind</t>
  </si>
  <si>
    <t>Wind OOS New Tx</t>
  </si>
  <si>
    <t>Offshore Wind</t>
  </si>
  <si>
    <t>Solar</t>
  </si>
  <si>
    <t>Customer Solar</t>
  </si>
  <si>
    <t>Battery Storage</t>
  </si>
  <si>
    <t>Pumped Storage</t>
  </si>
  <si>
    <t>Shed DR</t>
  </si>
  <si>
    <t>Gas Capacity Not Retained</t>
  </si>
  <si>
    <t>Storage + DR</t>
  </si>
  <si>
    <t>Total Resources (Renewables + Storage + DR)</t>
  </si>
  <si>
    <t xml:space="preserve">Selected Battery Duration </t>
  </si>
  <si>
    <t>Pumped Hydro</t>
  </si>
  <si>
    <t>hr</t>
  </si>
  <si>
    <t xml:space="preserve">Li Battery </t>
  </si>
  <si>
    <t>BTM Li Battery</t>
  </si>
  <si>
    <t>Flow Battery</t>
  </si>
  <si>
    <t>Note: Optimized duration is a cumulative value reflecting all power and energy capacity built through the reported year.</t>
  </si>
  <si>
    <t>Total Resource Summary</t>
  </si>
  <si>
    <t>Nuclear</t>
  </si>
  <si>
    <t>CHP</t>
  </si>
  <si>
    <t>Coal</t>
  </si>
  <si>
    <t>Hydro (Large)</t>
  </si>
  <si>
    <t>Hydro (NW scheduled imports)</t>
  </si>
  <si>
    <t>Shift DR</t>
  </si>
  <si>
    <t>Hydrogen Load</t>
  </si>
  <si>
    <t>Battery Storage Penetration</t>
  </si>
  <si>
    <t>% of peak load</t>
  </si>
  <si>
    <t>Gas capacity not retained (total, cumulative)</t>
  </si>
  <si>
    <t>Gas capacity not retained (economic, incremental)</t>
  </si>
  <si>
    <t>Gas capacity not retained (economic, cumulative)</t>
  </si>
  <si>
    <t>Annual Energy Balance</t>
  </si>
  <si>
    <t>GWh</t>
  </si>
  <si>
    <t>Hydro</t>
  </si>
  <si>
    <t>Pipeline Biogas</t>
  </si>
  <si>
    <t>Renewables</t>
  </si>
  <si>
    <t>Storage Losses</t>
  </si>
  <si>
    <t>Curtailment</t>
  </si>
  <si>
    <t>Imports (unspecified)</t>
  </si>
  <si>
    <t>Exports</t>
  </si>
  <si>
    <t>Load</t>
  </si>
  <si>
    <t>Cost Summary</t>
  </si>
  <si>
    <t>Revenue Requirement and TRC</t>
  </si>
  <si>
    <t>Non-Modeled Costs</t>
  </si>
  <si>
    <t>Non-Modeled Costs (Scenario Specific)</t>
  </si>
  <si>
    <t>Baseline Thermal Fleet Fixed Costs</t>
  </si>
  <si>
    <t>New Renewables Fixed Costs</t>
  </si>
  <si>
    <t>New Storage Fixed Costs</t>
  </si>
  <si>
    <t>New Thermal Fleet Fixed Costs</t>
  </si>
  <si>
    <t>New DR Fixed Costs</t>
  </si>
  <si>
    <t>New CAISO Transmission Fixed Costs</t>
  </si>
  <si>
    <t>Total Operating Costs</t>
  </si>
  <si>
    <t>Total Revenue Requirement</t>
  </si>
  <si>
    <t>Customer Costs (Scenario Specific)</t>
  </si>
  <si>
    <t>Total Retail Sales</t>
  </si>
  <si>
    <t>Average Rate (cts/kWh)</t>
  </si>
  <si>
    <t>Residential Rev Req at 40% Cost Allocatoin</t>
  </si>
  <si>
    <t>CAISO Residential Sales</t>
  </si>
  <si>
    <t>GWh/yr</t>
  </si>
  <si>
    <t>CAISO Average Residential Rate</t>
  </si>
  <si>
    <t>$/kWh</t>
  </si>
  <si>
    <t>Residential Monthly Bill at 500 kWh/mo</t>
  </si>
  <si>
    <t>$/mo</t>
  </si>
  <si>
    <t>Residential Monthly Bill at 600 kWh/mo</t>
  </si>
  <si>
    <t>Operating Cost Breakdown</t>
  </si>
  <si>
    <t>Variable Operating Costs for CAISO Resources</t>
  </si>
  <si>
    <t>Market Purchases (incl Carbon Allowance)</t>
  </si>
  <si>
    <t>Market Revenues</t>
  </si>
  <si>
    <t>Energy Credit for OOS Renewables Contracted to CAISO</t>
  </si>
  <si>
    <t>Total CAISO Operating Cost</t>
  </si>
  <si>
    <t>RPS Summary</t>
  </si>
  <si>
    <t>RPS Target</t>
  </si>
  <si>
    <t>RPS-Eligible Generation (w/o banked RECs)</t>
  </si>
  <si>
    <t>Banked RECs</t>
  </si>
  <si>
    <t>Effective RPS (with banked RECs)</t>
  </si>
  <si>
    <t>Renewable Curtailment (scheduled and subhourly)</t>
  </si>
  <si>
    <t>Marginal RPS Cost</t>
  </si>
  <si>
    <t>$/MWh</t>
  </si>
  <si>
    <t>RPS Renewables excl. Pipeline Biogas</t>
  </si>
  <si>
    <t>Pipeline Biogas Generation</t>
  </si>
  <si>
    <t>Nonmodeled RPS Renewables</t>
  </si>
  <si>
    <t>SB100%</t>
  </si>
  <si>
    <t>Greenhouse Gas Summary</t>
  </si>
  <si>
    <t>GHG Emissions Target</t>
  </si>
  <si>
    <t>CAISO BTM CHP Emissions</t>
  </si>
  <si>
    <t>GHG Emissions Target, net of BTM CHP</t>
  </si>
  <si>
    <t>CAISO Generator Emissions</t>
  </si>
  <si>
    <t>Import Emissions</t>
  </si>
  <si>
    <t>Total CAISO Emissions</t>
  </si>
  <si>
    <t>Marginal GHG Cost</t>
  </si>
  <si>
    <t>$/tCO2</t>
  </si>
  <si>
    <t>CARB Floor Carbon Price</t>
  </si>
  <si>
    <t>Total GHG Abatement Cost</t>
  </si>
  <si>
    <t>Total RESOLVE Footprint Emissions (most of WECC)</t>
  </si>
  <si>
    <t>Planning Reserve Margin Summary</t>
  </si>
  <si>
    <t>Peak Load</t>
  </si>
  <si>
    <t>Reserve Margin Requirement</t>
  </si>
  <si>
    <t>%</t>
  </si>
  <si>
    <t>Total Reserve Margin Requirement (incl. Reliability Adjustments)</t>
  </si>
  <si>
    <t>Firm Capacity</t>
  </si>
  <si>
    <t>CCGT</t>
  </si>
  <si>
    <t>Peaker</t>
  </si>
  <si>
    <t>Steam Turbine</t>
  </si>
  <si>
    <t>Hydro (small + large)</t>
  </si>
  <si>
    <t>Reliability Adjustment (Imports + BTM Resources)</t>
  </si>
  <si>
    <t>Reliability Adjustment (MTR LLT Delay)</t>
  </si>
  <si>
    <t>Storage</t>
  </si>
  <si>
    <t>Battery (incl. BTM)</t>
  </si>
  <si>
    <t>Variable Renewable ELCC (Incl. BTM)</t>
  </si>
  <si>
    <t>Total Available Capacity</t>
  </si>
  <si>
    <t>Actual Reserve Margin</t>
  </si>
  <si>
    <t>Marginal PRM Cost</t>
  </si>
  <si>
    <t>$/kW-yr.</t>
  </si>
  <si>
    <t>Marginal Solar ELCC</t>
  </si>
  <si>
    <t>Marginal Wind ELCC</t>
  </si>
  <si>
    <t>Marginal Storage ELCC</t>
  </si>
  <si>
    <t>Need for New Transmission</t>
  </si>
  <si>
    <t>New Transmission for Selected Resources (within CAISO)</t>
  </si>
  <si>
    <t>New Transmission Cost (within CAISO)</t>
  </si>
  <si>
    <t>Total Renewable Resource Summary</t>
  </si>
  <si>
    <t>Resource Type</t>
  </si>
  <si>
    <t>Offshore_Wind</t>
  </si>
  <si>
    <t>Fully Deliverable Renewable Resource Summary</t>
  </si>
  <si>
    <t>Energy Only Renewable Resource Summary</t>
  </si>
  <si>
    <t>Annual Weights  (for levelization)</t>
  </si>
  <si>
    <t>Annual Weights</t>
  </si>
  <si>
    <t>RESOLVE Model</t>
  </si>
  <si>
    <t>CPUC IRP RESOLVE_Results_Viewer_2021-08-17_FINAL</t>
  </si>
  <si>
    <t>California Scenario</t>
  </si>
  <si>
    <t>Summary for linear trend</t>
  </si>
  <si>
    <t>IRP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</si>
</sst>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€-2]* #,##0.00_);_([$€-2]* \(#,##0.00\);_([$€-2]* &quot;-&quot;??_)"/>
    <numFmt numFmtId="166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9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  <xf numFmtId="43" fontId="29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2" fillId="0" borderId="0" xfId="1"/>
    <xf numFmtId="1" fontId="0" fillId="0" borderId="0" xfId="0" applyNumberFormat="1"/>
    <xf numFmtId="0" fontId="24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  <xf numFmtId="0" fontId="0" fillId="18" borderId="0" xfId="0" applyFill="1"/>
    <xf numFmtId="166" fontId="0" fillId="18" borderId="0" xfId="58" applyNumberFormat="1" applyFont="1" applyFill="1"/>
    <xf numFmtId="0" fontId="1" fillId="19" borderId="0" xfId="0" applyFont="1" applyFill="1"/>
    <xf numFmtId="0" fontId="0" fillId="19" borderId="0" xfId="0" applyFill="1"/>
    <xf numFmtId="166" fontId="0" fillId="0" borderId="0" xfId="58" applyNumberFormat="1" applyFont="1"/>
    <xf numFmtId="166" fontId="0" fillId="0" borderId="0" xfId="0" applyNumberFormat="1" applyFill="1"/>
    <xf numFmtId="0" fontId="1" fillId="0" borderId="0" xfId="0" applyFont="1" applyFill="1"/>
    <xf numFmtId="1" fontId="0" fillId="20" borderId="0" xfId="0" applyNumberFormat="1" applyFill="1"/>
  </cellXfs>
  <cellStyles count="59">
    <cellStyle name="20% - Accent1 2" xfId="3" xr:uid="{00000000-0005-0000-0000-000003000000}"/>
    <cellStyle name="20% - Accent2 2" xfId="4" xr:uid="{00000000-0005-0000-0000-000004000000}"/>
    <cellStyle name="20% - Accent3 2" xfId="5" xr:uid="{00000000-0005-0000-0000-000005000000}"/>
    <cellStyle name="20% - Accent4 2" xfId="6" xr:uid="{00000000-0005-0000-0000-000006000000}"/>
    <cellStyle name="20% - Accent5 2" xfId="7" xr:uid="{00000000-0005-0000-0000-000007000000}"/>
    <cellStyle name="20% - Accent6 2" xfId="8" xr:uid="{00000000-0005-0000-0000-000008000000}"/>
    <cellStyle name="40% - Accent1 2" xfId="9" xr:uid="{00000000-0005-0000-0000-000009000000}"/>
    <cellStyle name="40% - Accent2 2" xfId="10" xr:uid="{00000000-0005-0000-0000-00000A000000}"/>
    <cellStyle name="40% - Accent3 2" xfId="11" xr:uid="{00000000-0005-0000-0000-00000B000000}"/>
    <cellStyle name="40% - Accent4 2" xfId="12" xr:uid="{00000000-0005-0000-0000-00000C000000}"/>
    <cellStyle name="40% - Accent5 2" xfId="13" xr:uid="{00000000-0005-0000-0000-00000D000000}"/>
    <cellStyle name="40% - Accent6 2" xfId="14" xr:uid="{00000000-0005-0000-0000-00000E000000}"/>
    <cellStyle name="60% - Accent1 2" xfId="15" xr:uid="{00000000-0005-0000-0000-00000F000000}"/>
    <cellStyle name="60% - Accent2 2" xfId="16" xr:uid="{00000000-0005-0000-0000-000010000000}"/>
    <cellStyle name="60% - Accent3 2" xfId="17" xr:uid="{00000000-0005-0000-0000-000011000000}"/>
    <cellStyle name="60% - Accent4 2" xfId="18" xr:uid="{00000000-0005-0000-0000-000012000000}"/>
    <cellStyle name="60% - Accent5 2" xfId="19" xr:uid="{00000000-0005-0000-0000-000013000000}"/>
    <cellStyle name="60% - Accent6 2" xfId="20" xr:uid="{00000000-0005-0000-0000-000014000000}"/>
    <cellStyle name="Accent1 2" xfId="21" xr:uid="{00000000-0005-0000-0000-000015000000}"/>
    <cellStyle name="Accent2 2" xfId="22" xr:uid="{00000000-0005-0000-0000-000016000000}"/>
    <cellStyle name="Accent3 2" xfId="23" xr:uid="{00000000-0005-0000-0000-000017000000}"/>
    <cellStyle name="Accent4 2" xfId="24" xr:uid="{00000000-0005-0000-0000-000018000000}"/>
    <cellStyle name="Accent5 2" xfId="25" xr:uid="{00000000-0005-0000-0000-000019000000}"/>
    <cellStyle name="Accent6 2" xfId="26" xr:uid="{00000000-0005-0000-0000-00001A000000}"/>
    <cellStyle name="Bad 2" xfId="27" xr:uid="{00000000-0005-0000-0000-00001B000000}"/>
    <cellStyle name="Body: normal cell" xfId="56" xr:uid="{00000000-0005-0000-0000-000038000000}"/>
    <cellStyle name="Calculation 2" xfId="28" xr:uid="{00000000-0005-0000-0000-00001C000000}"/>
    <cellStyle name="Check Cell 2" xfId="29" xr:uid="{00000000-0005-0000-0000-00001D000000}"/>
    <cellStyle name="Comma" xfId="58" builtinId="3"/>
    <cellStyle name="Euro" xfId="30" xr:uid="{00000000-0005-0000-0000-00001E000000}"/>
    <cellStyle name="Explanatory Text 2" xfId="31" xr:uid="{00000000-0005-0000-0000-00001F000000}"/>
    <cellStyle name="Font: Calibri, 9pt regular" xfId="52" xr:uid="{00000000-0005-0000-0000-000034000000}"/>
    <cellStyle name="Footnotes: top row" xfId="57" xr:uid="{00000000-0005-0000-0000-000039000000}"/>
    <cellStyle name="Good 2" xfId="32" xr:uid="{00000000-0005-0000-0000-000020000000}"/>
    <cellStyle name="Header: bottom row" xfId="53" xr:uid="{00000000-0005-0000-0000-000035000000}"/>
    <cellStyle name="Heading 1 2" xfId="33" xr:uid="{00000000-0005-0000-0000-000021000000}"/>
    <cellStyle name="Heading 2 2" xfId="34" xr:uid="{00000000-0005-0000-0000-000022000000}"/>
    <cellStyle name="Heading 3 2" xfId="35" xr:uid="{00000000-0005-0000-0000-000023000000}"/>
    <cellStyle name="Heading 4 2" xfId="36" xr:uid="{00000000-0005-0000-0000-000024000000}"/>
    <cellStyle name="Hyperlink" xfId="1" builtinId="8"/>
    <cellStyle name="Input 2" xfId="37" xr:uid="{00000000-0005-0000-0000-000025000000}"/>
    <cellStyle name="Linked Cell 2" xfId="38" xr:uid="{00000000-0005-0000-0000-000026000000}"/>
    <cellStyle name="Neutral 2" xfId="39" xr:uid="{00000000-0005-0000-0000-000027000000}"/>
    <cellStyle name="Normal" xfId="0" builtinId="0"/>
    <cellStyle name="Normal 2" xfId="2" xr:uid="{00000000-0005-0000-0000-000002000000}"/>
    <cellStyle name="Normal 2 2" xfId="45" xr:uid="{00000000-0005-0000-0000-00002D000000}"/>
    <cellStyle name="Normal 2 3" xfId="48" xr:uid="{00000000-0005-0000-0000-000030000000}"/>
    <cellStyle name="Normal 2 4" xfId="49" xr:uid="{00000000-0005-0000-0000-000031000000}"/>
    <cellStyle name="Normal 2 5" xfId="50" xr:uid="{00000000-0005-0000-0000-000032000000}"/>
    <cellStyle name="Normal 2 6" xfId="51" xr:uid="{00000000-0005-0000-0000-000033000000}"/>
    <cellStyle name="Normal 3" xfId="46" xr:uid="{00000000-0005-0000-0000-00002E000000}"/>
    <cellStyle name="Normal 4" xfId="47" xr:uid="{00000000-0005-0000-0000-00002F000000}"/>
    <cellStyle name="Note 2" xfId="40" xr:uid="{00000000-0005-0000-0000-000028000000}"/>
    <cellStyle name="Output 2" xfId="41" xr:uid="{00000000-0005-0000-0000-000029000000}"/>
    <cellStyle name="Parent row" xfId="55" xr:uid="{00000000-0005-0000-0000-000037000000}"/>
    <cellStyle name="Table title" xfId="54" xr:uid="{00000000-0005-0000-0000-000036000000}"/>
    <cellStyle name="Title 2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specific'!$A$16</c:f>
              <c:strCache>
                <c:ptCount val="1"/>
                <c:pt idx="0">
                  <c:v>Potential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 specific'!$B$15:$AE$15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'CA specific'!$B$16:$AE$16</c:f>
              <c:numCache>
                <c:formatCode>_(* #,##0_);_(* \(#,##0\);_(* "-"??_);_(@_)</c:formatCode>
                <c:ptCount val="30"/>
                <c:pt idx="0">
                  <c:v>2911.6192850032821</c:v>
                </c:pt>
                <c:pt idx="1">
                  <c:v>4319.4083543461747</c:v>
                </c:pt>
                <c:pt idx="2">
                  <c:v>5727.197423689533</c:v>
                </c:pt>
                <c:pt idx="3">
                  <c:v>7134.9864930324256</c:v>
                </c:pt>
                <c:pt idx="4">
                  <c:v>8542.7755623753183</c:v>
                </c:pt>
                <c:pt idx="5">
                  <c:v>9950.5646317186765</c:v>
                </c:pt>
                <c:pt idx="6">
                  <c:v>11358.353701061569</c:v>
                </c:pt>
                <c:pt idx="7">
                  <c:v>12766.142770404927</c:v>
                </c:pt>
                <c:pt idx="8">
                  <c:v>14173.93183974782</c:v>
                </c:pt>
                <c:pt idx="9">
                  <c:v>15581.720909090713</c:v>
                </c:pt>
                <c:pt idx="10">
                  <c:v>16989.509978434071</c:v>
                </c:pt>
                <c:pt idx="11">
                  <c:v>18397.299047776964</c:v>
                </c:pt>
                <c:pt idx="12">
                  <c:v>19805.088117119856</c:v>
                </c:pt>
                <c:pt idx="13">
                  <c:v>21212.877186463214</c:v>
                </c:pt>
                <c:pt idx="14">
                  <c:v>22620.666255806107</c:v>
                </c:pt>
                <c:pt idx="15">
                  <c:v>24028.455325149465</c:v>
                </c:pt>
                <c:pt idx="16">
                  <c:v>25436.244394492358</c:v>
                </c:pt>
                <c:pt idx="17">
                  <c:v>26844.033463835251</c:v>
                </c:pt>
                <c:pt idx="18">
                  <c:v>28251.822533178609</c:v>
                </c:pt>
                <c:pt idx="19">
                  <c:v>29659.611602521501</c:v>
                </c:pt>
                <c:pt idx="20">
                  <c:v>31067.400671864394</c:v>
                </c:pt>
                <c:pt idx="21">
                  <c:v>32475.189741207752</c:v>
                </c:pt>
                <c:pt idx="22">
                  <c:v>33882.978810550645</c:v>
                </c:pt>
                <c:pt idx="23">
                  <c:v>35290.767879894003</c:v>
                </c:pt>
                <c:pt idx="24">
                  <c:v>36698.556949236896</c:v>
                </c:pt>
                <c:pt idx="25">
                  <c:v>38106.346018579789</c:v>
                </c:pt>
                <c:pt idx="26">
                  <c:v>39514.135087923147</c:v>
                </c:pt>
                <c:pt idx="27">
                  <c:v>40921.924157266039</c:v>
                </c:pt>
                <c:pt idx="28">
                  <c:v>42329.713226608932</c:v>
                </c:pt>
                <c:pt idx="29">
                  <c:v>43737.50229595229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E-4A81-80AB-46F1B8A6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106831"/>
        <c:axId val="1819107247"/>
      </c:lineChart>
      <c:catAx>
        <c:axId val="18191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07247"/>
        <c:crosses val="autoZero"/>
        <c:auto val="1"/>
        <c:lblAlgn val="ctr"/>
        <c:lblOffset val="100"/>
        <c:noMultiLvlLbl val="0"/>
      </c:catAx>
      <c:valAx>
        <c:axId val="18191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685800</xdr:colOff>
      <xdr:row>0</xdr:row>
      <xdr:rowOff>0</xdr:rowOff>
    </xdr:from>
    <xdr:to>
      <xdr:col>29</xdr:col>
      <xdr:colOff>122388</xdr:colOff>
      <xdr:row>13</xdr:row>
      <xdr:rowOff>67008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BA336-397E-4BF5-B8CF-9FC2F2037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87450" y="0"/>
          <a:ext cx="5265888" cy="2543508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17</xdr:row>
      <xdr:rowOff>52387</xdr:rowOff>
    </xdr:from>
    <xdr:to>
      <xdr:col>8</xdr:col>
      <xdr:colOff>609600</xdr:colOff>
      <xdr:row>31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AD187-8176-44D4-879A-477A5240D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13" workbookViewId="0">
      <selection activeCell="B37" sqref="B37"/>
    </sheetView>
  </sheetViews>
  <sheetFormatPr defaultColWidth="9" defaultRowHeight="15" x14ac:dyDescent="0.25"/>
  <cols>
    <col min="1" max="1" width="17.85546875" style="6" customWidth="1"/>
    <col min="2" max="2" width="54" style="6" customWidth="1"/>
    <col min="3" max="3" width="9" style="6" customWidth="1"/>
    <col min="4" max="16384" width="9" style="6"/>
  </cols>
  <sheetData>
    <row r="1" spans="1:7" x14ac:dyDescent="0.25">
      <c r="A1" s="5" t="s">
        <v>0</v>
      </c>
      <c r="B1" t="s">
        <v>1</v>
      </c>
      <c r="C1" s="18">
        <v>44307</v>
      </c>
      <c r="F1" s="17" t="s">
        <v>2</v>
      </c>
      <c r="G1" s="17" t="s">
        <v>3</v>
      </c>
    </row>
    <row r="2" spans="1:7" x14ac:dyDescent="0.25">
      <c r="A2" s="5" t="s">
        <v>4</v>
      </c>
      <c r="B2" t="str">
        <f>LOOKUP(B1,F1:G50,G1:G50)</f>
        <v>CA</v>
      </c>
      <c r="F2" s="17" t="s">
        <v>5</v>
      </c>
      <c r="G2" s="17" t="s">
        <v>6</v>
      </c>
    </row>
    <row r="3" spans="1:7" x14ac:dyDescent="0.25">
      <c r="A3" s="5" t="s">
        <v>7</v>
      </c>
      <c r="F3" s="17" t="s">
        <v>8</v>
      </c>
      <c r="G3" s="17" t="s">
        <v>9</v>
      </c>
    </row>
    <row r="4" spans="1:7" x14ac:dyDescent="0.25">
      <c r="F4" s="17" t="s">
        <v>10</v>
      </c>
      <c r="G4" s="17" t="s">
        <v>11</v>
      </c>
    </row>
    <row r="5" spans="1:7" x14ac:dyDescent="0.25">
      <c r="A5" s="5" t="s">
        <v>12</v>
      </c>
      <c r="B5" s="1" t="s">
        <v>13</v>
      </c>
      <c r="F5" s="17" t="s">
        <v>1</v>
      </c>
      <c r="G5" s="17" t="s">
        <v>14</v>
      </c>
    </row>
    <row r="6" spans="1:7" x14ac:dyDescent="0.25">
      <c r="B6" t="s">
        <v>15</v>
      </c>
      <c r="F6" s="17" t="s">
        <v>16</v>
      </c>
      <c r="G6" s="17" t="s">
        <v>17</v>
      </c>
    </row>
    <row r="7" spans="1:7" x14ac:dyDescent="0.25">
      <c r="B7" s="7">
        <v>2020</v>
      </c>
      <c r="F7" s="17" t="s">
        <v>18</v>
      </c>
      <c r="G7" s="17" t="s">
        <v>19</v>
      </c>
    </row>
    <row r="8" spans="1:7" x14ac:dyDescent="0.25">
      <c r="B8" t="s">
        <v>20</v>
      </c>
      <c r="F8" s="17" t="s">
        <v>21</v>
      </c>
      <c r="G8" s="17" t="s">
        <v>22</v>
      </c>
    </row>
    <row r="9" spans="1:7" x14ac:dyDescent="0.25">
      <c r="B9" s="2" t="s">
        <v>23</v>
      </c>
      <c r="F9" s="17" t="s">
        <v>24</v>
      </c>
      <c r="G9" s="17" t="s">
        <v>25</v>
      </c>
    </row>
    <row r="10" spans="1:7" x14ac:dyDescent="0.25">
      <c r="B10" t="s">
        <v>26</v>
      </c>
      <c r="F10" s="17" t="s">
        <v>27</v>
      </c>
      <c r="G10" s="17" t="s">
        <v>28</v>
      </c>
    </row>
    <row r="11" spans="1:7" x14ac:dyDescent="0.25">
      <c r="F11" s="17" t="s">
        <v>29</v>
      </c>
      <c r="G11" s="17" t="s">
        <v>30</v>
      </c>
    </row>
    <row r="12" spans="1:7" x14ac:dyDescent="0.25">
      <c r="B12" s="1" t="s">
        <v>31</v>
      </c>
      <c r="F12" s="17" t="s">
        <v>32</v>
      </c>
      <c r="G12" s="17" t="s">
        <v>33</v>
      </c>
    </row>
    <row r="13" spans="1:7" x14ac:dyDescent="0.25">
      <c r="B13" t="s">
        <v>34</v>
      </c>
      <c r="F13" s="17" t="s">
        <v>35</v>
      </c>
      <c r="G13" s="17" t="s">
        <v>36</v>
      </c>
    </row>
    <row r="14" spans="1:7" x14ac:dyDescent="0.25">
      <c r="B14" s="7" t="s">
        <v>37</v>
      </c>
      <c r="F14" s="17" t="s">
        <v>38</v>
      </c>
      <c r="G14" s="17" t="s">
        <v>39</v>
      </c>
    </row>
    <row r="15" spans="1:7" x14ac:dyDescent="0.25">
      <c r="B15" s="7" t="s">
        <v>40</v>
      </c>
      <c r="F15" s="17" t="s">
        <v>41</v>
      </c>
      <c r="G15" s="17" t="s">
        <v>42</v>
      </c>
    </row>
    <row r="16" spans="1:7" x14ac:dyDescent="0.25">
      <c r="B16" s="2" t="s">
        <v>43</v>
      </c>
      <c r="F16" s="17" t="s">
        <v>44</v>
      </c>
      <c r="G16" s="17" t="s">
        <v>45</v>
      </c>
    </row>
    <row r="17" spans="2:7" x14ac:dyDescent="0.25">
      <c r="B17" t="s">
        <v>46</v>
      </c>
      <c r="F17" s="17" t="s">
        <v>47</v>
      </c>
      <c r="G17" s="17" t="s">
        <v>48</v>
      </c>
    </row>
    <row r="18" spans="2:7" x14ac:dyDescent="0.25">
      <c r="B18" s="7"/>
      <c r="F18" s="17" t="s">
        <v>49</v>
      </c>
      <c r="G18" s="17" t="s">
        <v>50</v>
      </c>
    </row>
    <row r="19" spans="2:7" x14ac:dyDescent="0.25">
      <c r="B19" s="1" t="s">
        <v>51</v>
      </c>
      <c r="F19" s="17" t="s">
        <v>52</v>
      </c>
      <c r="G19" s="17" t="s">
        <v>53</v>
      </c>
    </row>
    <row r="20" spans="2:7" x14ac:dyDescent="0.25">
      <c r="B20" t="s">
        <v>15</v>
      </c>
      <c r="F20" s="17" t="s">
        <v>54</v>
      </c>
      <c r="G20" s="17" t="s">
        <v>55</v>
      </c>
    </row>
    <row r="21" spans="2:7" x14ac:dyDescent="0.25">
      <c r="B21" s="7">
        <v>2018</v>
      </c>
      <c r="F21" s="17" t="s">
        <v>56</v>
      </c>
      <c r="G21" s="17" t="s">
        <v>57</v>
      </c>
    </row>
    <row r="22" spans="2:7" x14ac:dyDescent="0.25">
      <c r="B22" t="s">
        <v>58</v>
      </c>
      <c r="F22" s="17" t="s">
        <v>59</v>
      </c>
      <c r="G22" s="17" t="s">
        <v>60</v>
      </c>
    </row>
    <row r="23" spans="2:7" x14ac:dyDescent="0.25">
      <c r="B23" s="2" t="s">
        <v>23</v>
      </c>
      <c r="F23" s="17" t="s">
        <v>61</v>
      </c>
      <c r="G23" s="17" t="s">
        <v>62</v>
      </c>
    </row>
    <row r="24" spans="2:7" x14ac:dyDescent="0.25">
      <c r="B24" t="s">
        <v>26</v>
      </c>
      <c r="F24" s="17" t="s">
        <v>63</v>
      </c>
      <c r="G24" s="17" t="s">
        <v>64</v>
      </c>
    </row>
    <row r="25" spans="2:7" x14ac:dyDescent="0.25">
      <c r="B25" s="7"/>
      <c r="F25" s="17" t="s">
        <v>65</v>
      </c>
      <c r="G25" s="17" t="s">
        <v>66</v>
      </c>
    </row>
    <row r="26" spans="2:7" x14ac:dyDescent="0.25">
      <c r="B26" s="1" t="s">
        <v>155</v>
      </c>
      <c r="F26" s="17" t="s">
        <v>68</v>
      </c>
      <c r="G26" s="17" t="s">
        <v>69</v>
      </c>
    </row>
    <row r="27" spans="2:7" x14ac:dyDescent="0.25">
      <c r="B27" s="6" t="s">
        <v>159</v>
      </c>
      <c r="F27" s="17" t="s">
        <v>71</v>
      </c>
      <c r="G27" s="17" t="s">
        <v>72</v>
      </c>
    </row>
    <row r="28" spans="2:7" x14ac:dyDescent="0.25">
      <c r="B28" s="6" t="s">
        <v>156</v>
      </c>
      <c r="F28" s="17" t="s">
        <v>74</v>
      </c>
      <c r="G28" s="17" t="s">
        <v>75</v>
      </c>
    </row>
    <row r="29" spans="2:7" x14ac:dyDescent="0.25">
      <c r="B29" s="6" t="s">
        <v>158</v>
      </c>
      <c r="F29" s="17" t="s">
        <v>76</v>
      </c>
      <c r="G29" s="17" t="s">
        <v>77</v>
      </c>
    </row>
    <row r="30" spans="2:7" x14ac:dyDescent="0.25">
      <c r="B30" s="6" t="s">
        <v>157</v>
      </c>
      <c r="F30" s="17" t="s">
        <v>79</v>
      </c>
      <c r="G30" s="17" t="s">
        <v>80</v>
      </c>
    </row>
    <row r="31" spans="2:7" x14ac:dyDescent="0.25">
      <c r="F31" s="17" t="s">
        <v>82</v>
      </c>
      <c r="G31" s="17" t="s">
        <v>83</v>
      </c>
    </row>
    <row r="32" spans="2:7" x14ac:dyDescent="0.25">
      <c r="B32" s="1" t="s">
        <v>319</v>
      </c>
      <c r="F32" s="17" t="s">
        <v>84</v>
      </c>
      <c r="G32" s="17" t="s">
        <v>85</v>
      </c>
    </row>
    <row r="33" spans="1:7" x14ac:dyDescent="0.25">
      <c r="B33" s="6" t="s">
        <v>159</v>
      </c>
      <c r="F33" s="17" t="s">
        <v>86</v>
      </c>
      <c r="G33" s="17" t="s">
        <v>87</v>
      </c>
    </row>
    <row r="34" spans="1:7" x14ac:dyDescent="0.25">
      <c r="A34" s="5"/>
      <c r="B34" s="6" t="s">
        <v>156</v>
      </c>
      <c r="F34" s="17" t="s">
        <v>88</v>
      </c>
      <c r="G34" s="17" t="s">
        <v>89</v>
      </c>
    </row>
    <row r="35" spans="1:7" x14ac:dyDescent="0.25">
      <c r="A35" s="7"/>
      <c r="B35" s="6" t="s">
        <v>157</v>
      </c>
      <c r="F35" s="17" t="s">
        <v>90</v>
      </c>
      <c r="G35" s="17" t="s">
        <v>91</v>
      </c>
    </row>
    <row r="36" spans="1:7" x14ac:dyDescent="0.25">
      <c r="B36" s="6">
        <v>2021</v>
      </c>
      <c r="F36" s="17" t="s">
        <v>92</v>
      </c>
      <c r="G36" s="17" t="s">
        <v>93</v>
      </c>
    </row>
    <row r="37" spans="1:7" x14ac:dyDescent="0.25">
      <c r="F37" s="17" t="s">
        <v>94</v>
      </c>
      <c r="G37" s="17" t="s">
        <v>95</v>
      </c>
    </row>
    <row r="38" spans="1:7" x14ac:dyDescent="0.25">
      <c r="F38" s="17" t="s">
        <v>96</v>
      </c>
      <c r="G38" s="17" t="s">
        <v>97</v>
      </c>
    </row>
    <row r="39" spans="1:7" x14ac:dyDescent="0.25">
      <c r="F39" s="17" t="s">
        <v>98</v>
      </c>
      <c r="G39" s="17" t="s">
        <v>99</v>
      </c>
    </row>
    <row r="40" spans="1:7" x14ac:dyDescent="0.25">
      <c r="A40" s="5" t="s">
        <v>67</v>
      </c>
      <c r="F40" s="17" t="s">
        <v>100</v>
      </c>
      <c r="G40" s="17" t="s">
        <v>101</v>
      </c>
    </row>
    <row r="41" spans="1:7" x14ac:dyDescent="0.25">
      <c r="A41" t="s">
        <v>70</v>
      </c>
      <c r="F41" s="17" t="s">
        <v>102</v>
      </c>
      <c r="G41" s="17" t="s">
        <v>103</v>
      </c>
    </row>
    <row r="42" spans="1:7" x14ac:dyDescent="0.25">
      <c r="A42" t="s">
        <v>73</v>
      </c>
      <c r="F42" s="17" t="s">
        <v>104</v>
      </c>
      <c r="G42" s="17" t="s">
        <v>105</v>
      </c>
    </row>
    <row r="43" spans="1:7" x14ac:dyDescent="0.25">
      <c r="F43" s="17" t="s">
        <v>106</v>
      </c>
      <c r="G43" s="17" t="s">
        <v>107</v>
      </c>
    </row>
    <row r="44" spans="1:7" x14ac:dyDescent="0.25">
      <c r="A44" t="s">
        <v>78</v>
      </c>
      <c r="F44" s="17" t="s">
        <v>108</v>
      </c>
      <c r="G44" s="17" t="s">
        <v>109</v>
      </c>
    </row>
    <row r="45" spans="1:7" x14ac:dyDescent="0.25">
      <c r="A45" t="s">
        <v>81</v>
      </c>
      <c r="F45" s="17" t="s">
        <v>110</v>
      </c>
      <c r="G45" s="17" t="s">
        <v>111</v>
      </c>
    </row>
    <row r="46" spans="1:7" x14ac:dyDescent="0.25">
      <c r="F46" s="17" t="s">
        <v>112</v>
      </c>
      <c r="G46" s="17" t="s">
        <v>113</v>
      </c>
    </row>
    <row r="47" spans="1:7" x14ac:dyDescent="0.25">
      <c r="F47" s="17" t="s">
        <v>114</v>
      </c>
      <c r="G47" s="17" t="s">
        <v>115</v>
      </c>
    </row>
    <row r="48" spans="1:7" x14ac:dyDescent="0.25">
      <c r="F48" s="17" t="s">
        <v>116</v>
      </c>
      <c r="G48" s="17" t="s">
        <v>117</v>
      </c>
    </row>
    <row r="49" spans="6:7" x14ac:dyDescent="0.25">
      <c r="F49" s="17" t="s">
        <v>118</v>
      </c>
      <c r="G49" s="17" t="s">
        <v>119</v>
      </c>
    </row>
    <row r="50" spans="6:7" x14ac:dyDescent="0.25">
      <c r="F50" s="17" t="s">
        <v>120</v>
      </c>
      <c r="G50" s="17" t="s">
        <v>121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D25" sqref="D25"/>
    </sheetView>
  </sheetViews>
  <sheetFormatPr defaultColWidth="11.42578125" defaultRowHeight="15" x14ac:dyDescent="0.25"/>
  <sheetData>
    <row r="1" spans="1:6" ht="15.95" customHeight="1" x14ac:dyDescent="0.25">
      <c r="B1" s="8">
        <v>2019</v>
      </c>
      <c r="C1" s="9">
        <v>2035</v>
      </c>
      <c r="D1" s="9">
        <v>2050</v>
      </c>
      <c r="E1" s="10" t="s">
        <v>122</v>
      </c>
      <c r="F1" s="10" t="s">
        <v>123</v>
      </c>
    </row>
    <row r="2" spans="1:6" x14ac:dyDescent="0.25">
      <c r="A2" s="10" t="s">
        <v>124</v>
      </c>
      <c r="B2" s="10" t="s">
        <v>125</v>
      </c>
      <c r="C2" s="10" t="s">
        <v>125</v>
      </c>
      <c r="D2" s="10" t="s">
        <v>125</v>
      </c>
    </row>
    <row r="3" spans="1:6" x14ac:dyDescent="0.25">
      <c r="A3" s="10" t="s">
        <v>3</v>
      </c>
      <c r="B3" s="10">
        <v>1</v>
      </c>
      <c r="C3" s="10">
        <v>4191.3008906650002</v>
      </c>
      <c r="D3" s="10">
        <v>9203.6684837369994</v>
      </c>
      <c r="E3" s="11">
        <f>C3/C$51</f>
        <v>2.8397041537024457E-2</v>
      </c>
      <c r="F3" s="11">
        <f>D3/D$51</f>
        <v>2.6756725886505798E-2</v>
      </c>
    </row>
    <row r="4" spans="1:6" x14ac:dyDescent="0.25">
      <c r="A4" s="10" t="s">
        <v>11</v>
      </c>
      <c r="B4" s="10">
        <v>0</v>
      </c>
      <c r="C4" s="10">
        <v>1379.102465835</v>
      </c>
      <c r="D4" s="10">
        <v>3764.7381143699999</v>
      </c>
      <c r="E4" s="11">
        <f t="shared" ref="E4:E50" si="0">C4/$C$51</f>
        <v>9.3437410073214187E-3</v>
      </c>
      <c r="F4" s="11">
        <f t="shared" ref="F4:F50" si="1">D4/D$51</f>
        <v>1.0944773373647004E-2</v>
      </c>
    </row>
    <row r="5" spans="1:6" x14ac:dyDescent="0.25">
      <c r="A5" s="10" t="s">
        <v>9</v>
      </c>
      <c r="B5" s="10">
        <v>78.301225951000006</v>
      </c>
      <c r="C5" s="10">
        <v>4292.7729009180002</v>
      </c>
      <c r="D5" s="10">
        <v>7708.9502813700001</v>
      </c>
      <c r="E5" s="11">
        <f t="shared" si="0"/>
        <v>2.9084538084079237E-2</v>
      </c>
      <c r="F5" s="11">
        <f t="shared" si="1"/>
        <v>2.2411310220027372E-2</v>
      </c>
    </row>
    <row r="6" spans="1:6" x14ac:dyDescent="0.25">
      <c r="A6" s="10" t="s">
        <v>14</v>
      </c>
      <c r="B6" s="10">
        <v>444.98</v>
      </c>
      <c r="C6" s="10">
        <v>13496.128078713</v>
      </c>
      <c r="D6" s="10">
        <v>21861.061091347001</v>
      </c>
      <c r="E6" s="11">
        <f t="shared" si="0"/>
        <v>9.1439416934680606E-2</v>
      </c>
      <c r="F6" s="11">
        <f t="shared" si="1"/>
        <v>6.3554051326697447E-2</v>
      </c>
    </row>
    <row r="7" spans="1:6" x14ac:dyDescent="0.25">
      <c r="A7" s="10" t="s">
        <v>17</v>
      </c>
      <c r="B7" s="10">
        <v>1</v>
      </c>
      <c r="C7" s="10">
        <v>2907.4880079579998</v>
      </c>
      <c r="D7" s="10">
        <v>5465.1997496209997</v>
      </c>
      <c r="E7" s="11">
        <f t="shared" si="0"/>
        <v>1.9698909690371583E-2</v>
      </c>
      <c r="F7" s="11">
        <f t="shared" si="1"/>
        <v>1.5888322343856801E-2</v>
      </c>
    </row>
    <row r="8" spans="1:6" x14ac:dyDescent="0.25">
      <c r="A8" s="10" t="s">
        <v>19</v>
      </c>
      <c r="B8" s="10">
        <v>1.6</v>
      </c>
      <c r="C8" s="10">
        <v>18.641403977</v>
      </c>
      <c r="D8" s="10">
        <v>701.90923692299998</v>
      </c>
      <c r="E8" s="11">
        <f t="shared" si="0"/>
        <v>1.2629986174992377E-4</v>
      </c>
      <c r="F8" s="11">
        <f t="shared" si="1"/>
        <v>2.0405768724439683E-3</v>
      </c>
    </row>
    <row r="9" spans="1:6" x14ac:dyDescent="0.25">
      <c r="A9" s="10" t="s">
        <v>22</v>
      </c>
      <c r="B9" s="10">
        <v>0</v>
      </c>
      <c r="C9" s="10">
        <v>307.79480332999998</v>
      </c>
      <c r="D9" s="10">
        <v>1318.2366882209999</v>
      </c>
      <c r="E9" s="11">
        <f t="shared" si="0"/>
        <v>2.0853816137393808E-3</v>
      </c>
      <c r="F9" s="11">
        <f t="shared" si="1"/>
        <v>3.8323520433824884E-3</v>
      </c>
    </row>
    <row r="10" spans="1:6" x14ac:dyDescent="0.25">
      <c r="A10" s="10" t="s">
        <v>25</v>
      </c>
      <c r="B10" s="10">
        <v>14</v>
      </c>
      <c r="C10" s="10">
        <v>6634.4589765290002</v>
      </c>
      <c r="D10" s="10">
        <v>16108.682616767001</v>
      </c>
      <c r="E10" s="11">
        <f t="shared" si="0"/>
        <v>4.4950007657953428E-2</v>
      </c>
      <c r="F10" s="11">
        <f t="shared" si="1"/>
        <v>4.6830848582949905E-2</v>
      </c>
    </row>
    <row r="11" spans="1:6" x14ac:dyDescent="0.25">
      <c r="A11" s="10" t="s">
        <v>28</v>
      </c>
      <c r="B11" s="10">
        <v>1</v>
      </c>
      <c r="C11" s="10">
        <v>1840.525499907</v>
      </c>
      <c r="D11" s="10">
        <v>13217.018615075</v>
      </c>
      <c r="E11" s="11">
        <f t="shared" si="0"/>
        <v>1.2469989732118525E-2</v>
      </c>
      <c r="F11" s="11">
        <f t="shared" si="1"/>
        <v>3.8424259277189309E-2</v>
      </c>
    </row>
    <row r="12" spans="1:6" x14ac:dyDescent="0.25">
      <c r="A12" s="10" t="s">
        <v>42</v>
      </c>
      <c r="B12" s="10">
        <v>0</v>
      </c>
      <c r="C12" s="10">
        <v>4043.3463704350002</v>
      </c>
      <c r="D12" s="10">
        <v>10452.413944238</v>
      </c>
      <c r="E12" s="11">
        <f t="shared" si="0"/>
        <v>2.7394615138595393E-2</v>
      </c>
      <c r="F12" s="11">
        <f t="shared" si="1"/>
        <v>3.0387054385156501E-2</v>
      </c>
    </row>
    <row r="13" spans="1:6" x14ac:dyDescent="0.25">
      <c r="A13" s="10" t="s">
        <v>33</v>
      </c>
      <c r="B13" s="10">
        <v>3.090607484</v>
      </c>
      <c r="C13" s="10">
        <v>3292.5474433149998</v>
      </c>
      <c r="D13" s="10">
        <v>8588.1790860540004</v>
      </c>
      <c r="E13" s="11">
        <f t="shared" si="0"/>
        <v>2.2307777215108279E-2</v>
      </c>
      <c r="F13" s="11">
        <f t="shared" si="1"/>
        <v>2.4967387088725916E-2</v>
      </c>
    </row>
    <row r="14" spans="1:6" x14ac:dyDescent="0.25">
      <c r="A14" s="10" t="s">
        <v>36</v>
      </c>
      <c r="B14" s="10">
        <v>112.4</v>
      </c>
      <c r="C14" s="10">
        <v>5782.3560435359996</v>
      </c>
      <c r="D14" s="10">
        <v>11905.713153897999</v>
      </c>
      <c r="E14" s="11">
        <f t="shared" si="0"/>
        <v>3.917681145628836E-2</v>
      </c>
      <c r="F14" s="11">
        <f t="shared" si="1"/>
        <v>3.4612057562167856E-2</v>
      </c>
    </row>
    <row r="15" spans="1:6" x14ac:dyDescent="0.25">
      <c r="A15" s="10" t="s">
        <v>39</v>
      </c>
      <c r="B15" s="10">
        <v>23</v>
      </c>
      <c r="C15" s="10">
        <v>4755.249369225</v>
      </c>
      <c r="D15" s="10">
        <v>14321.589911745999</v>
      </c>
      <c r="E15" s="11">
        <f t="shared" si="0"/>
        <v>3.2217924071627969E-2</v>
      </c>
      <c r="F15" s="11">
        <f t="shared" si="1"/>
        <v>4.1635447452790346E-2</v>
      </c>
    </row>
    <row r="16" spans="1:6" x14ac:dyDescent="0.25">
      <c r="A16" s="10" t="s">
        <v>45</v>
      </c>
      <c r="B16" s="10">
        <v>0</v>
      </c>
      <c r="C16" s="10">
        <v>3439.6907645870001</v>
      </c>
      <c r="D16" s="10">
        <v>1648.040011523</v>
      </c>
      <c r="E16" s="11">
        <f t="shared" si="0"/>
        <v>2.3304707551310835E-2</v>
      </c>
      <c r="F16" s="11">
        <f t="shared" si="1"/>
        <v>4.7911498459807886E-3</v>
      </c>
    </row>
    <row r="17" spans="1:6" x14ac:dyDescent="0.25">
      <c r="A17" s="10" t="s">
        <v>48</v>
      </c>
      <c r="B17" s="10">
        <v>0</v>
      </c>
      <c r="C17" s="10">
        <v>4108.4553061839997</v>
      </c>
      <c r="D17" s="10">
        <v>11301.080228199</v>
      </c>
      <c r="E17" s="11">
        <f t="shared" si="0"/>
        <v>2.783574337088569E-2</v>
      </c>
      <c r="F17" s="11">
        <f t="shared" si="1"/>
        <v>3.285428048844221E-2</v>
      </c>
    </row>
    <row r="18" spans="1:6" x14ac:dyDescent="0.25">
      <c r="A18" s="10" t="s">
        <v>50</v>
      </c>
      <c r="B18" s="10">
        <v>0.5</v>
      </c>
      <c r="C18" s="10">
        <v>2830.9170737869999</v>
      </c>
      <c r="D18" s="10">
        <v>8099.078065011</v>
      </c>
      <c r="E18" s="11">
        <f t="shared" si="0"/>
        <v>1.918012374421689E-2</v>
      </c>
      <c r="F18" s="11">
        <f t="shared" si="1"/>
        <v>2.3545482119638632E-2</v>
      </c>
    </row>
    <row r="19" spans="1:6" x14ac:dyDescent="0.25">
      <c r="A19" s="10" t="s">
        <v>57</v>
      </c>
      <c r="B19" s="10">
        <v>29.5</v>
      </c>
      <c r="C19" s="10">
        <v>50</v>
      </c>
      <c r="D19" s="10">
        <v>3361.3766189789999</v>
      </c>
      <c r="E19" s="11">
        <f t="shared" si="0"/>
        <v>3.3876166705510525E-4</v>
      </c>
      <c r="F19" s="11">
        <f t="shared" si="1"/>
        <v>9.7721286848015954E-3</v>
      </c>
    </row>
    <row r="20" spans="1:6" x14ac:dyDescent="0.25">
      <c r="A20" s="10" t="s">
        <v>55</v>
      </c>
      <c r="B20" s="10">
        <v>13</v>
      </c>
      <c r="C20" s="10">
        <v>1387.2392184830001</v>
      </c>
      <c r="D20" s="10">
        <v>8943.7276795229991</v>
      </c>
      <c r="E20" s="11">
        <f t="shared" si="0"/>
        <v>9.3988694051504486E-3</v>
      </c>
      <c r="F20" s="11">
        <f t="shared" si="1"/>
        <v>2.6001031039677953E-2</v>
      </c>
    </row>
    <row r="21" spans="1:6" x14ac:dyDescent="0.25">
      <c r="A21" s="10" t="s">
        <v>53</v>
      </c>
      <c r="B21" s="10">
        <v>16.2</v>
      </c>
      <c r="C21" s="10">
        <v>51.830478356</v>
      </c>
      <c r="D21" s="10">
        <v>164.90325891099999</v>
      </c>
      <c r="E21" s="11">
        <f t="shared" si="0"/>
        <v>3.5116358504284223E-4</v>
      </c>
      <c r="F21" s="11">
        <f t="shared" si="1"/>
        <v>4.7940354482233486E-4</v>
      </c>
    </row>
    <row r="22" spans="1:6" x14ac:dyDescent="0.25">
      <c r="A22" s="10" t="s">
        <v>60</v>
      </c>
      <c r="B22" s="10">
        <v>1</v>
      </c>
      <c r="C22" s="10">
        <v>4630.261240754</v>
      </c>
      <c r="D22" s="10">
        <v>11031.483067769999</v>
      </c>
      <c r="E22" s="11">
        <f t="shared" si="0"/>
        <v>3.1371100336369299E-2</v>
      </c>
      <c r="F22" s="11">
        <f t="shared" si="1"/>
        <v>3.2070512870766121E-2</v>
      </c>
    </row>
    <row r="23" spans="1:6" x14ac:dyDescent="0.25">
      <c r="A23" s="10" t="s">
        <v>62</v>
      </c>
      <c r="B23" s="10">
        <v>1</v>
      </c>
      <c r="C23" s="10">
        <v>1044.3894318099999</v>
      </c>
      <c r="D23" s="10">
        <v>3874.3181162430001</v>
      </c>
      <c r="E23" s="11">
        <f t="shared" si="0"/>
        <v>7.075982099493794E-3</v>
      </c>
      <c r="F23" s="11">
        <f t="shared" si="1"/>
        <v>1.1263342222355487E-2</v>
      </c>
    </row>
    <row r="24" spans="1:6" x14ac:dyDescent="0.25">
      <c r="A24" s="10" t="s">
        <v>66</v>
      </c>
      <c r="B24" s="10">
        <v>2.2000000000000002</v>
      </c>
      <c r="C24" s="10">
        <v>2109.9074876519999</v>
      </c>
      <c r="D24" s="10">
        <v>8556.8961626460004</v>
      </c>
      <c r="E24" s="11">
        <f t="shared" si="0"/>
        <v>1.4295115556980808E-2</v>
      </c>
      <c r="F24" s="11">
        <f t="shared" si="1"/>
        <v>2.4876441982648326E-2</v>
      </c>
    </row>
    <row r="25" spans="1:6" x14ac:dyDescent="0.25">
      <c r="A25" s="10" t="s">
        <v>64</v>
      </c>
      <c r="B25" s="10">
        <v>0</v>
      </c>
      <c r="C25" s="10">
        <v>1321.125902582</v>
      </c>
      <c r="D25" s="10">
        <v>4790.0051287730003</v>
      </c>
      <c r="E25" s="11">
        <f t="shared" si="0"/>
        <v>8.9509362629671772E-3</v>
      </c>
      <c r="F25" s="11">
        <f t="shared" si="1"/>
        <v>1.3925409683324102E-2</v>
      </c>
    </row>
    <row r="26" spans="1:6" x14ac:dyDescent="0.25">
      <c r="A26" s="10" t="s">
        <v>69</v>
      </c>
      <c r="B26" s="10">
        <v>0</v>
      </c>
      <c r="C26" s="10">
        <v>1029.8705014919999</v>
      </c>
      <c r="D26" s="10">
        <v>2836.690723278</v>
      </c>
      <c r="E26" s="11">
        <f t="shared" si="0"/>
        <v>6.977612958726143E-3</v>
      </c>
      <c r="F26" s="11">
        <f t="shared" si="1"/>
        <v>8.2467720606908615E-3</v>
      </c>
    </row>
    <row r="27" spans="1:6" x14ac:dyDescent="0.25">
      <c r="A27" s="10" t="s">
        <v>87</v>
      </c>
      <c r="B27" s="10">
        <v>1</v>
      </c>
      <c r="C27" s="10">
        <v>5956.9820277979998</v>
      </c>
      <c r="D27" s="10">
        <v>17741.490234403998</v>
      </c>
      <c r="E27" s="11">
        <f t="shared" si="0"/>
        <v>4.035994324708303E-2</v>
      </c>
      <c r="F27" s="11">
        <f t="shared" si="1"/>
        <v>5.1577715109890766E-2</v>
      </c>
    </row>
    <row r="28" spans="1:6" x14ac:dyDescent="0.25">
      <c r="A28" s="10" t="s">
        <v>89</v>
      </c>
      <c r="B28" s="10">
        <v>0</v>
      </c>
      <c r="C28" s="10">
        <v>956.60528948000001</v>
      </c>
      <c r="D28" s="10">
        <v>670.84350910700005</v>
      </c>
      <c r="E28" s="11">
        <f t="shared" si="0"/>
        <v>6.4812240515595265E-3</v>
      </c>
      <c r="F28" s="11">
        <f t="shared" si="1"/>
        <v>1.9502631931642026E-3</v>
      </c>
    </row>
    <row r="29" spans="1:6" x14ac:dyDescent="0.25">
      <c r="A29" s="10" t="s">
        <v>72</v>
      </c>
      <c r="B29" s="10">
        <v>0</v>
      </c>
      <c r="C29" s="10">
        <v>1334.833530953</v>
      </c>
      <c r="D29" s="10">
        <v>1205.537881186</v>
      </c>
      <c r="E29" s="11">
        <f t="shared" si="0"/>
        <v>9.0438086437338149E-3</v>
      </c>
      <c r="F29" s="11">
        <f t="shared" si="1"/>
        <v>3.5047162650078062E-3</v>
      </c>
    </row>
    <row r="30" spans="1:6" x14ac:dyDescent="0.25">
      <c r="A30" s="10" t="s">
        <v>77</v>
      </c>
      <c r="B30" s="10">
        <v>0</v>
      </c>
      <c r="C30" s="10">
        <v>77.076554481000002</v>
      </c>
      <c r="D30" s="10">
        <v>652.162611481</v>
      </c>
      <c r="E30" s="11">
        <f t="shared" si="0"/>
        <v>5.2221164173694404E-4</v>
      </c>
      <c r="F30" s="11">
        <f t="shared" si="1"/>
        <v>1.8959544511689881E-3</v>
      </c>
    </row>
    <row r="31" spans="1:6" x14ac:dyDescent="0.25">
      <c r="A31" s="10" t="s">
        <v>80</v>
      </c>
      <c r="B31" s="10">
        <v>320.8</v>
      </c>
      <c r="C31" s="10">
        <v>2000</v>
      </c>
      <c r="D31" s="10">
        <v>2000</v>
      </c>
      <c r="E31" s="11">
        <f t="shared" si="0"/>
        <v>1.3550466682204209E-2</v>
      </c>
      <c r="F31" s="11">
        <f t="shared" si="1"/>
        <v>5.8143610743444912E-3</v>
      </c>
    </row>
    <row r="32" spans="1:6" x14ac:dyDescent="0.25">
      <c r="A32" s="10" t="s">
        <v>83</v>
      </c>
      <c r="B32" s="10">
        <v>3.6</v>
      </c>
      <c r="C32" s="10">
        <v>3606.8894232070002</v>
      </c>
      <c r="D32" s="10">
        <v>3835.8916611250002</v>
      </c>
      <c r="E32" s="11">
        <f t="shared" si="0"/>
        <v>2.4437517477780606E-2</v>
      </c>
      <c r="F32" s="11">
        <f t="shared" si="1"/>
        <v>1.1151629579923916E-2</v>
      </c>
    </row>
    <row r="33" spans="1:6" x14ac:dyDescent="0.25">
      <c r="A33" s="10" t="s">
        <v>75</v>
      </c>
      <c r="B33" s="10">
        <v>10</v>
      </c>
      <c r="C33" s="10">
        <v>1972.6482485649999</v>
      </c>
      <c r="D33" s="10">
        <v>3229.4136016379998</v>
      </c>
      <c r="E33" s="11">
        <f t="shared" si="0"/>
        <v>1.3365152183944259E-2</v>
      </c>
      <c r="F33" s="11">
        <f t="shared" si="1"/>
        <v>9.3884883691613165E-3</v>
      </c>
    </row>
    <row r="34" spans="1:6" x14ac:dyDescent="0.25">
      <c r="A34" s="10" t="s">
        <v>85</v>
      </c>
      <c r="B34" s="10">
        <v>254</v>
      </c>
      <c r="C34" s="10">
        <v>3000</v>
      </c>
      <c r="D34" s="10">
        <v>5515.5398926870002</v>
      </c>
      <c r="E34" s="11">
        <f t="shared" si="0"/>
        <v>2.0325700023306314E-2</v>
      </c>
      <c r="F34" s="11">
        <f t="shared" si="1"/>
        <v>1.6034670228016742E-2</v>
      </c>
    </row>
    <row r="35" spans="1:6" x14ac:dyDescent="0.25">
      <c r="A35" s="10" t="s">
        <v>91</v>
      </c>
      <c r="B35" s="10">
        <v>53</v>
      </c>
      <c r="C35" s="10">
        <v>12854.389578185999</v>
      </c>
      <c r="D35" s="10">
        <v>17308.154714854001</v>
      </c>
      <c r="E35" s="11">
        <f t="shared" si="0"/>
        <v>8.7091488849641199E-2</v>
      </c>
      <c r="F35" s="11">
        <f t="shared" si="1"/>
        <v>5.0317930521389588E-2</v>
      </c>
    </row>
    <row r="36" spans="1:6" x14ac:dyDescent="0.25">
      <c r="A36" s="10" t="s">
        <v>93</v>
      </c>
      <c r="B36" s="10">
        <v>0</v>
      </c>
      <c r="C36" s="10">
        <v>3538.8416595570002</v>
      </c>
      <c r="D36" s="10">
        <v>5278.7681304799999</v>
      </c>
      <c r="E36" s="11">
        <f t="shared" si="0"/>
        <v>2.397647800071169E-2</v>
      </c>
      <c r="F36" s="11">
        <f t="shared" si="1"/>
        <v>1.5346331969176577E-2</v>
      </c>
    </row>
    <row r="37" spans="1:6" x14ac:dyDescent="0.25">
      <c r="A37" s="10" t="s">
        <v>95</v>
      </c>
      <c r="B37" s="10">
        <v>30.135111714000001</v>
      </c>
      <c r="C37" s="10">
        <v>2195.1191461859999</v>
      </c>
      <c r="D37" s="10">
        <v>4961.7464102920003</v>
      </c>
      <c r="E37" s="11">
        <f t="shared" si="0"/>
        <v>1.4872444426930972E-2</v>
      </c>
      <c r="F37" s="11">
        <f t="shared" si="1"/>
        <v>1.4424692594385159E-2</v>
      </c>
    </row>
    <row r="38" spans="1:6" x14ac:dyDescent="0.25">
      <c r="A38" s="10" t="s">
        <v>97</v>
      </c>
      <c r="B38" s="10">
        <v>30.4</v>
      </c>
      <c r="C38" s="10">
        <v>1529.7567533890001</v>
      </c>
      <c r="D38" s="10">
        <v>6240.8166906160004</v>
      </c>
      <c r="E38" s="11">
        <f t="shared" si="0"/>
        <v>1.0364458959337264E-2</v>
      </c>
      <c r="F38" s="11">
        <f t="shared" si="1"/>
        <v>1.8143180819018539E-2</v>
      </c>
    </row>
    <row r="39" spans="1:6" x14ac:dyDescent="0.25">
      <c r="A39" s="10" t="s">
        <v>99</v>
      </c>
      <c r="B39" s="10">
        <v>0</v>
      </c>
      <c r="C39" s="10">
        <v>18.131715634999999</v>
      </c>
      <c r="D39" s="10">
        <v>797.33633961099997</v>
      </c>
      <c r="E39" s="11">
        <f t="shared" si="0"/>
        <v>1.2284660430163431E-4</v>
      </c>
      <c r="F39" s="11">
        <f t="shared" si="1"/>
        <v>2.318000688097259E-3</v>
      </c>
    </row>
    <row r="40" spans="1:6" x14ac:dyDescent="0.25">
      <c r="A40" s="10" t="s">
        <v>101</v>
      </c>
      <c r="B40" s="10">
        <v>4</v>
      </c>
      <c r="C40" s="10">
        <v>2829.2267153779999</v>
      </c>
      <c r="D40" s="10">
        <v>11525.565173270999</v>
      </c>
      <c r="E40" s="11">
        <f t="shared" si="0"/>
        <v>1.9168671171565819E-2</v>
      </c>
      <c r="F40" s="11">
        <f t="shared" si="1"/>
        <v>3.3506898751643713E-2</v>
      </c>
    </row>
    <row r="41" spans="1:6" x14ac:dyDescent="0.25">
      <c r="A41" s="10" t="s">
        <v>103</v>
      </c>
      <c r="B41" s="10">
        <v>0</v>
      </c>
      <c r="C41" s="10">
        <v>885.93782039300004</v>
      </c>
      <c r="D41" s="10">
        <v>1370.182233798</v>
      </c>
      <c r="E41" s="11">
        <f t="shared" si="0"/>
        <v>6.0024354588699824E-3</v>
      </c>
      <c r="F41" s="11">
        <f t="shared" si="1"/>
        <v>3.9833671224767369E-3</v>
      </c>
    </row>
    <row r="42" spans="1:6" x14ac:dyDescent="0.25">
      <c r="A42" s="10" t="s">
        <v>105</v>
      </c>
      <c r="B42" s="10">
        <v>0</v>
      </c>
      <c r="C42" s="10">
        <v>680.13968375299999</v>
      </c>
      <c r="D42" s="10">
        <v>4281.9844957329997</v>
      </c>
      <c r="E42" s="11">
        <f t="shared" si="0"/>
        <v>4.6081050619699668E-3</v>
      </c>
      <c r="F42" s="11">
        <f t="shared" si="1"/>
        <v>1.244850198646829E-2</v>
      </c>
    </row>
    <row r="43" spans="1:6" x14ac:dyDescent="0.25">
      <c r="A43" s="10" t="s">
        <v>107</v>
      </c>
      <c r="B43" s="10">
        <v>105.2</v>
      </c>
      <c r="C43" s="10">
        <v>20906.218037183</v>
      </c>
      <c r="D43" s="10">
        <v>37489.831749279998</v>
      </c>
      <c r="E43" s="11">
        <f t="shared" si="0"/>
        <v>0.14164450548187246</v>
      </c>
      <c r="F43" s="11">
        <f t="shared" si="1"/>
        <v>0.10898970920336894</v>
      </c>
    </row>
    <row r="44" spans="1:6" x14ac:dyDescent="0.25">
      <c r="A44" s="10" t="s">
        <v>109</v>
      </c>
      <c r="B44" s="10">
        <v>0</v>
      </c>
      <c r="C44" s="10">
        <v>516.27327122400004</v>
      </c>
      <c r="D44" s="10">
        <v>1050.0330405249999</v>
      </c>
      <c r="E44" s="11">
        <f t="shared" si="0"/>
        <v>3.497871880316695E-3</v>
      </c>
      <c r="F44" s="11">
        <f t="shared" si="1"/>
        <v>3.0526356188020757E-3</v>
      </c>
    </row>
    <row r="45" spans="1:6" x14ac:dyDescent="0.25">
      <c r="A45" s="10" t="s">
        <v>113</v>
      </c>
      <c r="B45" s="10">
        <v>0</v>
      </c>
      <c r="C45" s="10">
        <v>553.27178359000004</v>
      </c>
      <c r="D45" s="10">
        <v>5983.4257381739999</v>
      </c>
      <c r="E45" s="11">
        <f t="shared" si="0"/>
        <v>3.7485454348699966E-3</v>
      </c>
      <c r="F45" s="11">
        <f t="shared" si="1"/>
        <v>1.7394898851634928E-2</v>
      </c>
    </row>
    <row r="46" spans="1:6" x14ac:dyDescent="0.25">
      <c r="A46" s="10" t="s">
        <v>111</v>
      </c>
      <c r="B46" s="10">
        <v>2</v>
      </c>
      <c r="C46" s="10">
        <v>0</v>
      </c>
      <c r="D46" s="10">
        <v>46.358535944000003</v>
      </c>
      <c r="E46" s="11">
        <f t="shared" si="0"/>
        <v>0</v>
      </c>
      <c r="F46" s="11">
        <f t="shared" si="1"/>
        <v>1.3477263342819679E-4</v>
      </c>
    </row>
    <row r="47" spans="1:6" x14ac:dyDescent="0.25">
      <c r="A47" s="10" t="s">
        <v>115</v>
      </c>
      <c r="B47" s="10">
        <v>89.775249121000002</v>
      </c>
      <c r="C47" s="10">
        <v>1670.7743951729999</v>
      </c>
      <c r="D47" s="10">
        <v>6862.3696171660004</v>
      </c>
      <c r="E47" s="11">
        <f t="shared" si="0"/>
        <v>1.1319886387635812E-2</v>
      </c>
      <c r="F47" s="11">
        <f t="shared" si="1"/>
        <v>1.995014738990715E-2</v>
      </c>
    </row>
    <row r="48" spans="1:6" x14ac:dyDescent="0.25">
      <c r="A48" s="10" t="s">
        <v>119</v>
      </c>
      <c r="B48" s="10">
        <v>0</v>
      </c>
      <c r="C48" s="10">
        <v>2122.2444002960001</v>
      </c>
      <c r="D48" s="10">
        <v>7003.3199271439998</v>
      </c>
      <c r="E48" s="11">
        <f t="shared" si="0"/>
        <v>1.4378701018852701E-2</v>
      </c>
      <c r="F48" s="11">
        <f t="shared" si="1"/>
        <v>2.0359915387783586E-2</v>
      </c>
    </row>
    <row r="49" spans="1:6" x14ac:dyDescent="0.25">
      <c r="A49" s="10" t="s">
        <v>117</v>
      </c>
      <c r="B49" s="10">
        <v>65.5</v>
      </c>
      <c r="C49" s="10">
        <v>813.80705172900002</v>
      </c>
      <c r="D49" s="10">
        <v>1219.7231419239999</v>
      </c>
      <c r="E49" s="11">
        <f t="shared" si="0"/>
        <v>5.5137326700983261E-3</v>
      </c>
      <c r="F49" s="11">
        <f t="shared" si="1"/>
        <v>3.5459553789400334E-3</v>
      </c>
    </row>
    <row r="50" spans="1:6" x14ac:dyDescent="0.25">
      <c r="A50" s="10" t="s">
        <v>121</v>
      </c>
      <c r="B50" s="10">
        <v>0</v>
      </c>
      <c r="C50" s="10">
        <v>2631.825828735</v>
      </c>
      <c r="D50" s="10">
        <v>8480.4302790540005</v>
      </c>
      <c r="E50" s="11">
        <f t="shared" si="0"/>
        <v>1.783123410281905E-2</v>
      </c>
      <c r="F50" s="11">
        <f t="shared" si="1"/>
        <v>2.4654141854111987E-2</v>
      </c>
    </row>
    <row r="51" spans="1:6" x14ac:dyDescent="0.25">
      <c r="A51" s="10" t="s">
        <v>126</v>
      </c>
      <c r="B51" s="10">
        <f>SUM(B3:B50)</f>
        <v>1713.1821942700003</v>
      </c>
      <c r="C51" s="10">
        <f>SUM(C3:C50)</f>
        <v>147596.39257492102</v>
      </c>
      <c r="D51" s="10">
        <f>SUM(D3:D50)</f>
        <v>343975.88564371696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5"/>
  <sheetViews>
    <sheetView topLeftCell="A20" workbookViewId="0">
      <selection activeCell="H41" sqref="H41"/>
    </sheetView>
  </sheetViews>
  <sheetFormatPr defaultColWidth="11.42578125" defaultRowHeight="15" x14ac:dyDescent="0.25"/>
  <sheetData>
    <row r="1" spans="1:33" ht="15.9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5.95" customHeight="1" x14ac:dyDescent="0.25">
      <c r="A2" s="12" t="s">
        <v>127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5.95" customHeight="1" x14ac:dyDescent="0.25">
      <c r="A3" s="12" t="s">
        <v>128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5.95" customHeight="1" x14ac:dyDescent="0.25">
      <c r="A4" s="12" t="s">
        <v>129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5.95" customHeight="1" x14ac:dyDescent="0.25">
      <c r="A5" s="12" t="s">
        <v>130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5.95" customHeight="1" x14ac:dyDescent="0.25">
      <c r="A6" s="12" t="s">
        <v>131</v>
      </c>
      <c r="B6" s="12"/>
      <c r="C6" s="12"/>
      <c r="D6" s="13" t="s">
        <v>132</v>
      </c>
      <c r="E6" s="13" t="s">
        <v>133</v>
      </c>
      <c r="F6" s="13" t="s">
        <v>134</v>
      </c>
      <c r="G6" s="13" t="s">
        <v>135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5.95" customHeight="1" x14ac:dyDescent="0.25">
      <c r="A7" s="13" t="s">
        <v>136</v>
      </c>
      <c r="B7" s="12"/>
      <c r="C7" s="12"/>
      <c r="D7" s="12"/>
      <c r="E7" s="14">
        <f>'Gridlab Battery Data'!B51/1000</f>
        <v>1.7131821942700003</v>
      </c>
      <c r="F7" s="12">
        <v>27</v>
      </c>
      <c r="G7" s="12">
        <f>F7*1.5</f>
        <v>40.5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5.9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5.95" customHeight="1" x14ac:dyDescent="0.25">
      <c r="A9" s="12"/>
      <c r="B9" s="12"/>
      <c r="C9" s="12"/>
      <c r="D9" s="13" t="s">
        <v>137</v>
      </c>
      <c r="E9" s="13" t="s">
        <v>133</v>
      </c>
      <c r="F9" s="13" t="s">
        <v>134</v>
      </c>
      <c r="G9" s="13" t="s">
        <v>138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5.95" customHeight="1" x14ac:dyDescent="0.25">
      <c r="A10" s="12"/>
      <c r="B10" s="12"/>
      <c r="C10" s="12"/>
      <c r="D10" s="12"/>
      <c r="E10" s="12">
        <f>'Gridlab Battery Data'!B51/1000</f>
        <v>1.7131821942700003</v>
      </c>
      <c r="F10" s="14">
        <f>'Gridlab Battery Data'!C51/1000 * 1.5</f>
        <v>221.39458886238154</v>
      </c>
      <c r="G10" s="14">
        <f>'Gridlab Battery Data'!D51/1000 * 1.5</f>
        <v>515.96382846557538</v>
      </c>
      <c r="H10" s="14"/>
      <c r="I10" s="14"/>
      <c r="J10" s="14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5.9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5.9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5.9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5.9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5.9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5.9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5.9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5.9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5.9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5.9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5.9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5.9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5.9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5.9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5.9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5.9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5.9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5.9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5.95" customHeight="1" x14ac:dyDescent="0.25">
      <c r="A29" s="13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5.95" customHeight="1" x14ac:dyDescent="0.25">
      <c r="A30" s="12" t="str">
        <f>About!B2</f>
        <v>CA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5.95" customHeight="1" x14ac:dyDescent="0.25">
      <c r="A31" s="12"/>
      <c r="B31" s="15">
        <v>2019</v>
      </c>
      <c r="C31" s="13">
        <v>2035</v>
      </c>
      <c r="D31" s="13">
        <v>2050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5.95" customHeight="1" x14ac:dyDescent="0.25">
      <c r="A32" s="12" t="s">
        <v>140</v>
      </c>
      <c r="B32" s="16"/>
      <c r="C32" s="12">
        <f>SUMIFS('Gridlab Battery Data'!E3:E51,'Gridlab Battery Data'!A3:A51,Calculations!A30)</f>
        <v>9.1439416934680606E-2</v>
      </c>
      <c r="D32" s="12">
        <f>SUMIFS('Gridlab Battery Data'!F3:F51,'Gridlab Battery Data'!A3:A51,Calculations!A30)</f>
        <v>6.3554051326697447E-2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5.95" customHeight="1" x14ac:dyDescent="0.25">
      <c r="A33" s="12" t="s">
        <v>141</v>
      </c>
      <c r="B33" s="16">
        <f>SUMIFS('Gridlab Battery Data'!B3:B51,'Gridlab Battery Data'!A3:A51,Calculations!A30)</f>
        <v>444.98</v>
      </c>
      <c r="C33" s="12">
        <f>C32*F7*1000</f>
        <v>2468.864257236376</v>
      </c>
      <c r="D33" s="12">
        <f>D32*G7*1000</f>
        <v>2573.9390787312468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5.95" customHeight="1" x14ac:dyDescent="0.25">
      <c r="A34" s="12" t="s">
        <v>142</v>
      </c>
      <c r="B34" s="16">
        <f>B33</f>
        <v>444.98</v>
      </c>
      <c r="C34" s="12">
        <f>C32*F10*1000</f>
        <v>20244.192118069503</v>
      </c>
      <c r="D34" s="12">
        <f>D32*G10*1000</f>
        <v>32791.591637020494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5.9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5.95" customHeight="1" x14ac:dyDescent="0.25">
      <c r="A36" s="12"/>
      <c r="B36" s="15">
        <v>2019</v>
      </c>
      <c r="C36" s="13">
        <f t="shared" ref="C36:AG36" si="0">B36+1</f>
        <v>2020</v>
      </c>
      <c r="D36" s="13">
        <f t="shared" si="0"/>
        <v>2021</v>
      </c>
      <c r="E36" s="13">
        <f t="shared" si="0"/>
        <v>2022</v>
      </c>
      <c r="F36" s="13">
        <f t="shared" si="0"/>
        <v>2023</v>
      </c>
      <c r="G36" s="13">
        <f t="shared" si="0"/>
        <v>2024</v>
      </c>
      <c r="H36" s="13">
        <f t="shared" si="0"/>
        <v>2025</v>
      </c>
      <c r="I36" s="13">
        <f t="shared" si="0"/>
        <v>2026</v>
      </c>
      <c r="J36" s="13">
        <f t="shared" si="0"/>
        <v>2027</v>
      </c>
      <c r="K36" s="13">
        <f t="shared" si="0"/>
        <v>2028</v>
      </c>
      <c r="L36" s="13">
        <f t="shared" si="0"/>
        <v>2029</v>
      </c>
      <c r="M36" s="13">
        <f t="shared" si="0"/>
        <v>2030</v>
      </c>
      <c r="N36" s="13">
        <f t="shared" si="0"/>
        <v>2031</v>
      </c>
      <c r="O36" s="13">
        <f t="shared" si="0"/>
        <v>2032</v>
      </c>
      <c r="P36" s="13">
        <f t="shared" si="0"/>
        <v>2033</v>
      </c>
      <c r="Q36" s="13">
        <f t="shared" si="0"/>
        <v>2034</v>
      </c>
      <c r="R36" s="15">
        <f t="shared" si="0"/>
        <v>2035</v>
      </c>
      <c r="S36" s="13">
        <f t="shared" si="0"/>
        <v>2036</v>
      </c>
      <c r="T36" s="13">
        <f t="shared" si="0"/>
        <v>2037</v>
      </c>
      <c r="U36" s="13">
        <f t="shared" si="0"/>
        <v>2038</v>
      </c>
      <c r="V36" s="13">
        <f t="shared" si="0"/>
        <v>2039</v>
      </c>
      <c r="W36" s="13">
        <f t="shared" si="0"/>
        <v>2040</v>
      </c>
      <c r="X36" s="13">
        <f t="shared" si="0"/>
        <v>2041</v>
      </c>
      <c r="Y36" s="13">
        <f t="shared" si="0"/>
        <v>2042</v>
      </c>
      <c r="Z36" s="13">
        <f t="shared" si="0"/>
        <v>2043</v>
      </c>
      <c r="AA36" s="13">
        <f t="shared" si="0"/>
        <v>2044</v>
      </c>
      <c r="AB36" s="13">
        <f t="shared" si="0"/>
        <v>2045</v>
      </c>
      <c r="AC36" s="13">
        <f t="shared" si="0"/>
        <v>2046</v>
      </c>
      <c r="AD36" s="13">
        <f t="shared" si="0"/>
        <v>2047</v>
      </c>
      <c r="AE36" s="13">
        <f t="shared" si="0"/>
        <v>2048</v>
      </c>
      <c r="AF36" s="13">
        <f t="shared" si="0"/>
        <v>2049</v>
      </c>
      <c r="AG36" s="15">
        <f t="shared" si="0"/>
        <v>2050</v>
      </c>
    </row>
    <row r="37" spans="1:33" ht="15.95" customHeight="1" x14ac:dyDescent="0.25">
      <c r="A37" s="12" t="s">
        <v>143</v>
      </c>
      <c r="B37" s="16">
        <f>B34</f>
        <v>444.98</v>
      </c>
      <c r="C37" s="12">
        <f t="shared" ref="C37:Q37" si="1">($R37-$B37)/($R36-$B36)+B37</f>
        <v>571.47276607727349</v>
      </c>
      <c r="D37" s="12">
        <f t="shared" si="1"/>
        <v>697.96553215454696</v>
      </c>
      <c r="E37" s="12">
        <f t="shared" si="1"/>
        <v>824.45829823182044</v>
      </c>
      <c r="F37" s="12">
        <f t="shared" si="1"/>
        <v>950.95106430909391</v>
      </c>
      <c r="G37" s="12">
        <f t="shared" si="1"/>
        <v>1077.4438303863674</v>
      </c>
      <c r="H37" s="12">
        <f t="shared" si="1"/>
        <v>1203.9365964636409</v>
      </c>
      <c r="I37" s="12">
        <f t="shared" si="1"/>
        <v>1330.4293625409143</v>
      </c>
      <c r="J37" s="12">
        <f t="shared" si="1"/>
        <v>1456.9221286181878</v>
      </c>
      <c r="K37" s="12">
        <f t="shared" si="1"/>
        <v>1583.4148946954613</v>
      </c>
      <c r="L37" s="12">
        <f t="shared" si="1"/>
        <v>1709.9076607727347</v>
      </c>
      <c r="M37" s="12">
        <f t="shared" si="1"/>
        <v>1836.4004268500082</v>
      </c>
      <c r="N37" s="12">
        <f t="shared" si="1"/>
        <v>1962.8931929272817</v>
      </c>
      <c r="O37" s="12">
        <f t="shared" si="1"/>
        <v>2089.3859590045554</v>
      </c>
      <c r="P37" s="12">
        <f t="shared" si="1"/>
        <v>2215.8787250818291</v>
      </c>
      <c r="Q37" s="12">
        <f t="shared" si="1"/>
        <v>2342.3714911591028</v>
      </c>
      <c r="R37" s="16">
        <f>C33</f>
        <v>2468.864257236376</v>
      </c>
      <c r="S37" s="12">
        <f t="shared" ref="S37:AF37" si="2">($AG37-$R37)/($AG36-$R36)+R37</f>
        <v>2475.8692453360341</v>
      </c>
      <c r="T37" s="12">
        <f t="shared" si="2"/>
        <v>2482.8742334356921</v>
      </c>
      <c r="U37" s="12">
        <f t="shared" si="2"/>
        <v>2489.8792215353501</v>
      </c>
      <c r="V37" s="12">
        <f t="shared" si="2"/>
        <v>2496.8842096350081</v>
      </c>
      <c r="W37" s="12">
        <f t="shared" si="2"/>
        <v>2503.8891977346661</v>
      </c>
      <c r="X37" s="12">
        <f t="shared" si="2"/>
        <v>2510.8941858343242</v>
      </c>
      <c r="Y37" s="12">
        <f t="shared" si="2"/>
        <v>2517.8991739339822</v>
      </c>
      <c r="Z37" s="12">
        <f t="shared" si="2"/>
        <v>2524.9041620336402</v>
      </c>
      <c r="AA37" s="12">
        <f t="shared" si="2"/>
        <v>2531.9091501332982</v>
      </c>
      <c r="AB37" s="12">
        <f t="shared" si="2"/>
        <v>2538.9141382329562</v>
      </c>
      <c r="AC37" s="12">
        <f t="shared" si="2"/>
        <v>2545.9191263326143</v>
      </c>
      <c r="AD37" s="12">
        <f t="shared" si="2"/>
        <v>2552.9241144322723</v>
      </c>
      <c r="AE37" s="12">
        <f t="shared" si="2"/>
        <v>2559.9291025319303</v>
      </c>
      <c r="AF37" s="12">
        <f t="shared" si="2"/>
        <v>2566.9340906315883</v>
      </c>
      <c r="AG37" s="16">
        <f>D33</f>
        <v>2573.9390787312468</v>
      </c>
    </row>
    <row r="38" spans="1:33" ht="15.95" customHeight="1" x14ac:dyDescent="0.25">
      <c r="A38" s="12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6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6"/>
    </row>
    <row r="39" spans="1:33" ht="15.95" customHeight="1" x14ac:dyDescent="0.25">
      <c r="A39" s="12"/>
      <c r="B39" s="15">
        <v>2019</v>
      </c>
      <c r="C39" s="13">
        <f t="shared" ref="C39:AG39" si="3">B39+1</f>
        <v>2020</v>
      </c>
      <c r="D39" s="13">
        <f t="shared" si="3"/>
        <v>2021</v>
      </c>
      <c r="E39" s="13">
        <f t="shared" si="3"/>
        <v>2022</v>
      </c>
      <c r="F39" s="13">
        <f t="shared" si="3"/>
        <v>2023</v>
      </c>
      <c r="G39" s="13">
        <f t="shared" si="3"/>
        <v>2024</v>
      </c>
      <c r="H39" s="13">
        <f t="shared" si="3"/>
        <v>2025</v>
      </c>
      <c r="I39" s="13">
        <f t="shared" si="3"/>
        <v>2026</v>
      </c>
      <c r="J39" s="13">
        <f t="shared" si="3"/>
        <v>2027</v>
      </c>
      <c r="K39" s="13">
        <f t="shared" si="3"/>
        <v>2028</v>
      </c>
      <c r="L39" s="13">
        <f t="shared" si="3"/>
        <v>2029</v>
      </c>
      <c r="M39" s="13">
        <f t="shared" si="3"/>
        <v>2030</v>
      </c>
      <c r="N39" s="13">
        <f t="shared" si="3"/>
        <v>2031</v>
      </c>
      <c r="O39" s="13">
        <f t="shared" si="3"/>
        <v>2032</v>
      </c>
      <c r="P39" s="13">
        <f t="shared" si="3"/>
        <v>2033</v>
      </c>
      <c r="Q39" s="13">
        <f t="shared" si="3"/>
        <v>2034</v>
      </c>
      <c r="R39" s="15">
        <f t="shared" si="3"/>
        <v>2035</v>
      </c>
      <c r="S39" s="13">
        <f t="shared" si="3"/>
        <v>2036</v>
      </c>
      <c r="T39" s="13">
        <f t="shared" si="3"/>
        <v>2037</v>
      </c>
      <c r="U39" s="13">
        <f t="shared" si="3"/>
        <v>2038</v>
      </c>
      <c r="V39" s="13">
        <f t="shared" si="3"/>
        <v>2039</v>
      </c>
      <c r="W39" s="13">
        <f t="shared" si="3"/>
        <v>2040</v>
      </c>
      <c r="X39" s="13">
        <f t="shared" si="3"/>
        <v>2041</v>
      </c>
      <c r="Y39" s="13">
        <f t="shared" si="3"/>
        <v>2042</v>
      </c>
      <c r="Z39" s="13">
        <f t="shared" si="3"/>
        <v>2043</v>
      </c>
      <c r="AA39" s="13">
        <f t="shared" si="3"/>
        <v>2044</v>
      </c>
      <c r="AB39" s="13">
        <f t="shared" si="3"/>
        <v>2045</v>
      </c>
      <c r="AC39" s="13">
        <f t="shared" si="3"/>
        <v>2046</v>
      </c>
      <c r="AD39" s="13">
        <f t="shared" si="3"/>
        <v>2047</v>
      </c>
      <c r="AE39" s="13">
        <f t="shared" si="3"/>
        <v>2048</v>
      </c>
      <c r="AF39" s="13">
        <f t="shared" si="3"/>
        <v>2049</v>
      </c>
      <c r="AG39" s="15">
        <f t="shared" si="3"/>
        <v>2050</v>
      </c>
    </row>
    <row r="40" spans="1:33" ht="15.95" customHeight="1" x14ac:dyDescent="0.25">
      <c r="A40" s="12" t="s">
        <v>144</v>
      </c>
      <c r="B40" s="16">
        <f>B33</f>
        <v>444.98</v>
      </c>
      <c r="C40" s="12">
        <f t="shared" ref="C40:Q40" si="4">($R40-$B40)/($R39-$B39)+B40</f>
        <v>1553.1344903239108</v>
      </c>
      <c r="D40" s="12">
        <f t="shared" si="4"/>
        <v>2661.2889806478215</v>
      </c>
      <c r="E40" s="12">
        <f t="shared" si="4"/>
        <v>3769.4434709717325</v>
      </c>
      <c r="F40" s="12">
        <f t="shared" si="4"/>
        <v>4877.5979612956435</v>
      </c>
      <c r="G40" s="12">
        <f t="shared" si="4"/>
        <v>5985.7524516195544</v>
      </c>
      <c r="H40" s="12">
        <f t="shared" si="4"/>
        <v>7093.9069419434654</v>
      </c>
      <c r="I40" s="12">
        <f t="shared" si="4"/>
        <v>8202.0614322673755</v>
      </c>
      <c r="J40" s="12">
        <f t="shared" si="4"/>
        <v>9310.2159225912856</v>
      </c>
      <c r="K40" s="12">
        <f t="shared" si="4"/>
        <v>10418.370412915196</v>
      </c>
      <c r="L40" s="12">
        <f t="shared" si="4"/>
        <v>11526.524903239106</v>
      </c>
      <c r="M40" s="12">
        <f t="shared" si="4"/>
        <v>12634.679393563016</v>
      </c>
      <c r="N40" s="12">
        <f t="shared" si="4"/>
        <v>13742.833883886926</v>
      </c>
      <c r="O40" s="12">
        <f t="shared" si="4"/>
        <v>14850.988374210836</v>
      </c>
      <c r="P40" s="12">
        <f t="shared" si="4"/>
        <v>15959.142864534746</v>
      </c>
      <c r="Q40" s="12">
        <f t="shared" si="4"/>
        <v>17067.297354858656</v>
      </c>
      <c r="R40" s="16">
        <f>FORECAST(R36,$B$34:$D$34,$B$31:$D$31)</f>
        <v>18175.451845182572</v>
      </c>
      <c r="S40" s="12">
        <f t="shared" ref="S40:AF40" si="5">($AG40-$R40)/($AG39-$R39)+R40</f>
        <v>19221.043625640963</v>
      </c>
      <c r="T40" s="12">
        <f t="shared" si="5"/>
        <v>20266.635406099354</v>
      </c>
      <c r="U40" s="12">
        <f t="shared" si="5"/>
        <v>21312.227186557746</v>
      </c>
      <c r="V40" s="12">
        <f t="shared" si="5"/>
        <v>22357.818967016137</v>
      </c>
      <c r="W40" s="12">
        <f t="shared" si="5"/>
        <v>23403.410747474529</v>
      </c>
      <c r="X40" s="12">
        <f t="shared" si="5"/>
        <v>24449.00252793292</v>
      </c>
      <c r="Y40" s="12">
        <f t="shared" si="5"/>
        <v>25494.594308391312</v>
      </c>
      <c r="Z40" s="12">
        <f t="shared" si="5"/>
        <v>26540.186088849703</v>
      </c>
      <c r="AA40" s="12">
        <f t="shared" si="5"/>
        <v>27585.777869308095</v>
      </c>
      <c r="AB40" s="12">
        <f t="shared" si="5"/>
        <v>28631.369649766486</v>
      </c>
      <c r="AC40" s="12">
        <f t="shared" si="5"/>
        <v>29676.961430224877</v>
      </c>
      <c r="AD40" s="12">
        <f t="shared" si="5"/>
        <v>30722.553210683269</v>
      </c>
      <c r="AE40" s="12">
        <f t="shared" si="5"/>
        <v>31768.14499114166</v>
      </c>
      <c r="AF40" s="12">
        <f t="shared" si="5"/>
        <v>32813.736771600052</v>
      </c>
      <c r="AG40" s="16">
        <f>FORECAST(AG36,$B$34:$D$34,$B$31:$D$31)</f>
        <v>33859.328552058432</v>
      </c>
    </row>
    <row r="43" spans="1:33" x14ac:dyDescent="0.25">
      <c r="A43" s="5" t="s">
        <v>145</v>
      </c>
    </row>
    <row r="45" spans="1:33" x14ac:dyDescent="0.25">
      <c r="A45" t="s">
        <v>139</v>
      </c>
      <c r="B45" t="s">
        <v>146</v>
      </c>
      <c r="C45" t="s">
        <v>147</v>
      </c>
      <c r="D45" t="s">
        <v>148</v>
      </c>
    </row>
    <row r="46" spans="1:33" x14ac:dyDescent="0.25">
      <c r="A46" s="17" t="s">
        <v>3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5">
      <c r="A47" s="17" t="s">
        <v>6</v>
      </c>
      <c r="B47">
        <f>SUMIFS('Gridlab Battery Data'!$F$3:$F$51,'Gridlab Battery Data'!$A$3:$A$51,Calculations!A47)*$G$7*1000</f>
        <v>0</v>
      </c>
      <c r="C47">
        <f>SUMIFS('Gridlab Battery Data'!$F$3:$F$51,'Gridlab Battery Data'!$A$3:$A$51,Calculations!A47)*$G$10*1000</f>
        <v>0</v>
      </c>
      <c r="D47">
        <f>ROUND(SUMIFS('Gridlab Battery Data'!$B$3:$B$51,'Gridlab Battery Data'!$A$3:$A$51,Calculations!A47),2)</f>
        <v>0</v>
      </c>
    </row>
    <row r="48" spans="1:33" x14ac:dyDescent="0.25">
      <c r="A48" s="17" t="s">
        <v>9</v>
      </c>
      <c r="B48">
        <f>SUMIFS('Gridlab Battery Data'!$F$3:$F$51,'Gridlab Battery Data'!$A$3:$A$51,Calculations!A48)*$G$7*1000</f>
        <v>907.65806391110857</v>
      </c>
      <c r="C48">
        <f>SUMIFS('Gridlab Battery Data'!$F$3:$F$51,'Gridlab Battery Data'!$A$3:$A$51,Calculations!A48)*$G$10*1000</f>
        <v>11563.425422054999</v>
      </c>
      <c r="D48">
        <f>ROUND(SUMIFS('Gridlab Battery Data'!$B$3:$B$51,'Gridlab Battery Data'!$A$3:$A$51,Calculations!A48),2)</f>
        <v>78.3</v>
      </c>
    </row>
    <row r="49" spans="1:4" x14ac:dyDescent="0.25">
      <c r="A49" s="17" t="s">
        <v>11</v>
      </c>
      <c r="B49">
        <f>SUMIFS('Gridlab Battery Data'!$F$3:$F$51,'Gridlab Battery Data'!$A$3:$A$51,Calculations!A49)*$G$7*1000</f>
        <v>443.26332163270365</v>
      </c>
      <c r="C49">
        <f>SUMIFS('Gridlab Battery Data'!$F$3:$F$51,'Gridlab Battery Data'!$A$3:$A$51,Calculations!A49)*$G$10*1000</f>
        <v>5647.1071715549997</v>
      </c>
      <c r="D49">
        <f>ROUND(SUMIFS('Gridlab Battery Data'!$B$3:$B$51,'Gridlab Battery Data'!$A$3:$A$51,Calculations!A49),2)</f>
        <v>0</v>
      </c>
    </row>
    <row r="50" spans="1:4" x14ac:dyDescent="0.25">
      <c r="A50" s="17" t="s">
        <v>14</v>
      </c>
      <c r="B50">
        <f>SUMIFS('Gridlab Battery Data'!$F$3:$F$51,'Gridlab Battery Data'!$A$3:$A$51,Calculations!A50)*$G$7*1000</f>
        <v>2573.9390787312468</v>
      </c>
      <c r="C50">
        <f>SUMIFS('Gridlab Battery Data'!$F$3:$F$51,'Gridlab Battery Data'!$A$3:$A$51,Calculations!A50)*$G$10*1000</f>
        <v>32791.591637020494</v>
      </c>
      <c r="D50">
        <f>ROUND(SUMIFS('Gridlab Battery Data'!$B$3:$B$51,'Gridlab Battery Data'!$A$3:$A$51,Calculations!A50),2)</f>
        <v>444.98</v>
      </c>
    </row>
    <row r="51" spans="1:4" x14ac:dyDescent="0.25">
      <c r="A51" s="17" t="s">
        <v>17</v>
      </c>
      <c r="B51">
        <f>SUMIFS('Gridlab Battery Data'!$F$3:$F$51,'Gridlab Battery Data'!$A$3:$A$51,Calculations!A51)*$G$7*1000</f>
        <v>643.47705492620048</v>
      </c>
      <c r="C51">
        <f>SUMIFS('Gridlab Battery Data'!$F$3:$F$51,'Gridlab Battery Data'!$A$3:$A$51,Calculations!A51)*$G$10*1000</f>
        <v>8197.7996244314982</v>
      </c>
      <c r="D51">
        <f>ROUND(SUMIFS('Gridlab Battery Data'!$B$3:$B$51,'Gridlab Battery Data'!$A$3:$A$51,Calculations!A51),2)</f>
        <v>1</v>
      </c>
    </row>
    <row r="52" spans="1:4" x14ac:dyDescent="0.25">
      <c r="A52" s="17" t="s">
        <v>19</v>
      </c>
      <c r="B52">
        <f>SUMIFS('Gridlab Battery Data'!$F$3:$F$51,'Gridlab Battery Data'!$A$3:$A$51,Calculations!A52)*$G$7*1000</f>
        <v>82.643363333980716</v>
      </c>
      <c r="C52">
        <f>SUMIFS('Gridlab Battery Data'!$F$3:$F$51,'Gridlab Battery Data'!$A$3:$A$51,Calculations!A52)*$G$10*1000</f>
        <v>1052.8638553845001</v>
      </c>
      <c r="D52">
        <f>ROUND(SUMIFS('Gridlab Battery Data'!$B$3:$B$51,'Gridlab Battery Data'!$A$3:$A$51,Calculations!A52),2)</f>
        <v>1.6</v>
      </c>
    </row>
    <row r="53" spans="1:4" x14ac:dyDescent="0.25">
      <c r="A53" s="17" t="s">
        <v>22</v>
      </c>
      <c r="B53">
        <f>SUMIFS('Gridlab Battery Data'!$F$3:$F$51,'Gridlab Battery Data'!$A$3:$A$51,Calculations!A53)*$G$7*1000</f>
        <v>155.21025775699076</v>
      </c>
      <c r="C53">
        <f>SUMIFS('Gridlab Battery Data'!$F$3:$F$51,'Gridlab Battery Data'!$A$3:$A$51,Calculations!A53)*$G$10*1000</f>
        <v>1977.3550323314994</v>
      </c>
      <c r="D53">
        <f>ROUND(SUMIFS('Gridlab Battery Data'!$B$3:$B$51,'Gridlab Battery Data'!$A$3:$A$51,Calculations!A53),2)</f>
        <v>0</v>
      </c>
    </row>
    <row r="54" spans="1:4" x14ac:dyDescent="0.25">
      <c r="A54" s="17" t="s">
        <v>25</v>
      </c>
      <c r="B54">
        <f>SUMIFS('Gridlab Battery Data'!$F$3:$F$51,'Gridlab Battery Data'!$A$3:$A$51,Calculations!A54)*$G$7*1000</f>
        <v>1896.649367609471</v>
      </c>
      <c r="C54">
        <f>SUMIFS('Gridlab Battery Data'!$F$3:$F$51,'Gridlab Battery Data'!$A$3:$A$51,Calculations!A54)*$G$10*1000</f>
        <v>24163.023925150497</v>
      </c>
      <c r="D54">
        <f>ROUND(SUMIFS('Gridlab Battery Data'!$B$3:$B$51,'Gridlab Battery Data'!$A$3:$A$51,Calculations!A54),2)</f>
        <v>14</v>
      </c>
    </row>
    <row r="55" spans="1:4" x14ac:dyDescent="0.25">
      <c r="A55" s="17" t="s">
        <v>28</v>
      </c>
      <c r="B55">
        <f>SUMIFS('Gridlab Battery Data'!$F$3:$F$51,'Gridlab Battery Data'!$A$3:$A$51,Calculations!A55)*$G$7*1000</f>
        <v>1556.1825007261668</v>
      </c>
      <c r="C55">
        <f>SUMIFS('Gridlab Battery Data'!$F$3:$F$51,'Gridlab Battery Data'!$A$3:$A$51,Calculations!A55)*$G$10*1000</f>
        <v>19825.527922612499</v>
      </c>
      <c r="D55">
        <f>ROUND(SUMIFS('Gridlab Battery Data'!$B$3:$B$51,'Gridlab Battery Data'!$A$3:$A$51,Calculations!A55),2)</f>
        <v>1</v>
      </c>
    </row>
    <row r="56" spans="1:4" x14ac:dyDescent="0.25">
      <c r="A56" s="17" t="s">
        <v>30</v>
      </c>
      <c r="B56">
        <f>SUMIFS('Gridlab Battery Data'!$F$3:$F$51,'Gridlab Battery Data'!$A$3:$A$51,Calculations!A56)*$G$7*1000</f>
        <v>0</v>
      </c>
      <c r="C56">
        <f>SUMIFS('Gridlab Battery Data'!$F$3:$F$51,'Gridlab Battery Data'!$A$3:$A$51,Calculations!A56)*$G$10*1000</f>
        <v>0</v>
      </c>
      <c r="D56">
        <f>ROUND(SUMIFS('Gridlab Battery Data'!$B$3:$B$51,'Gridlab Battery Data'!$A$3:$A$51,Calculations!A56),2)</f>
        <v>0</v>
      </c>
    </row>
    <row r="57" spans="1:4" x14ac:dyDescent="0.25">
      <c r="A57" s="17" t="s">
        <v>33</v>
      </c>
      <c r="B57">
        <f>SUMIFS('Gridlab Battery Data'!$F$3:$F$51,'Gridlab Battery Data'!$A$3:$A$51,Calculations!A57)*$G$7*1000</f>
        <v>1011.1791770933995</v>
      </c>
      <c r="C57">
        <f>SUMIFS('Gridlab Battery Data'!$F$3:$F$51,'Gridlab Battery Data'!$A$3:$A$51,Calculations!A57)*$G$10*1000</f>
        <v>12882.268629081</v>
      </c>
      <c r="D57">
        <f>ROUND(SUMIFS('Gridlab Battery Data'!$B$3:$B$51,'Gridlab Battery Data'!$A$3:$A$51,Calculations!A57),2)</f>
        <v>3.09</v>
      </c>
    </row>
    <row r="58" spans="1:4" x14ac:dyDescent="0.25">
      <c r="A58" s="17" t="s">
        <v>36</v>
      </c>
      <c r="B58">
        <f>SUMIFS('Gridlab Battery Data'!$F$3:$F$51,'Gridlab Battery Data'!$A$3:$A$51,Calculations!A58)*$G$7*1000</f>
        <v>1401.7883312677982</v>
      </c>
      <c r="C58">
        <f>SUMIFS('Gridlab Battery Data'!$F$3:$F$51,'Gridlab Battery Data'!$A$3:$A$51,Calculations!A58)*$G$10*1000</f>
        <v>17858.569730846997</v>
      </c>
      <c r="D58">
        <f>ROUND(SUMIFS('Gridlab Battery Data'!$B$3:$B$51,'Gridlab Battery Data'!$A$3:$A$51,Calculations!A58),2)</f>
        <v>112.4</v>
      </c>
    </row>
    <row r="59" spans="1:4" x14ac:dyDescent="0.25">
      <c r="A59" s="17" t="s">
        <v>39</v>
      </c>
      <c r="B59">
        <f>SUMIFS('Gridlab Battery Data'!$F$3:$F$51,'Gridlab Battery Data'!$A$3:$A$51,Calculations!A59)*$G$7*1000</f>
        <v>1686.2356218380089</v>
      </c>
      <c r="C59">
        <f>SUMIFS('Gridlab Battery Data'!$F$3:$F$51,'Gridlab Battery Data'!$A$3:$A$51,Calculations!A59)*$G$10*1000</f>
        <v>21482.384867618995</v>
      </c>
      <c r="D59">
        <f>ROUND(SUMIFS('Gridlab Battery Data'!$B$3:$B$51,'Gridlab Battery Data'!$A$3:$A$51,Calculations!A59),2)</f>
        <v>23</v>
      </c>
    </row>
    <row r="60" spans="1:4" x14ac:dyDescent="0.25">
      <c r="A60" s="17" t="s">
        <v>42</v>
      </c>
      <c r="B60">
        <f>SUMIFS('Gridlab Battery Data'!$F$3:$F$51,'Gridlab Battery Data'!$A$3:$A$51,Calculations!A60)*$G$7*1000</f>
        <v>1230.6757025988381</v>
      </c>
      <c r="C60">
        <f>SUMIFS('Gridlab Battery Data'!$F$3:$F$51,'Gridlab Battery Data'!$A$3:$A$51,Calculations!A60)*$G$10*1000</f>
        <v>15678.620916356998</v>
      </c>
      <c r="D60">
        <f>ROUND(SUMIFS('Gridlab Battery Data'!$B$3:$B$51,'Gridlab Battery Data'!$A$3:$A$51,Calculations!A60),2)</f>
        <v>0</v>
      </c>
    </row>
    <row r="61" spans="1:4" x14ac:dyDescent="0.25">
      <c r="A61" s="17" t="s">
        <v>45</v>
      </c>
      <c r="B61">
        <f>SUMIFS('Gridlab Battery Data'!$F$3:$F$51,'Gridlab Battery Data'!$A$3:$A$51,Calculations!A61)*$G$7*1000</f>
        <v>194.04156876222194</v>
      </c>
      <c r="C61">
        <f>SUMIFS('Gridlab Battery Data'!$F$3:$F$51,'Gridlab Battery Data'!$A$3:$A$51,Calculations!A61)*$G$10*1000</f>
        <v>2472.0600172844997</v>
      </c>
      <c r="D61">
        <f>ROUND(SUMIFS('Gridlab Battery Data'!$B$3:$B$51,'Gridlab Battery Data'!$A$3:$A$51,Calculations!A61),2)</f>
        <v>0</v>
      </c>
    </row>
    <row r="62" spans="1:4" x14ac:dyDescent="0.25">
      <c r="A62" s="17" t="s">
        <v>48</v>
      </c>
      <c r="B62">
        <f>SUMIFS('Gridlab Battery Data'!$F$3:$F$51,'Gridlab Battery Data'!$A$3:$A$51,Calculations!A62)*$G$7*1000</f>
        <v>1330.5983597819095</v>
      </c>
      <c r="C62">
        <f>SUMIFS('Gridlab Battery Data'!$F$3:$F$51,'Gridlab Battery Data'!$A$3:$A$51,Calculations!A62)*$G$10*1000</f>
        <v>16951.620342298498</v>
      </c>
      <c r="D62">
        <f>ROUND(SUMIFS('Gridlab Battery Data'!$B$3:$B$51,'Gridlab Battery Data'!$A$3:$A$51,Calculations!A62),2)</f>
        <v>0</v>
      </c>
    </row>
    <row r="63" spans="1:4" x14ac:dyDescent="0.25">
      <c r="A63" s="17" t="s">
        <v>50</v>
      </c>
      <c r="B63">
        <f>SUMIFS('Gridlab Battery Data'!$F$3:$F$51,'Gridlab Battery Data'!$A$3:$A$51,Calculations!A63)*$G$7*1000</f>
        <v>953.59202584536467</v>
      </c>
      <c r="C63">
        <f>SUMIFS('Gridlab Battery Data'!$F$3:$F$51,'Gridlab Battery Data'!$A$3:$A$51,Calculations!A63)*$G$10*1000</f>
        <v>12148.617097516499</v>
      </c>
      <c r="D63">
        <f>ROUND(SUMIFS('Gridlab Battery Data'!$B$3:$B$51,'Gridlab Battery Data'!$A$3:$A$51,Calculations!A63),2)</f>
        <v>0.5</v>
      </c>
    </row>
    <row r="64" spans="1:4" x14ac:dyDescent="0.25">
      <c r="A64" s="17" t="s">
        <v>53</v>
      </c>
      <c r="B64">
        <f>SUMIFS('Gridlab Battery Data'!$F$3:$F$51,'Gridlab Battery Data'!$A$3:$A$51,Calculations!A64)*$G$7*1000</f>
        <v>19.415843565304563</v>
      </c>
      <c r="C64">
        <f>SUMIFS('Gridlab Battery Data'!$F$3:$F$51,'Gridlab Battery Data'!$A$3:$A$51,Calculations!A64)*$G$10*1000</f>
        <v>247.35488836649998</v>
      </c>
      <c r="D64">
        <f>ROUND(SUMIFS('Gridlab Battery Data'!$B$3:$B$51,'Gridlab Battery Data'!$A$3:$A$51,Calculations!A64),2)</f>
        <v>16.2</v>
      </c>
    </row>
    <row r="65" spans="1:4" x14ac:dyDescent="0.25">
      <c r="A65" s="17" t="s">
        <v>55</v>
      </c>
      <c r="B65">
        <f>SUMIFS('Gridlab Battery Data'!$F$3:$F$51,'Gridlab Battery Data'!$A$3:$A$51,Calculations!A65)*$G$7*1000</f>
        <v>1053.041757106957</v>
      </c>
      <c r="C65">
        <f>SUMIFS('Gridlab Battery Data'!$F$3:$F$51,'Gridlab Battery Data'!$A$3:$A$51,Calculations!A65)*$G$10*1000</f>
        <v>13415.591519284495</v>
      </c>
      <c r="D65">
        <f>ROUND(SUMIFS('Gridlab Battery Data'!$B$3:$B$51,'Gridlab Battery Data'!$A$3:$A$51,Calculations!A65),2)</f>
        <v>13</v>
      </c>
    </row>
    <row r="66" spans="1:4" x14ac:dyDescent="0.25">
      <c r="A66" s="17" t="s">
        <v>57</v>
      </c>
      <c r="B66">
        <f>SUMIFS('Gridlab Battery Data'!$F$3:$F$51,'Gridlab Battery Data'!$A$3:$A$51,Calculations!A66)*$G$7*1000</f>
        <v>395.7712117344646</v>
      </c>
      <c r="C66">
        <f>SUMIFS('Gridlab Battery Data'!$F$3:$F$51,'Gridlab Battery Data'!$A$3:$A$51,Calculations!A66)*$G$10*1000</f>
        <v>5042.0649284684996</v>
      </c>
      <c r="D66">
        <f>ROUND(SUMIFS('Gridlab Battery Data'!$B$3:$B$51,'Gridlab Battery Data'!$A$3:$A$51,Calculations!A66),2)</f>
        <v>29.5</v>
      </c>
    </row>
    <row r="67" spans="1:4" x14ac:dyDescent="0.25">
      <c r="A67" s="17" t="s">
        <v>60</v>
      </c>
      <c r="B67">
        <f>SUMIFS('Gridlab Battery Data'!$F$3:$F$51,'Gridlab Battery Data'!$A$3:$A$51,Calculations!A67)*$G$7*1000</f>
        <v>1298.8557712660281</v>
      </c>
      <c r="C67">
        <f>SUMIFS('Gridlab Battery Data'!$F$3:$F$51,'Gridlab Battery Data'!$A$3:$A$51,Calculations!A67)*$G$10*1000</f>
        <v>16547.224601654998</v>
      </c>
      <c r="D67">
        <f>ROUND(SUMIFS('Gridlab Battery Data'!$B$3:$B$51,'Gridlab Battery Data'!$A$3:$A$51,Calculations!A67),2)</f>
        <v>1</v>
      </c>
    </row>
    <row r="68" spans="1:4" x14ac:dyDescent="0.25">
      <c r="A68" s="17" t="s">
        <v>62</v>
      </c>
      <c r="B68">
        <f>SUMIFS('Gridlab Battery Data'!$F$3:$F$51,'Gridlab Battery Data'!$A$3:$A$51,Calculations!A68)*$G$7*1000</f>
        <v>456.16536000539725</v>
      </c>
      <c r="C68">
        <f>SUMIFS('Gridlab Battery Data'!$F$3:$F$51,'Gridlab Battery Data'!$A$3:$A$51,Calculations!A68)*$G$10*1000</f>
        <v>5811.4771743644988</v>
      </c>
      <c r="D68">
        <f>ROUND(SUMIFS('Gridlab Battery Data'!$B$3:$B$51,'Gridlab Battery Data'!$A$3:$A$51,Calculations!A68),2)</f>
        <v>1</v>
      </c>
    </row>
    <row r="69" spans="1:4" x14ac:dyDescent="0.25">
      <c r="A69" s="17" t="s">
        <v>64</v>
      </c>
      <c r="B69">
        <f>SUMIFS('Gridlab Battery Data'!$F$3:$F$51,'Gridlab Battery Data'!$A$3:$A$51,Calculations!A69)*$G$7*1000</f>
        <v>563.9790921746262</v>
      </c>
      <c r="C69">
        <f>SUMIFS('Gridlab Battery Data'!$F$3:$F$51,'Gridlab Battery Data'!$A$3:$A$51,Calculations!A69)*$G$10*1000</f>
        <v>7185.0076931594995</v>
      </c>
      <c r="D69">
        <f>ROUND(SUMIFS('Gridlab Battery Data'!$B$3:$B$51,'Gridlab Battery Data'!$A$3:$A$51,Calculations!A69),2)</f>
        <v>0</v>
      </c>
    </row>
    <row r="70" spans="1:4" x14ac:dyDescent="0.25">
      <c r="A70" s="17" t="s">
        <v>66</v>
      </c>
      <c r="B70">
        <f>SUMIFS('Gridlab Battery Data'!$F$3:$F$51,'Gridlab Battery Data'!$A$3:$A$51,Calculations!A70)*$G$7*1000</f>
        <v>1007.4959002972572</v>
      </c>
      <c r="C70">
        <f>SUMIFS('Gridlab Battery Data'!$F$3:$F$51,'Gridlab Battery Data'!$A$3:$A$51,Calculations!A70)*$G$10*1000</f>
        <v>12835.344243968999</v>
      </c>
      <c r="D70">
        <f>ROUND(SUMIFS('Gridlab Battery Data'!$B$3:$B$51,'Gridlab Battery Data'!$A$3:$A$51,Calculations!A70),2)</f>
        <v>2.2000000000000002</v>
      </c>
    </row>
    <row r="71" spans="1:4" x14ac:dyDescent="0.25">
      <c r="A71" s="17" t="s">
        <v>69</v>
      </c>
      <c r="B71">
        <f>SUMIFS('Gridlab Battery Data'!$F$3:$F$51,'Gridlab Battery Data'!$A$3:$A$51,Calculations!A71)*$G$7*1000</f>
        <v>333.9942684579799</v>
      </c>
      <c r="C71">
        <f>SUMIFS('Gridlab Battery Data'!$F$3:$F$51,'Gridlab Battery Data'!$A$3:$A$51,Calculations!A71)*$G$10*1000</f>
        <v>4255.0360849169992</v>
      </c>
      <c r="D71">
        <f>ROUND(SUMIFS('Gridlab Battery Data'!$B$3:$B$51,'Gridlab Battery Data'!$A$3:$A$51,Calculations!A71),2)</f>
        <v>0</v>
      </c>
    </row>
    <row r="72" spans="1:4" x14ac:dyDescent="0.25">
      <c r="A72" s="17" t="s">
        <v>72</v>
      </c>
      <c r="B72">
        <f>SUMIFS('Gridlab Battery Data'!$F$3:$F$51,'Gridlab Battery Data'!$A$3:$A$51,Calculations!A72)*$G$7*1000</f>
        <v>141.94100873281616</v>
      </c>
      <c r="C72">
        <f>SUMIFS('Gridlab Battery Data'!$F$3:$F$51,'Gridlab Battery Data'!$A$3:$A$51,Calculations!A72)*$G$10*1000</f>
        <v>1808.3068217789996</v>
      </c>
      <c r="D72">
        <f>ROUND(SUMIFS('Gridlab Battery Data'!$B$3:$B$51,'Gridlab Battery Data'!$A$3:$A$51,Calculations!A72),2)</f>
        <v>0</v>
      </c>
    </row>
    <row r="73" spans="1:4" x14ac:dyDescent="0.25">
      <c r="A73" s="17" t="s">
        <v>75</v>
      </c>
      <c r="B73">
        <f>SUMIFS('Gridlab Battery Data'!$F$3:$F$51,'Gridlab Battery Data'!$A$3:$A$51,Calculations!A73)*$G$7*1000</f>
        <v>380.23377895103334</v>
      </c>
      <c r="C73">
        <f>SUMIFS('Gridlab Battery Data'!$F$3:$F$51,'Gridlab Battery Data'!$A$3:$A$51,Calculations!A73)*$G$10*1000</f>
        <v>4844.1204024569988</v>
      </c>
      <c r="D73">
        <f>ROUND(SUMIFS('Gridlab Battery Data'!$B$3:$B$51,'Gridlab Battery Data'!$A$3:$A$51,Calculations!A73),2)</f>
        <v>10</v>
      </c>
    </row>
    <row r="74" spans="1:4" x14ac:dyDescent="0.25">
      <c r="A74" s="17" t="s">
        <v>77</v>
      </c>
      <c r="B74">
        <f>SUMIFS('Gridlab Battery Data'!$F$3:$F$51,'Gridlab Battery Data'!$A$3:$A$51,Calculations!A74)*$G$7*1000</f>
        <v>76.786155272344018</v>
      </c>
      <c r="C74">
        <f>SUMIFS('Gridlab Battery Data'!$F$3:$F$51,'Gridlab Battery Data'!$A$3:$A$51,Calculations!A74)*$G$10*1000</f>
        <v>978.24391722149983</v>
      </c>
      <c r="D74">
        <f>ROUND(SUMIFS('Gridlab Battery Data'!$B$3:$B$51,'Gridlab Battery Data'!$A$3:$A$51,Calculations!A74),2)</f>
        <v>0</v>
      </c>
    </row>
    <row r="75" spans="1:4" x14ac:dyDescent="0.25">
      <c r="A75" s="17" t="s">
        <v>80</v>
      </c>
      <c r="B75">
        <f>SUMIFS('Gridlab Battery Data'!$F$3:$F$51,'Gridlab Battery Data'!$A$3:$A$51,Calculations!A75)*$G$7*1000</f>
        <v>235.48162351095189</v>
      </c>
      <c r="C75">
        <f>SUMIFS('Gridlab Battery Data'!$F$3:$F$51,'Gridlab Battery Data'!$A$3:$A$51,Calculations!A75)*$G$10*1000</f>
        <v>2999.9999999999995</v>
      </c>
      <c r="D75">
        <f>ROUND(SUMIFS('Gridlab Battery Data'!$B$3:$B$51,'Gridlab Battery Data'!$A$3:$A$51,Calculations!A75),2)</f>
        <v>320.8</v>
      </c>
    </row>
    <row r="76" spans="1:4" x14ac:dyDescent="0.25">
      <c r="A76" s="17" t="s">
        <v>83</v>
      </c>
      <c r="B76">
        <f>SUMIFS('Gridlab Battery Data'!$F$3:$F$51,'Gridlab Battery Data'!$A$3:$A$51,Calculations!A76)*$G$7*1000</f>
        <v>451.64099798691859</v>
      </c>
      <c r="C76">
        <f>SUMIFS('Gridlab Battery Data'!$F$3:$F$51,'Gridlab Battery Data'!$A$3:$A$51,Calculations!A76)*$G$10*1000</f>
        <v>5753.8374916874991</v>
      </c>
      <c r="D76">
        <f>ROUND(SUMIFS('Gridlab Battery Data'!$B$3:$B$51,'Gridlab Battery Data'!$A$3:$A$51,Calculations!A76),2)</f>
        <v>3.6</v>
      </c>
    </row>
    <row r="77" spans="1:4" x14ac:dyDescent="0.25">
      <c r="A77" s="17" t="s">
        <v>85</v>
      </c>
      <c r="B77">
        <f>SUMIFS('Gridlab Battery Data'!$F$3:$F$51,'Gridlab Battery Data'!$A$3:$A$51,Calculations!A77)*$G$7*1000</f>
        <v>649.40414423467803</v>
      </c>
      <c r="C77">
        <f>SUMIFS('Gridlab Battery Data'!$F$3:$F$51,'Gridlab Battery Data'!$A$3:$A$51,Calculations!A77)*$G$10*1000</f>
        <v>8273.3098390304986</v>
      </c>
      <c r="D77">
        <f>ROUND(SUMIFS('Gridlab Battery Data'!$B$3:$B$51,'Gridlab Battery Data'!$A$3:$A$51,Calculations!A77),2)</f>
        <v>254</v>
      </c>
    </row>
    <row r="78" spans="1:4" x14ac:dyDescent="0.25">
      <c r="A78" s="17" t="s">
        <v>87</v>
      </c>
      <c r="B78">
        <f>SUMIFS('Gridlab Battery Data'!$F$3:$F$51,'Gridlab Battery Data'!$A$3:$A$51,Calculations!A78)*$G$7*1000</f>
        <v>2088.8974619505761</v>
      </c>
      <c r="C78">
        <f>SUMIFS('Gridlab Battery Data'!$F$3:$F$51,'Gridlab Battery Data'!$A$3:$A$51,Calculations!A78)*$G$10*1000</f>
        <v>26612.235351605996</v>
      </c>
      <c r="D78">
        <f>ROUND(SUMIFS('Gridlab Battery Data'!$B$3:$B$51,'Gridlab Battery Data'!$A$3:$A$51,Calculations!A78),2)</f>
        <v>1</v>
      </c>
    </row>
    <row r="79" spans="1:4" x14ac:dyDescent="0.25">
      <c r="A79" s="17" t="s">
        <v>89</v>
      </c>
      <c r="B79">
        <f>SUMIFS('Gridlab Battery Data'!$F$3:$F$51,'Gridlab Battery Data'!$A$3:$A$51,Calculations!A79)*$G$7*1000</f>
        <v>78.985659323150202</v>
      </c>
      <c r="C79">
        <f>SUMIFS('Gridlab Battery Data'!$F$3:$F$51,'Gridlab Battery Data'!$A$3:$A$51,Calculations!A79)*$G$10*1000</f>
        <v>1006.2652636604998</v>
      </c>
      <c r="D79">
        <f>ROUND(SUMIFS('Gridlab Battery Data'!$B$3:$B$51,'Gridlab Battery Data'!$A$3:$A$51,Calculations!A79),2)</f>
        <v>0</v>
      </c>
    </row>
    <row r="80" spans="1:4" x14ac:dyDescent="0.25">
      <c r="A80" s="17" t="s">
        <v>91</v>
      </c>
      <c r="B80">
        <f>SUMIFS('Gridlab Battery Data'!$F$3:$F$51,'Gridlab Battery Data'!$A$3:$A$51,Calculations!A80)*$G$7*1000</f>
        <v>2037.8761861162782</v>
      </c>
      <c r="C80">
        <f>SUMIFS('Gridlab Battery Data'!$F$3:$F$51,'Gridlab Battery Data'!$A$3:$A$51,Calculations!A80)*$G$10*1000</f>
        <v>25962.232072280996</v>
      </c>
      <c r="D80">
        <f>ROUND(SUMIFS('Gridlab Battery Data'!$B$3:$B$51,'Gridlab Battery Data'!$A$3:$A$51,Calculations!A80),2)</f>
        <v>53</v>
      </c>
    </row>
    <row r="81" spans="1:4" x14ac:dyDescent="0.25">
      <c r="A81" s="17" t="s">
        <v>93</v>
      </c>
      <c r="B81">
        <f>SUMIFS('Gridlab Battery Data'!$F$3:$F$51,'Gridlab Battery Data'!$A$3:$A$51,Calculations!A81)*$G$7*1000</f>
        <v>621.52644475165141</v>
      </c>
      <c r="C81">
        <f>SUMIFS('Gridlab Battery Data'!$F$3:$F$51,'Gridlab Battery Data'!$A$3:$A$51,Calculations!A81)*$G$10*1000</f>
        <v>7918.1521957199993</v>
      </c>
      <c r="D81">
        <f>ROUND(SUMIFS('Gridlab Battery Data'!$B$3:$B$51,'Gridlab Battery Data'!$A$3:$A$51,Calculations!A81),2)</f>
        <v>0</v>
      </c>
    </row>
    <row r="82" spans="1:4" x14ac:dyDescent="0.25">
      <c r="A82" s="17" t="s">
        <v>95</v>
      </c>
      <c r="B82">
        <f>SUMIFS('Gridlab Battery Data'!$F$3:$F$51,'Gridlab Battery Data'!$A$3:$A$51,Calculations!A82)*$G$7*1000</f>
        <v>584.20005007259886</v>
      </c>
      <c r="C82">
        <f>SUMIFS('Gridlab Battery Data'!$F$3:$F$51,'Gridlab Battery Data'!$A$3:$A$51,Calculations!A82)*$G$10*1000</f>
        <v>7442.6196154379995</v>
      </c>
      <c r="D82">
        <f>ROUND(SUMIFS('Gridlab Battery Data'!$B$3:$B$51,'Gridlab Battery Data'!$A$3:$A$51,Calculations!A82),2)</f>
        <v>30.14</v>
      </c>
    </row>
    <row r="83" spans="1:4" x14ac:dyDescent="0.25">
      <c r="A83" s="17" t="s">
        <v>97</v>
      </c>
      <c r="B83">
        <f>SUMIFS('Gridlab Battery Data'!$F$3:$F$51,'Gridlab Battery Data'!$A$3:$A$51,Calculations!A83)*$G$7*1000</f>
        <v>734.79882317025078</v>
      </c>
      <c r="C83">
        <f>SUMIFS('Gridlab Battery Data'!$F$3:$F$51,'Gridlab Battery Data'!$A$3:$A$51,Calculations!A83)*$G$10*1000</f>
        <v>9361.2250359239988</v>
      </c>
      <c r="D83">
        <f>ROUND(SUMIFS('Gridlab Battery Data'!$B$3:$B$51,'Gridlab Battery Data'!$A$3:$A$51,Calculations!A83),2)</f>
        <v>30.4</v>
      </c>
    </row>
    <row r="84" spans="1:4" x14ac:dyDescent="0.25">
      <c r="A84" s="17" t="s">
        <v>99</v>
      </c>
      <c r="B84">
        <f>SUMIFS('Gridlab Battery Data'!$F$3:$F$51,'Gridlab Battery Data'!$A$3:$A$51,Calculations!A84)*$G$7*1000</f>
        <v>93.879027867938987</v>
      </c>
      <c r="C84">
        <f>SUMIFS('Gridlab Battery Data'!$F$3:$F$51,'Gridlab Battery Data'!$A$3:$A$51,Calculations!A84)*$G$10*1000</f>
        <v>1196.0045094165</v>
      </c>
      <c r="D84">
        <f>ROUND(SUMIFS('Gridlab Battery Data'!$B$3:$B$51,'Gridlab Battery Data'!$A$3:$A$51,Calculations!A84),2)</f>
        <v>0</v>
      </c>
    </row>
    <row r="85" spans="1:4" x14ac:dyDescent="0.25">
      <c r="A85" s="17" t="s">
        <v>101</v>
      </c>
      <c r="B85">
        <f>SUMIFS('Gridlab Battery Data'!$F$3:$F$51,'Gridlab Battery Data'!$A$3:$A$51,Calculations!A85)*$G$7*1000</f>
        <v>1357.0293994415704</v>
      </c>
      <c r="C85">
        <f>SUMIFS('Gridlab Battery Data'!$F$3:$F$51,'Gridlab Battery Data'!$A$3:$A$51,Calculations!A85)*$G$10*1000</f>
        <v>17288.347759906497</v>
      </c>
      <c r="D85">
        <f>ROUND(SUMIFS('Gridlab Battery Data'!$B$3:$B$51,'Gridlab Battery Data'!$A$3:$A$51,Calculations!A85),2)</f>
        <v>4</v>
      </c>
    </row>
    <row r="86" spans="1:4" x14ac:dyDescent="0.25">
      <c r="A86" s="17" t="s">
        <v>103</v>
      </c>
      <c r="B86">
        <f>SUMIFS('Gridlab Battery Data'!$F$3:$F$51,'Gridlab Battery Data'!$A$3:$A$51,Calculations!A86)*$G$7*1000</f>
        <v>161.32636846030783</v>
      </c>
      <c r="C86">
        <f>SUMIFS('Gridlab Battery Data'!$F$3:$F$51,'Gridlab Battery Data'!$A$3:$A$51,Calculations!A86)*$G$10*1000</f>
        <v>2055.2733506969994</v>
      </c>
      <c r="D86">
        <f>ROUND(SUMIFS('Gridlab Battery Data'!$B$3:$B$51,'Gridlab Battery Data'!$A$3:$A$51,Calculations!A86),2)</f>
        <v>0</v>
      </c>
    </row>
    <row r="87" spans="1:4" x14ac:dyDescent="0.25">
      <c r="A87" s="17" t="s">
        <v>105</v>
      </c>
      <c r="B87">
        <f>SUMIFS('Gridlab Battery Data'!$F$3:$F$51,'Gridlab Battery Data'!$A$3:$A$51,Calculations!A87)*$G$7*1000</f>
        <v>504.16433045196572</v>
      </c>
      <c r="C87">
        <f>SUMIFS('Gridlab Battery Data'!$F$3:$F$51,'Gridlab Battery Data'!$A$3:$A$51,Calculations!A87)*$G$10*1000</f>
        <v>6422.9767435994991</v>
      </c>
      <c r="D87">
        <f>ROUND(SUMIFS('Gridlab Battery Data'!$B$3:$B$51,'Gridlab Battery Data'!$A$3:$A$51,Calculations!A87),2)</f>
        <v>0</v>
      </c>
    </row>
    <row r="88" spans="1:4" x14ac:dyDescent="0.25">
      <c r="A88" s="17" t="s">
        <v>107</v>
      </c>
      <c r="B88">
        <f>SUMIFS('Gridlab Battery Data'!$F$3:$F$51,'Gridlab Battery Data'!$A$3:$A$51,Calculations!A88)*$G$7*1000</f>
        <v>4414.0832227364426</v>
      </c>
      <c r="C88">
        <f>SUMIFS('Gridlab Battery Data'!$F$3:$F$51,'Gridlab Battery Data'!$A$3:$A$51,Calculations!A88)*$G$10*1000</f>
        <v>56234.747623919997</v>
      </c>
      <c r="D88">
        <f>ROUND(SUMIFS('Gridlab Battery Data'!$B$3:$B$51,'Gridlab Battery Data'!$A$3:$A$51,Calculations!A88),2)</f>
        <v>105.2</v>
      </c>
    </row>
    <row r="89" spans="1:4" x14ac:dyDescent="0.25">
      <c r="A89" s="17" t="s">
        <v>109</v>
      </c>
      <c r="B89">
        <f>SUMIFS('Gridlab Battery Data'!$F$3:$F$51,'Gridlab Battery Data'!$A$3:$A$51,Calculations!A89)*$G$7*1000</f>
        <v>123.63174256148407</v>
      </c>
      <c r="C89">
        <f>SUMIFS('Gridlab Battery Data'!$F$3:$F$51,'Gridlab Battery Data'!$A$3:$A$51,Calculations!A89)*$G$10*1000</f>
        <v>1575.0495607874998</v>
      </c>
      <c r="D89">
        <f>ROUND(SUMIFS('Gridlab Battery Data'!$B$3:$B$51,'Gridlab Battery Data'!$A$3:$A$51,Calculations!A89),2)</f>
        <v>0</v>
      </c>
    </row>
    <row r="90" spans="1:4" x14ac:dyDescent="0.25">
      <c r="A90" s="17" t="s">
        <v>111</v>
      </c>
      <c r="B90">
        <f>SUMIFS('Gridlab Battery Data'!$F$3:$F$51,'Gridlab Battery Data'!$A$3:$A$51,Calculations!A90)*$G$7*1000</f>
        <v>5.4582916538419699</v>
      </c>
      <c r="C90">
        <f>SUMIFS('Gridlab Battery Data'!$F$3:$F$51,'Gridlab Battery Data'!$A$3:$A$51,Calculations!A90)*$G$10*1000</f>
        <v>69.537803915999987</v>
      </c>
      <c r="D90">
        <f>ROUND(SUMIFS('Gridlab Battery Data'!$B$3:$B$51,'Gridlab Battery Data'!$A$3:$A$51,Calculations!A90),2)</f>
        <v>2</v>
      </c>
    </row>
    <row r="91" spans="1:4" x14ac:dyDescent="0.25">
      <c r="A91" s="17" t="s">
        <v>113</v>
      </c>
      <c r="B91">
        <f>SUMIFS('Gridlab Battery Data'!$F$3:$F$51,'Gridlab Battery Data'!$A$3:$A$51,Calculations!A91)*$G$7*1000</f>
        <v>704.49340349121462</v>
      </c>
      <c r="C91">
        <f>SUMIFS('Gridlab Battery Data'!$F$3:$F$51,'Gridlab Battery Data'!$A$3:$A$51,Calculations!A91)*$G$10*1000</f>
        <v>8975.1386072609985</v>
      </c>
      <c r="D91">
        <f>ROUND(SUMIFS('Gridlab Battery Data'!$B$3:$B$51,'Gridlab Battery Data'!$A$3:$A$51,Calculations!A91),2)</f>
        <v>0</v>
      </c>
    </row>
    <row r="92" spans="1:4" x14ac:dyDescent="0.25">
      <c r="A92" s="17" t="s">
        <v>115</v>
      </c>
      <c r="B92">
        <f>SUMIFS('Gridlab Battery Data'!$F$3:$F$51,'Gridlab Battery Data'!$A$3:$A$51,Calculations!A92)*$G$7*1000</f>
        <v>807.98096929123949</v>
      </c>
      <c r="C92">
        <f>SUMIFS('Gridlab Battery Data'!$F$3:$F$51,'Gridlab Battery Data'!$A$3:$A$51,Calculations!A92)*$G$10*1000</f>
        <v>10293.554425748998</v>
      </c>
      <c r="D92">
        <f>ROUND(SUMIFS('Gridlab Battery Data'!$B$3:$B$51,'Gridlab Battery Data'!$A$3:$A$51,Calculations!A92),2)</f>
        <v>89.78</v>
      </c>
    </row>
    <row r="93" spans="1:4" x14ac:dyDescent="0.25">
      <c r="A93" s="17" t="s">
        <v>117</v>
      </c>
      <c r="B93">
        <f>SUMIFS('Gridlab Battery Data'!$F$3:$F$51,'Gridlab Battery Data'!$A$3:$A$51,Calculations!A93)*$G$7*1000</f>
        <v>143.61119284707135</v>
      </c>
      <c r="C93">
        <f>SUMIFS('Gridlab Battery Data'!$F$3:$F$51,'Gridlab Battery Data'!$A$3:$A$51,Calculations!A93)*$G$10*1000</f>
        <v>1829.5847128859996</v>
      </c>
      <c r="D93">
        <f>ROUND(SUMIFS('Gridlab Battery Data'!$B$3:$B$51,'Gridlab Battery Data'!$A$3:$A$51,Calculations!A93),2)</f>
        <v>65.5</v>
      </c>
    </row>
    <row r="94" spans="1:4" x14ac:dyDescent="0.25">
      <c r="A94" s="17" t="s">
        <v>119</v>
      </c>
      <c r="B94">
        <f>SUMIFS('Gridlab Battery Data'!$F$3:$F$51,'Gridlab Battery Data'!$A$3:$A$51,Calculations!A94)*$G$7*1000</f>
        <v>824.57657320523526</v>
      </c>
      <c r="C94">
        <f>SUMIFS('Gridlab Battery Data'!$F$3:$F$51,'Gridlab Battery Data'!$A$3:$A$51,Calculations!A94)*$G$10*1000</f>
        <v>10504.979890715998</v>
      </c>
      <c r="D94">
        <f>ROUND(SUMIFS('Gridlab Battery Data'!$B$3:$B$51,'Gridlab Battery Data'!$A$3:$A$51,Calculations!A94),2)</f>
        <v>0</v>
      </c>
    </row>
    <row r="95" spans="1:4" x14ac:dyDescent="0.25">
      <c r="A95" s="17" t="s">
        <v>121</v>
      </c>
      <c r="B95">
        <f>SUMIFS('Gridlab Battery Data'!$F$3:$F$51,'Gridlab Battery Data'!$A$3:$A$51,Calculations!A95)*$G$7*1000</f>
        <v>998.49274509153554</v>
      </c>
      <c r="C95">
        <f>SUMIFS('Gridlab Battery Data'!$F$3:$F$51,'Gridlab Battery Data'!$A$3:$A$51,Calculations!A95)*$G$10*1000</f>
        <v>12720.645418581</v>
      </c>
      <c r="D95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0"/>
  <sheetViews>
    <sheetView topLeftCell="R1" workbookViewId="0">
      <selection activeCell="C5" sqref="C5"/>
    </sheetView>
  </sheetViews>
  <sheetFormatPr defaultColWidth="9" defaultRowHeight="15" x14ac:dyDescent="0.25"/>
  <cols>
    <col min="1" max="1" width="26.85546875" style="6" customWidth="1"/>
    <col min="2" max="2" width="9" style="6" customWidth="1"/>
    <col min="3" max="16384" width="9" style="6"/>
  </cols>
  <sheetData>
    <row r="1" spans="1:3" x14ac:dyDescent="0.25">
      <c r="A1" s="5" t="s">
        <v>149</v>
      </c>
    </row>
    <row r="2" spans="1:3" x14ac:dyDescent="0.25">
      <c r="B2">
        <v>2019</v>
      </c>
      <c r="C2">
        <v>2050</v>
      </c>
    </row>
    <row r="3" spans="1:3" x14ac:dyDescent="0.25">
      <c r="A3" t="s">
        <v>150</v>
      </c>
      <c r="B3">
        <v>1000</v>
      </c>
      <c r="C3">
        <v>100000</v>
      </c>
    </row>
    <row r="11" spans="1:3" x14ac:dyDescent="0.25">
      <c r="B11" s="5"/>
    </row>
    <row r="12" spans="1:3" x14ac:dyDescent="0.25">
      <c r="A12" s="5"/>
    </row>
    <row r="14" spans="1:3" x14ac:dyDescent="0.25">
      <c r="B14" s="5"/>
      <c r="C14" s="5"/>
    </row>
    <row r="15" spans="1:3" x14ac:dyDescent="0.25">
      <c r="A15" s="5"/>
    </row>
    <row r="17" spans="2:33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2:33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2:33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E1C5-EA3C-4C46-B33F-4DEEBC3564EF}">
  <dimension ref="A1:AK224"/>
  <sheetViews>
    <sheetView workbookViewId="0">
      <selection sqref="A1:B1"/>
    </sheetView>
  </sheetViews>
  <sheetFormatPr defaultRowHeight="15" x14ac:dyDescent="0.25"/>
  <cols>
    <col min="1" max="1" width="15" bestFit="1" customWidth="1"/>
    <col min="4" max="4" width="40.85546875" customWidth="1"/>
    <col min="14" max="15" width="9.5703125" bestFit="1" customWidth="1"/>
    <col min="16" max="18" width="10.5703125" bestFit="1" customWidth="1"/>
    <col min="19" max="19" width="9.28515625" hidden="1" customWidth="1"/>
    <col min="20" max="20" width="10.5703125" bestFit="1" customWidth="1"/>
    <col min="21" max="21" width="9.28515625" hidden="1" customWidth="1"/>
    <col min="22" max="22" width="10.5703125" bestFit="1" customWidth="1"/>
    <col min="23" max="23" width="9.28515625" hidden="1" customWidth="1"/>
    <col min="24" max="24" width="10.5703125" bestFit="1" customWidth="1"/>
    <col min="25" max="26" width="9.28515625" hidden="1" customWidth="1"/>
    <col min="27" max="27" width="10.5703125" bestFit="1" customWidth="1"/>
    <col min="28" max="31" width="9.28515625" hidden="1" customWidth="1"/>
    <col min="32" max="32" width="10.5703125" bestFit="1" customWidth="1"/>
    <col min="33" max="36" width="9.28515625" hidden="1" customWidth="1"/>
    <col min="37" max="37" width="10.5703125" bestFit="1" customWidth="1"/>
  </cols>
  <sheetData>
    <row r="1" spans="1:37" x14ac:dyDescent="0.25">
      <c r="A1" t="s">
        <v>317</v>
      </c>
      <c r="B1" t="s">
        <v>318</v>
      </c>
    </row>
    <row r="2" spans="1:37" x14ac:dyDescent="0.25">
      <c r="C2" t="s">
        <v>161</v>
      </c>
    </row>
    <row r="4" spans="1:37" x14ac:dyDescent="0.25">
      <c r="D4" t="s">
        <v>162</v>
      </c>
      <c r="E4" t="s">
        <v>163</v>
      </c>
    </row>
    <row r="6" spans="1:37" x14ac:dyDescent="0.25">
      <c r="D6" t="s">
        <v>164</v>
      </c>
      <c r="E6" t="s">
        <v>165</v>
      </c>
    </row>
    <row r="7" spans="1:37" x14ac:dyDescent="0.25">
      <c r="D7" t="s">
        <v>166</v>
      </c>
      <c r="E7" t="s">
        <v>167</v>
      </c>
      <c r="F7">
        <v>839281.52117158193</v>
      </c>
    </row>
    <row r="8" spans="1:37" x14ac:dyDescent="0.25">
      <c r="D8" t="s">
        <v>168</v>
      </c>
      <c r="E8" t="s">
        <v>167</v>
      </c>
      <c r="F8">
        <v>902412.83691370697</v>
      </c>
    </row>
    <row r="9" spans="1:37" x14ac:dyDescent="0.25">
      <c r="D9" t="s">
        <v>169</v>
      </c>
      <c r="E9" t="s">
        <v>167</v>
      </c>
      <c r="F9">
        <v>45254.259922569843</v>
      </c>
    </row>
    <row r="10" spans="1:37" x14ac:dyDescent="0.25">
      <c r="D10" t="s">
        <v>170</v>
      </c>
      <c r="E10" t="s">
        <v>167</v>
      </c>
      <c r="F10">
        <v>48658.315534159883</v>
      </c>
    </row>
    <row r="11" spans="1:37" x14ac:dyDescent="0.25">
      <c r="D11" t="s">
        <v>171</v>
      </c>
      <c r="E11" t="s">
        <v>172</v>
      </c>
      <c r="F11">
        <v>19.673206692476739</v>
      </c>
    </row>
    <row r="13" spans="1:37" x14ac:dyDescent="0.25">
      <c r="D13" t="s">
        <v>173</v>
      </c>
      <c r="E13" t="s">
        <v>165</v>
      </c>
      <c r="G13">
        <v>2015</v>
      </c>
      <c r="H13">
        <v>2016</v>
      </c>
      <c r="I13">
        <v>2017</v>
      </c>
      <c r="J13">
        <v>2018</v>
      </c>
      <c r="K13">
        <v>2019</v>
      </c>
      <c r="L13">
        <v>2020</v>
      </c>
      <c r="M13">
        <v>2021</v>
      </c>
      <c r="N13">
        <v>2022</v>
      </c>
      <c r="O13">
        <v>2023</v>
      </c>
      <c r="P13">
        <v>2024</v>
      </c>
      <c r="Q13">
        <v>2025</v>
      </c>
      <c r="R13">
        <v>2026</v>
      </c>
      <c r="S13">
        <v>2027</v>
      </c>
      <c r="T13">
        <v>2028</v>
      </c>
      <c r="U13">
        <v>2029</v>
      </c>
      <c r="V13">
        <v>2030</v>
      </c>
      <c r="W13">
        <v>2031</v>
      </c>
      <c r="X13">
        <v>2032</v>
      </c>
      <c r="Y13">
        <v>2033</v>
      </c>
      <c r="Z13">
        <v>2034</v>
      </c>
      <c r="AA13">
        <v>2035</v>
      </c>
      <c r="AB13">
        <v>2036</v>
      </c>
      <c r="AC13">
        <v>2037</v>
      </c>
      <c r="AD13">
        <v>2038</v>
      </c>
      <c r="AE13">
        <v>2039</v>
      </c>
      <c r="AF13">
        <v>2040</v>
      </c>
      <c r="AG13">
        <v>2041</v>
      </c>
      <c r="AH13">
        <v>2042</v>
      </c>
      <c r="AI13">
        <v>2043</v>
      </c>
      <c r="AJ13">
        <v>2044</v>
      </c>
      <c r="AK13">
        <v>2045</v>
      </c>
    </row>
    <row r="14" spans="1:37" x14ac:dyDescent="0.25">
      <c r="D14" t="s">
        <v>174</v>
      </c>
      <c r="E14" t="s">
        <v>175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36941.552587719656</v>
      </c>
      <c r="O14">
        <v>37321.437918530079</v>
      </c>
      <c r="P14">
        <v>38097.786949201145</v>
      </c>
      <c r="Q14">
        <v>38346.862036276376</v>
      </c>
      <c r="R14">
        <v>38367.438461998907</v>
      </c>
      <c r="S14">
        <v>0</v>
      </c>
      <c r="T14">
        <v>39830.954723274888</v>
      </c>
      <c r="U14">
        <v>0</v>
      </c>
      <c r="V14">
        <v>41095.892055119075</v>
      </c>
      <c r="W14">
        <v>0</v>
      </c>
      <c r="X14">
        <v>42041.273901238426</v>
      </c>
      <c r="Y14">
        <v>0</v>
      </c>
      <c r="Z14">
        <v>0</v>
      </c>
      <c r="AA14">
        <v>44490.635861021154</v>
      </c>
      <c r="AB14">
        <v>0</v>
      </c>
      <c r="AC14">
        <v>0</v>
      </c>
      <c r="AD14">
        <v>0</v>
      </c>
      <c r="AE14">
        <v>0</v>
      </c>
      <c r="AF14">
        <v>49058.905832566736</v>
      </c>
      <c r="AG14">
        <v>0</v>
      </c>
      <c r="AH14">
        <v>0</v>
      </c>
      <c r="AI14">
        <v>0</v>
      </c>
      <c r="AJ14">
        <v>0</v>
      </c>
      <c r="AK14">
        <v>54840.963401632071</v>
      </c>
    </row>
    <row r="15" spans="1:37" x14ac:dyDescent="0.25">
      <c r="D15" t="s">
        <v>176</v>
      </c>
      <c r="E15" t="s">
        <v>175</v>
      </c>
      <c r="G15">
        <v>0</v>
      </c>
      <c r="H15">
        <v>0</v>
      </c>
      <c r="I15">
        <v>0</v>
      </c>
      <c r="J15">
        <v>0</v>
      </c>
      <c r="K15">
        <v>0</v>
      </c>
      <c r="L15">
        <v>1931.35671037418</v>
      </c>
      <c r="M15">
        <v>2081.6444741208402</v>
      </c>
      <c r="N15">
        <v>39138.129782503675</v>
      </c>
      <c r="O15">
        <v>39638.855432072247</v>
      </c>
      <c r="P15">
        <v>40522.366629957156</v>
      </c>
      <c r="Q15">
        <v>40872.777413249809</v>
      </c>
      <c r="R15">
        <v>41013.483447755258</v>
      </c>
      <c r="S15">
        <v>2757.0800630408298</v>
      </c>
      <c r="T15">
        <v>42690.144620571446</v>
      </c>
      <c r="U15">
        <v>2953.7182618433599</v>
      </c>
      <c r="V15">
        <v>44138.049133111504</v>
      </c>
      <c r="W15">
        <v>3138.72854892035</v>
      </c>
      <c r="X15">
        <v>45274.601300681767</v>
      </c>
      <c r="Y15">
        <v>3327.04044204922</v>
      </c>
      <c r="Z15">
        <v>3419.8789305620598</v>
      </c>
      <c r="AA15">
        <v>48002.467697455693</v>
      </c>
      <c r="AB15">
        <v>3602.8992756953298</v>
      </c>
      <c r="AC15">
        <v>3693.0925089946099</v>
      </c>
      <c r="AD15">
        <v>3782.4005147477001</v>
      </c>
      <c r="AE15">
        <v>3870.8234160851498</v>
      </c>
      <c r="AF15">
        <v>53017.256028865944</v>
      </c>
      <c r="AG15">
        <v>4044.9921257958399</v>
      </c>
      <c r="AH15">
        <v>4130.7493352421798</v>
      </c>
      <c r="AI15">
        <v>4215.62195791871</v>
      </c>
      <c r="AJ15">
        <v>4299.6101297715104</v>
      </c>
      <c r="AK15">
        <v>59223.67739109767</v>
      </c>
    </row>
    <row r="16" spans="1:37" x14ac:dyDescent="0.25">
      <c r="D16" t="s">
        <v>177</v>
      </c>
      <c r="E16" t="s">
        <v>172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18.603854577205709</v>
      </c>
      <c r="O16">
        <v>18.504819520867457</v>
      </c>
      <c r="P16">
        <v>18.753612253611593</v>
      </c>
      <c r="Q16">
        <v>18.836627874278303</v>
      </c>
      <c r="R16">
        <v>18.811968505416139</v>
      </c>
      <c r="S16">
        <v>0</v>
      </c>
      <c r="T16">
        <v>19.502910163251652</v>
      </c>
      <c r="U16">
        <v>0</v>
      </c>
      <c r="V16">
        <v>20.04210260142062</v>
      </c>
      <c r="W16">
        <v>0</v>
      </c>
      <c r="X16">
        <v>20.016266889491412</v>
      </c>
      <c r="Y16">
        <v>0</v>
      </c>
      <c r="Z16">
        <v>0</v>
      </c>
      <c r="AA16">
        <v>19.817722589315657</v>
      </c>
      <c r="AB16">
        <v>0</v>
      </c>
      <c r="AC16">
        <v>0</v>
      </c>
      <c r="AD16">
        <v>0</v>
      </c>
      <c r="AE16">
        <v>0</v>
      </c>
      <c r="AF16">
        <v>19.733595300911645</v>
      </c>
      <c r="AG16">
        <v>0</v>
      </c>
      <c r="AH16">
        <v>0</v>
      </c>
      <c r="AI16">
        <v>0</v>
      </c>
      <c r="AJ16">
        <v>0</v>
      </c>
      <c r="AK16">
        <v>20.184755149505705</v>
      </c>
    </row>
    <row r="17" spans="4:37" x14ac:dyDescent="0.25">
      <c r="D17" t="s">
        <v>178</v>
      </c>
      <c r="E17" t="s">
        <v>179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36.498586139807252</v>
      </c>
      <c r="O17">
        <v>34.521917571141259</v>
      </c>
      <c r="P17">
        <v>36.04234448911437</v>
      </c>
      <c r="Q17">
        <v>35.653258028217607</v>
      </c>
      <c r="R17">
        <v>35.58464881487501</v>
      </c>
      <c r="S17">
        <v>0</v>
      </c>
      <c r="T17">
        <v>32.995941629892769</v>
      </c>
      <c r="U17">
        <v>0</v>
      </c>
      <c r="V17">
        <v>30.303480290995502</v>
      </c>
      <c r="W17">
        <v>0</v>
      </c>
      <c r="X17">
        <v>28.586829818240226</v>
      </c>
      <c r="Y17">
        <v>0</v>
      </c>
      <c r="Z17">
        <v>0</v>
      </c>
      <c r="AA17">
        <v>24.817143742699649</v>
      </c>
      <c r="AB17">
        <v>0</v>
      </c>
      <c r="AC17">
        <v>0</v>
      </c>
      <c r="AD17">
        <v>0</v>
      </c>
      <c r="AE17">
        <v>0</v>
      </c>
      <c r="AF17">
        <v>18.534290606093219</v>
      </c>
      <c r="AG17">
        <v>0</v>
      </c>
      <c r="AH17">
        <v>0</v>
      </c>
      <c r="AI17">
        <v>0</v>
      </c>
      <c r="AJ17">
        <v>0</v>
      </c>
      <c r="AK17">
        <v>12.251386105072623</v>
      </c>
    </row>
    <row r="18" spans="4:37" x14ac:dyDescent="0.25">
      <c r="D18" t="s">
        <v>180</v>
      </c>
      <c r="E18" t="s">
        <v>181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0.47406727552124345</v>
      </c>
      <c r="O18">
        <v>0.5171140384967321</v>
      </c>
      <c r="P18">
        <v>0.56548075115356433</v>
      </c>
      <c r="Q18">
        <v>0.65162264671247805</v>
      </c>
      <c r="R18">
        <v>0.68352552852840398</v>
      </c>
      <c r="S18">
        <v>0</v>
      </c>
      <c r="T18">
        <v>0.76826073563410224</v>
      </c>
      <c r="U18">
        <v>0</v>
      </c>
      <c r="V18">
        <v>0.69447476931610952</v>
      </c>
      <c r="W18">
        <v>0</v>
      </c>
      <c r="X18">
        <v>0.71738741548896479</v>
      </c>
      <c r="Y18">
        <v>0</v>
      </c>
      <c r="Z18">
        <v>0</v>
      </c>
      <c r="AA18">
        <v>0.7728288438637041</v>
      </c>
      <c r="AB18">
        <v>0</v>
      </c>
      <c r="AC18">
        <v>0</v>
      </c>
      <c r="AD18">
        <v>0</v>
      </c>
      <c r="AE18">
        <v>0</v>
      </c>
      <c r="AF18">
        <v>0.84875811463688711</v>
      </c>
      <c r="AG18">
        <v>0</v>
      </c>
      <c r="AH18">
        <v>0</v>
      </c>
      <c r="AI18">
        <v>0</v>
      </c>
      <c r="AJ18">
        <v>0</v>
      </c>
      <c r="AK18">
        <v>0.96989292203297905</v>
      </c>
    </row>
    <row r="19" spans="4:37" x14ac:dyDescent="0.25">
      <c r="D19" t="s">
        <v>182</v>
      </c>
      <c r="E19" t="s">
        <v>183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3.7647098454882476E-2</v>
      </c>
      <c r="O19">
        <v>5.599265057976234E-2</v>
      </c>
      <c r="P19">
        <v>4.489078005137212E-2</v>
      </c>
      <c r="Q19">
        <v>5.2987449114907728E-2</v>
      </c>
      <c r="R19">
        <v>4.9634130665963713E-2</v>
      </c>
      <c r="S19">
        <v>0</v>
      </c>
      <c r="T19">
        <v>5.1424341931343813E-2</v>
      </c>
      <c r="U19">
        <v>0</v>
      </c>
      <c r="V19">
        <v>7.3793789966074178E-2</v>
      </c>
      <c r="W19">
        <v>0</v>
      </c>
      <c r="X19">
        <v>8.580122736874346E-2</v>
      </c>
      <c r="Y19">
        <v>0</v>
      </c>
      <c r="Z19">
        <v>0</v>
      </c>
      <c r="AA19">
        <v>0.10493525763651985</v>
      </c>
      <c r="AB19">
        <v>0</v>
      </c>
      <c r="AC19">
        <v>0</v>
      </c>
      <c r="AD19">
        <v>0</v>
      </c>
      <c r="AE19">
        <v>0</v>
      </c>
      <c r="AF19">
        <v>0.12850307333502708</v>
      </c>
      <c r="AG19">
        <v>0</v>
      </c>
      <c r="AH19">
        <v>0</v>
      </c>
      <c r="AI19">
        <v>0</v>
      </c>
      <c r="AJ19">
        <v>0</v>
      </c>
      <c r="AK19">
        <v>0.2069211689159349</v>
      </c>
    </row>
    <row r="21" spans="4:37" x14ac:dyDescent="0.25">
      <c r="D21" t="s">
        <v>184</v>
      </c>
    </row>
    <row r="22" spans="4:37" x14ac:dyDescent="0.25">
      <c r="AG22" t="s">
        <v>185</v>
      </c>
      <c r="AH22" t="s">
        <v>185</v>
      </c>
      <c r="AI22" t="s">
        <v>185</v>
      </c>
      <c r="AJ22" t="s">
        <v>185</v>
      </c>
    </row>
    <row r="23" spans="4:37" x14ac:dyDescent="0.25">
      <c r="E23" t="s">
        <v>165</v>
      </c>
      <c r="G23">
        <v>2015</v>
      </c>
      <c r="H23">
        <v>2016</v>
      </c>
      <c r="I23">
        <v>2017</v>
      </c>
      <c r="J23">
        <v>2018</v>
      </c>
      <c r="K23">
        <v>2019</v>
      </c>
      <c r="L23">
        <v>2020</v>
      </c>
      <c r="M23">
        <v>2021</v>
      </c>
      <c r="N23">
        <v>2022</v>
      </c>
      <c r="O23">
        <v>2023</v>
      </c>
      <c r="P23">
        <v>2024</v>
      </c>
      <c r="Q23">
        <v>2025</v>
      </c>
      <c r="R23">
        <v>2026</v>
      </c>
      <c r="S23">
        <v>2027</v>
      </c>
      <c r="T23">
        <v>2028</v>
      </c>
      <c r="U23">
        <v>2029</v>
      </c>
      <c r="V23">
        <v>2030</v>
      </c>
      <c r="W23">
        <v>2031</v>
      </c>
      <c r="X23">
        <v>2032</v>
      </c>
      <c r="Y23">
        <v>2033</v>
      </c>
      <c r="Z23">
        <v>2034</v>
      </c>
      <c r="AA23">
        <v>2035</v>
      </c>
      <c r="AB23">
        <v>2036</v>
      </c>
      <c r="AC23">
        <v>2037</v>
      </c>
      <c r="AD23">
        <v>2038</v>
      </c>
      <c r="AE23">
        <v>2039</v>
      </c>
      <c r="AF23">
        <v>2040</v>
      </c>
      <c r="AG23">
        <v>2041</v>
      </c>
      <c r="AH23">
        <v>2042</v>
      </c>
      <c r="AI23">
        <v>2043</v>
      </c>
      <c r="AJ23">
        <v>2044</v>
      </c>
      <c r="AK23">
        <v>2045</v>
      </c>
    </row>
    <row r="24" spans="4:37" x14ac:dyDescent="0.25">
      <c r="D24" t="s">
        <v>186</v>
      </c>
      <c r="E24" t="s">
        <v>187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0.99</v>
      </c>
      <c r="U24">
        <v>0</v>
      </c>
      <c r="V24">
        <v>0.99</v>
      </c>
      <c r="W24">
        <v>0</v>
      </c>
      <c r="X24">
        <v>0.99</v>
      </c>
      <c r="Y24">
        <v>0</v>
      </c>
      <c r="Z24">
        <v>0</v>
      </c>
      <c r="AA24">
        <v>0.99</v>
      </c>
      <c r="AB24">
        <v>0</v>
      </c>
      <c r="AC24">
        <v>0</v>
      </c>
      <c r="AD24">
        <v>0</v>
      </c>
      <c r="AE24">
        <v>0</v>
      </c>
      <c r="AF24">
        <v>0.99</v>
      </c>
      <c r="AG24">
        <v>0</v>
      </c>
      <c r="AH24">
        <v>0</v>
      </c>
      <c r="AI24">
        <v>0</v>
      </c>
      <c r="AJ24">
        <v>0</v>
      </c>
      <c r="AK24">
        <v>1801.01</v>
      </c>
    </row>
    <row r="25" spans="4:37" x14ac:dyDescent="0.25">
      <c r="D25" t="s">
        <v>188</v>
      </c>
      <c r="E25" t="s">
        <v>187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34.18</v>
      </c>
      <c r="O25">
        <v>65.319999999999993</v>
      </c>
      <c r="P25">
        <v>83.44</v>
      </c>
      <c r="Q25">
        <v>107.44</v>
      </c>
      <c r="R25">
        <v>107.44</v>
      </c>
      <c r="S25">
        <v>0</v>
      </c>
      <c r="T25">
        <v>134.38999999999999</v>
      </c>
      <c r="U25">
        <v>0</v>
      </c>
      <c r="V25">
        <v>134.38999999999999</v>
      </c>
      <c r="W25">
        <v>0</v>
      </c>
      <c r="X25">
        <v>134.38999999999999</v>
      </c>
      <c r="Y25">
        <v>0</v>
      </c>
      <c r="Z25">
        <v>0</v>
      </c>
      <c r="AA25">
        <v>134.38999999999999</v>
      </c>
      <c r="AB25">
        <v>0</v>
      </c>
      <c r="AC25">
        <v>0</v>
      </c>
      <c r="AD25">
        <v>0</v>
      </c>
      <c r="AE25">
        <v>0</v>
      </c>
      <c r="AF25">
        <v>134.38999999999999</v>
      </c>
      <c r="AG25">
        <v>0</v>
      </c>
      <c r="AH25">
        <v>0</v>
      </c>
      <c r="AI25">
        <v>0</v>
      </c>
      <c r="AJ25">
        <v>0</v>
      </c>
      <c r="AK25">
        <v>134.38999999999999</v>
      </c>
    </row>
    <row r="26" spans="4:37" x14ac:dyDescent="0.25">
      <c r="D26" t="s">
        <v>189</v>
      </c>
      <c r="E26" t="s">
        <v>187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14</v>
      </c>
      <c r="O26">
        <v>114</v>
      </c>
      <c r="P26">
        <v>114</v>
      </c>
      <c r="Q26">
        <v>114</v>
      </c>
      <c r="R26">
        <v>183.99</v>
      </c>
      <c r="S26">
        <v>0</v>
      </c>
      <c r="T26">
        <v>1159.72</v>
      </c>
      <c r="U26">
        <v>0</v>
      </c>
      <c r="V26">
        <v>1159.72</v>
      </c>
      <c r="W26">
        <v>0</v>
      </c>
      <c r="X26">
        <v>1159.72</v>
      </c>
      <c r="Y26">
        <v>0</v>
      </c>
      <c r="Z26">
        <v>0</v>
      </c>
      <c r="AA26">
        <v>1159.72</v>
      </c>
      <c r="AB26">
        <v>0</v>
      </c>
      <c r="AC26">
        <v>0</v>
      </c>
      <c r="AD26">
        <v>0</v>
      </c>
      <c r="AE26">
        <v>0</v>
      </c>
      <c r="AF26">
        <v>1159.72</v>
      </c>
      <c r="AG26">
        <v>0</v>
      </c>
      <c r="AH26">
        <v>0</v>
      </c>
      <c r="AI26">
        <v>0</v>
      </c>
      <c r="AJ26">
        <v>0</v>
      </c>
      <c r="AK26">
        <v>1521.42</v>
      </c>
    </row>
    <row r="27" spans="4:37" x14ac:dyDescent="0.25">
      <c r="D27" t="s">
        <v>190</v>
      </c>
      <c r="E27" t="s">
        <v>187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4:37" x14ac:dyDescent="0.25">
      <c r="D28" t="s">
        <v>191</v>
      </c>
      <c r="E28" t="s">
        <v>187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1718.74</v>
      </c>
      <c r="O28">
        <v>1740.85</v>
      </c>
      <c r="P28">
        <v>2070.7000000000003</v>
      </c>
      <c r="Q28">
        <v>3553.33</v>
      </c>
      <c r="R28">
        <v>3553.33</v>
      </c>
      <c r="S28">
        <v>0</v>
      </c>
      <c r="T28">
        <v>3553.33</v>
      </c>
      <c r="U28">
        <v>0</v>
      </c>
      <c r="V28">
        <v>3553.33</v>
      </c>
      <c r="W28">
        <v>0</v>
      </c>
      <c r="X28">
        <v>3553.33</v>
      </c>
      <c r="Y28">
        <v>0</v>
      </c>
      <c r="Z28">
        <v>0</v>
      </c>
      <c r="AA28">
        <v>3553.33</v>
      </c>
      <c r="AB28">
        <v>0</v>
      </c>
      <c r="AC28">
        <v>0</v>
      </c>
      <c r="AD28">
        <v>0</v>
      </c>
      <c r="AE28">
        <v>0</v>
      </c>
      <c r="AF28">
        <v>3553.33</v>
      </c>
      <c r="AG28">
        <v>0</v>
      </c>
      <c r="AH28">
        <v>0</v>
      </c>
      <c r="AI28">
        <v>0</v>
      </c>
      <c r="AJ28">
        <v>0</v>
      </c>
      <c r="AK28">
        <v>5053.1899999999996</v>
      </c>
    </row>
    <row r="29" spans="4:37" x14ac:dyDescent="0.25">
      <c r="D29" t="s">
        <v>192</v>
      </c>
      <c r="E29" t="s">
        <v>187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0.06</v>
      </c>
      <c r="S29">
        <v>0</v>
      </c>
      <c r="T29">
        <v>0.08</v>
      </c>
      <c r="U29">
        <v>0</v>
      </c>
      <c r="V29">
        <v>1500.05</v>
      </c>
      <c r="W29">
        <v>0</v>
      </c>
      <c r="X29">
        <v>1500.05</v>
      </c>
      <c r="Y29">
        <v>0</v>
      </c>
      <c r="Z29">
        <v>0</v>
      </c>
      <c r="AA29">
        <v>1500.06</v>
      </c>
      <c r="AB29">
        <v>0</v>
      </c>
      <c r="AC29">
        <v>0</v>
      </c>
      <c r="AD29">
        <v>0</v>
      </c>
      <c r="AE29">
        <v>0</v>
      </c>
      <c r="AF29">
        <v>1970.22</v>
      </c>
      <c r="AG29">
        <v>0</v>
      </c>
      <c r="AH29">
        <v>0</v>
      </c>
      <c r="AI29">
        <v>0</v>
      </c>
      <c r="AJ29">
        <v>0</v>
      </c>
      <c r="AK29">
        <v>1970.22</v>
      </c>
    </row>
    <row r="30" spans="4:37" x14ac:dyDescent="0.25">
      <c r="D30" t="s">
        <v>193</v>
      </c>
      <c r="E30" t="s">
        <v>187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120</v>
      </c>
      <c r="S30">
        <v>0</v>
      </c>
      <c r="T30">
        <v>195</v>
      </c>
      <c r="U30">
        <v>0</v>
      </c>
      <c r="V30">
        <v>195.01</v>
      </c>
      <c r="W30">
        <v>0</v>
      </c>
      <c r="X30">
        <v>963.81</v>
      </c>
      <c r="Y30">
        <v>0</v>
      </c>
      <c r="Z30">
        <v>0</v>
      </c>
      <c r="AA30">
        <v>1613.03</v>
      </c>
      <c r="AB30">
        <v>0</v>
      </c>
      <c r="AC30">
        <v>0</v>
      </c>
      <c r="AD30">
        <v>0</v>
      </c>
      <c r="AE30">
        <v>0</v>
      </c>
      <c r="AF30">
        <v>1613.03</v>
      </c>
      <c r="AG30">
        <v>0</v>
      </c>
      <c r="AH30">
        <v>0</v>
      </c>
      <c r="AI30">
        <v>0</v>
      </c>
      <c r="AJ30">
        <v>0</v>
      </c>
      <c r="AK30">
        <v>1613.03</v>
      </c>
    </row>
    <row r="31" spans="4:37" x14ac:dyDescent="0.25">
      <c r="D31" t="s">
        <v>194</v>
      </c>
      <c r="E31" t="s">
        <v>187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3093.76</v>
      </c>
      <c r="O31">
        <v>6549.03</v>
      </c>
      <c r="P31">
        <v>7750.3900000000012</v>
      </c>
      <c r="Q31">
        <v>11000</v>
      </c>
      <c r="R31">
        <v>11000</v>
      </c>
      <c r="S31">
        <v>0</v>
      </c>
      <c r="T31">
        <v>11396.85</v>
      </c>
      <c r="U31">
        <v>0</v>
      </c>
      <c r="V31">
        <v>14170.710000000001</v>
      </c>
      <c r="W31">
        <v>0</v>
      </c>
      <c r="X31">
        <v>16872.590000000004</v>
      </c>
      <c r="Y31">
        <v>0</v>
      </c>
      <c r="Z31">
        <v>0</v>
      </c>
      <c r="AA31">
        <v>26176.929999999993</v>
      </c>
      <c r="AB31">
        <v>0</v>
      </c>
      <c r="AC31">
        <v>0</v>
      </c>
      <c r="AD31">
        <v>0</v>
      </c>
      <c r="AE31">
        <v>0</v>
      </c>
      <c r="AF31">
        <v>42938.619999999995</v>
      </c>
      <c r="AG31">
        <v>0</v>
      </c>
      <c r="AH31">
        <v>0</v>
      </c>
      <c r="AI31">
        <v>0</v>
      </c>
      <c r="AJ31">
        <v>0</v>
      </c>
      <c r="AK31">
        <v>72481.88</v>
      </c>
    </row>
    <row r="32" spans="4:37" x14ac:dyDescent="0.25">
      <c r="D32" t="s">
        <v>195</v>
      </c>
      <c r="E32" t="s">
        <v>187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4:37" x14ac:dyDescent="0.25">
      <c r="D33" s="19" t="s">
        <v>196</v>
      </c>
      <c r="E33" s="19" t="s">
        <v>187</v>
      </c>
      <c r="F33" s="19"/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20">
        <v>2570.54</v>
      </c>
      <c r="O33" s="20">
        <v>4603.6099999999997</v>
      </c>
      <c r="P33" s="20">
        <v>10348.99</v>
      </c>
      <c r="Q33" s="20">
        <v>12082.01</v>
      </c>
      <c r="R33" s="20">
        <v>12082.03</v>
      </c>
      <c r="S33" s="20">
        <v>0</v>
      </c>
      <c r="T33" s="20">
        <v>13202.039999999999</v>
      </c>
      <c r="U33" s="20">
        <v>0</v>
      </c>
      <c r="V33" s="20">
        <v>13466.470000000001</v>
      </c>
      <c r="W33" s="20">
        <v>0</v>
      </c>
      <c r="X33" s="20">
        <v>14943.87</v>
      </c>
      <c r="Y33" s="20">
        <v>0</v>
      </c>
      <c r="Z33" s="20">
        <v>0</v>
      </c>
      <c r="AA33" s="20">
        <v>18626.370000000003</v>
      </c>
      <c r="AB33" s="20">
        <v>0</v>
      </c>
      <c r="AC33" s="20">
        <v>0</v>
      </c>
      <c r="AD33" s="20">
        <v>0</v>
      </c>
      <c r="AE33" s="20">
        <v>0</v>
      </c>
      <c r="AF33" s="20">
        <v>28724.080000000005</v>
      </c>
      <c r="AG33" s="20">
        <v>0</v>
      </c>
      <c r="AH33" s="20">
        <v>0</v>
      </c>
      <c r="AI33" s="20">
        <v>0</v>
      </c>
      <c r="AJ33" s="20">
        <v>0</v>
      </c>
      <c r="AK33" s="20">
        <v>40748.920000000006</v>
      </c>
    </row>
    <row r="34" spans="4:37" x14ac:dyDescent="0.25">
      <c r="D34" s="19" t="s">
        <v>197</v>
      </c>
      <c r="E34" s="19" t="s">
        <v>187</v>
      </c>
      <c r="F34" s="19"/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196</v>
      </c>
      <c r="S34" s="19">
        <v>0</v>
      </c>
      <c r="T34" s="19">
        <v>1000</v>
      </c>
      <c r="U34" s="19">
        <v>0</v>
      </c>
      <c r="V34" s="19">
        <v>1000.5999999999999</v>
      </c>
      <c r="W34" s="19">
        <v>0</v>
      </c>
      <c r="X34" s="19">
        <v>1000.5999999999999</v>
      </c>
      <c r="Y34" s="19">
        <v>0</v>
      </c>
      <c r="Z34" s="19">
        <v>0</v>
      </c>
      <c r="AA34" s="19">
        <v>1000.5999999999999</v>
      </c>
      <c r="AB34" s="19">
        <v>0</v>
      </c>
      <c r="AC34" s="19">
        <v>0</v>
      </c>
      <c r="AD34" s="19">
        <v>0</v>
      </c>
      <c r="AE34" s="19">
        <v>0</v>
      </c>
      <c r="AF34" s="19">
        <v>1000.5999999999999</v>
      </c>
      <c r="AG34" s="19">
        <v>0</v>
      </c>
      <c r="AH34" s="19">
        <v>0</v>
      </c>
      <c r="AI34" s="19">
        <v>0</v>
      </c>
      <c r="AJ34" s="19">
        <v>0</v>
      </c>
      <c r="AK34" s="19">
        <v>1000.5999999999999</v>
      </c>
    </row>
    <row r="35" spans="4:37" x14ac:dyDescent="0.25">
      <c r="D35" t="s">
        <v>198</v>
      </c>
      <c r="E35" t="s">
        <v>187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299.21000000000004</v>
      </c>
      <c r="O35">
        <v>299.21000000000004</v>
      </c>
      <c r="P35">
        <v>528.72</v>
      </c>
      <c r="Q35">
        <v>616.87</v>
      </c>
      <c r="R35">
        <v>616.87</v>
      </c>
      <c r="S35">
        <v>0</v>
      </c>
      <c r="T35">
        <v>616.87</v>
      </c>
      <c r="U35">
        <v>0</v>
      </c>
      <c r="V35">
        <v>616.87</v>
      </c>
      <c r="W35">
        <v>0</v>
      </c>
      <c r="X35">
        <v>616.87</v>
      </c>
      <c r="Y35">
        <v>0</v>
      </c>
      <c r="Z35">
        <v>0</v>
      </c>
      <c r="AA35">
        <v>616.87</v>
      </c>
      <c r="AB35">
        <v>0</v>
      </c>
      <c r="AC35">
        <v>0</v>
      </c>
      <c r="AD35">
        <v>0</v>
      </c>
      <c r="AE35">
        <v>0</v>
      </c>
      <c r="AF35">
        <v>616.87</v>
      </c>
      <c r="AG35">
        <v>0</v>
      </c>
      <c r="AH35">
        <v>0</v>
      </c>
      <c r="AI35">
        <v>0</v>
      </c>
      <c r="AJ35">
        <v>0</v>
      </c>
      <c r="AK35">
        <v>616.87</v>
      </c>
    </row>
    <row r="36" spans="4:37" x14ac:dyDescent="0.25">
      <c r="D36" t="s">
        <v>199</v>
      </c>
      <c r="E36" t="s">
        <v>187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4:37" x14ac:dyDescent="0.25">
      <c r="D37" t="s">
        <v>200</v>
      </c>
      <c r="E37" t="s">
        <v>187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2869.75</v>
      </c>
      <c r="O37">
        <v>4902.82</v>
      </c>
      <c r="P37">
        <v>10877.71</v>
      </c>
      <c r="Q37">
        <v>12698.880000000001</v>
      </c>
      <c r="R37">
        <v>12894.900000000001</v>
      </c>
      <c r="S37">
        <v>0</v>
      </c>
      <c r="T37">
        <v>14818.91</v>
      </c>
      <c r="U37">
        <v>0</v>
      </c>
      <c r="V37">
        <v>15083.940000000002</v>
      </c>
      <c r="W37">
        <v>0</v>
      </c>
      <c r="X37">
        <v>16561.34</v>
      </c>
      <c r="Y37">
        <v>0</v>
      </c>
      <c r="Z37">
        <v>0</v>
      </c>
      <c r="AA37">
        <v>20243.84</v>
      </c>
      <c r="AB37">
        <v>0</v>
      </c>
      <c r="AC37">
        <v>0</v>
      </c>
      <c r="AD37">
        <v>0</v>
      </c>
      <c r="AE37">
        <v>0</v>
      </c>
      <c r="AF37">
        <v>30341.550000000003</v>
      </c>
      <c r="AG37">
        <v>0</v>
      </c>
      <c r="AH37">
        <v>0</v>
      </c>
      <c r="AI37">
        <v>0</v>
      </c>
      <c r="AJ37">
        <v>0</v>
      </c>
      <c r="AK37">
        <v>42366.390000000007</v>
      </c>
    </row>
    <row r="38" spans="4:37" x14ac:dyDescent="0.25">
      <c r="D38" t="s">
        <v>201</v>
      </c>
      <c r="E38" t="s">
        <v>187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7730.43</v>
      </c>
      <c r="O38">
        <v>13372.019999999999</v>
      </c>
      <c r="P38">
        <v>20896.240000000002</v>
      </c>
      <c r="Q38">
        <v>27473.65</v>
      </c>
      <c r="R38">
        <v>27859.72</v>
      </c>
      <c r="S38">
        <v>0</v>
      </c>
      <c r="T38">
        <v>31259.27</v>
      </c>
      <c r="U38">
        <v>0</v>
      </c>
      <c r="V38">
        <v>35798.14</v>
      </c>
      <c r="W38">
        <v>0</v>
      </c>
      <c r="X38">
        <v>40746.22</v>
      </c>
      <c r="Y38">
        <v>0</v>
      </c>
      <c r="Z38">
        <v>0</v>
      </c>
      <c r="AA38">
        <v>54382.289999999994</v>
      </c>
      <c r="AB38">
        <v>0</v>
      </c>
      <c r="AC38">
        <v>0</v>
      </c>
      <c r="AD38">
        <v>0</v>
      </c>
      <c r="AE38">
        <v>0</v>
      </c>
      <c r="AF38">
        <v>81711.850000000006</v>
      </c>
      <c r="AG38">
        <v>0</v>
      </c>
      <c r="AH38">
        <v>0</v>
      </c>
      <c r="AI38">
        <v>0</v>
      </c>
      <c r="AJ38">
        <v>0</v>
      </c>
      <c r="AK38">
        <v>126941.53</v>
      </c>
    </row>
    <row r="40" spans="4:37" x14ac:dyDescent="0.25">
      <c r="D40" t="s">
        <v>202</v>
      </c>
      <c r="G40">
        <v>2015</v>
      </c>
      <c r="H40">
        <v>2016</v>
      </c>
      <c r="I40">
        <v>2017</v>
      </c>
      <c r="J40">
        <v>2018</v>
      </c>
      <c r="K40">
        <v>2019</v>
      </c>
      <c r="L40">
        <v>2020</v>
      </c>
      <c r="M40">
        <v>2021</v>
      </c>
      <c r="N40">
        <v>2022</v>
      </c>
      <c r="O40">
        <v>2023</v>
      </c>
      <c r="P40">
        <v>2024</v>
      </c>
      <c r="Q40">
        <v>2025</v>
      </c>
      <c r="R40">
        <v>2026</v>
      </c>
      <c r="S40">
        <v>2027</v>
      </c>
      <c r="T40">
        <v>2028</v>
      </c>
      <c r="U40">
        <v>2029</v>
      </c>
      <c r="V40">
        <v>2030</v>
      </c>
      <c r="W40">
        <v>2031</v>
      </c>
      <c r="X40">
        <v>2032</v>
      </c>
      <c r="Y40">
        <v>2033</v>
      </c>
      <c r="Z40">
        <v>2034</v>
      </c>
      <c r="AA40">
        <v>2035</v>
      </c>
      <c r="AB40">
        <v>2036</v>
      </c>
      <c r="AC40">
        <v>2037</v>
      </c>
      <c r="AD40">
        <v>2038</v>
      </c>
      <c r="AE40">
        <v>2039</v>
      </c>
      <c r="AF40">
        <v>2040</v>
      </c>
      <c r="AG40">
        <v>2041</v>
      </c>
      <c r="AH40">
        <v>2042</v>
      </c>
      <c r="AI40">
        <v>2043</v>
      </c>
      <c r="AJ40">
        <v>2044</v>
      </c>
      <c r="AK40">
        <v>2045</v>
      </c>
    </row>
    <row r="41" spans="4:37" x14ac:dyDescent="0.25">
      <c r="D41" t="s">
        <v>203</v>
      </c>
      <c r="E41" t="s">
        <v>204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12.010306122448979</v>
      </c>
      <c r="S41">
        <v>0</v>
      </c>
      <c r="T41">
        <v>12.001329999999999</v>
      </c>
      <c r="U41">
        <v>0</v>
      </c>
      <c r="V41">
        <v>11.999990005996404</v>
      </c>
      <c r="W41">
        <v>0</v>
      </c>
      <c r="X41">
        <v>12.000009994003598</v>
      </c>
      <c r="Y41">
        <v>0</v>
      </c>
      <c r="Z41">
        <v>0</v>
      </c>
      <c r="AA41">
        <v>12.000019988007196</v>
      </c>
      <c r="AB41">
        <v>0</v>
      </c>
      <c r="AC41">
        <v>0</v>
      </c>
      <c r="AD41">
        <v>0</v>
      </c>
      <c r="AE41">
        <v>0</v>
      </c>
      <c r="AF41">
        <v>12.000029982010794</v>
      </c>
      <c r="AG41">
        <v>0</v>
      </c>
      <c r="AH41">
        <v>0</v>
      </c>
      <c r="AI41">
        <v>0</v>
      </c>
      <c r="AJ41">
        <v>0</v>
      </c>
      <c r="AK41">
        <v>12.000029982010794</v>
      </c>
    </row>
    <row r="42" spans="4:37" x14ac:dyDescent="0.25">
      <c r="D42" t="s">
        <v>205</v>
      </c>
      <c r="E42" t="s">
        <v>204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4.4028066635092573</v>
      </c>
      <c r="O42">
        <v>4.5434683958163609</v>
      </c>
      <c r="P42">
        <v>4.1898255743226454</v>
      </c>
      <c r="Q42">
        <v>4.1941589644134272</v>
      </c>
      <c r="R42">
        <v>4.194151404877644</v>
      </c>
      <c r="S42">
        <v>0</v>
      </c>
      <c r="T42">
        <v>4.1786079333254706</v>
      </c>
      <c r="U42">
        <v>0</v>
      </c>
      <c r="V42">
        <v>4.1803797036510213</v>
      </c>
      <c r="W42">
        <v>0</v>
      </c>
      <c r="X42">
        <v>4.1612679144112557</v>
      </c>
      <c r="Y42">
        <v>0</v>
      </c>
      <c r="Z42">
        <v>0</v>
      </c>
      <c r="AA42">
        <v>5.7656246541083274</v>
      </c>
      <c r="AB42">
        <v>0</v>
      </c>
      <c r="AC42">
        <v>0</v>
      </c>
      <c r="AD42">
        <v>0</v>
      </c>
      <c r="AE42">
        <v>0</v>
      </c>
      <c r="AF42">
        <v>6.9333799262643385</v>
      </c>
      <c r="AG42">
        <v>0</v>
      </c>
      <c r="AH42">
        <v>0</v>
      </c>
      <c r="AI42">
        <v>0</v>
      </c>
      <c r="AJ42">
        <v>0</v>
      </c>
      <c r="AK42">
        <v>7.885867308705623</v>
      </c>
    </row>
    <row r="43" spans="4:37" x14ac:dyDescent="0.25">
      <c r="D43" t="s">
        <v>206</v>
      </c>
      <c r="E43" t="s">
        <v>204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4:37" x14ac:dyDescent="0.25">
      <c r="D44" t="s">
        <v>207</v>
      </c>
      <c r="E44" t="s">
        <v>204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3.8333333333333335</v>
      </c>
      <c r="O44">
        <v>3.1333333333333333</v>
      </c>
      <c r="P44">
        <v>4.0714285714285703</v>
      </c>
      <c r="Q44">
        <v>3.9310344827586206</v>
      </c>
      <c r="R44">
        <v>3.9310344827586206</v>
      </c>
      <c r="S44">
        <v>0</v>
      </c>
      <c r="T44">
        <v>3.9310344827586206</v>
      </c>
      <c r="U44">
        <v>0</v>
      </c>
      <c r="V44">
        <v>3.9655172413793105</v>
      </c>
      <c r="W44">
        <v>0</v>
      </c>
      <c r="X44">
        <v>4.6206896551724146</v>
      </c>
      <c r="Y44">
        <v>0</v>
      </c>
      <c r="Z44">
        <v>0</v>
      </c>
      <c r="AA44">
        <v>4.6551724137931041</v>
      </c>
      <c r="AB44">
        <v>0</v>
      </c>
      <c r="AC44">
        <v>0</v>
      </c>
      <c r="AD44">
        <v>0</v>
      </c>
      <c r="AE44">
        <v>0</v>
      </c>
      <c r="AF44">
        <v>4.6551724137931041</v>
      </c>
      <c r="AG44">
        <v>0</v>
      </c>
      <c r="AH44">
        <v>0</v>
      </c>
      <c r="AI44">
        <v>0</v>
      </c>
      <c r="AJ44">
        <v>0</v>
      </c>
      <c r="AK44">
        <v>4.6551724137931041</v>
      </c>
    </row>
    <row r="45" spans="4:37" x14ac:dyDescent="0.25">
      <c r="D45" t="s">
        <v>208</v>
      </c>
    </row>
    <row r="47" spans="4:37" x14ac:dyDescent="0.25">
      <c r="D47" t="s">
        <v>209</v>
      </c>
    </row>
    <row r="49" spans="4:37" x14ac:dyDescent="0.25">
      <c r="E49" t="s">
        <v>165</v>
      </c>
      <c r="G49">
        <v>2015</v>
      </c>
      <c r="H49">
        <v>2016</v>
      </c>
      <c r="I49">
        <v>2017</v>
      </c>
      <c r="J49">
        <v>2018</v>
      </c>
      <c r="K49">
        <v>2019</v>
      </c>
      <c r="L49">
        <v>2020</v>
      </c>
      <c r="M49">
        <v>2021</v>
      </c>
      <c r="N49">
        <v>2022</v>
      </c>
      <c r="O49">
        <v>2023</v>
      </c>
      <c r="P49">
        <v>2024</v>
      </c>
      <c r="Q49">
        <v>2025</v>
      </c>
      <c r="R49">
        <v>2026</v>
      </c>
      <c r="S49">
        <v>2027</v>
      </c>
      <c r="T49">
        <v>2028</v>
      </c>
      <c r="U49">
        <v>2029</v>
      </c>
      <c r="V49">
        <v>2030</v>
      </c>
      <c r="W49">
        <v>2031</v>
      </c>
      <c r="X49">
        <v>2032</v>
      </c>
      <c r="Y49">
        <v>2033</v>
      </c>
      <c r="Z49">
        <v>2034</v>
      </c>
      <c r="AA49">
        <v>2035</v>
      </c>
      <c r="AB49">
        <v>2036</v>
      </c>
      <c r="AC49">
        <v>2037</v>
      </c>
      <c r="AD49">
        <v>2038</v>
      </c>
      <c r="AE49">
        <v>2039</v>
      </c>
      <c r="AF49">
        <v>2040</v>
      </c>
      <c r="AG49">
        <v>2041</v>
      </c>
      <c r="AH49">
        <v>2042</v>
      </c>
      <c r="AI49">
        <v>2043</v>
      </c>
      <c r="AJ49">
        <v>2044</v>
      </c>
      <c r="AK49">
        <v>2045</v>
      </c>
    </row>
    <row r="50" spans="4:37" x14ac:dyDescent="0.25">
      <c r="D50" t="s">
        <v>210</v>
      </c>
      <c r="E50" t="s">
        <v>187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2935</v>
      </c>
      <c r="O50">
        <v>2935</v>
      </c>
      <c r="P50">
        <v>1785</v>
      </c>
      <c r="Q50">
        <v>635</v>
      </c>
      <c r="R50">
        <v>635</v>
      </c>
      <c r="S50">
        <v>0</v>
      </c>
      <c r="T50">
        <v>635</v>
      </c>
      <c r="U50">
        <v>0</v>
      </c>
      <c r="V50">
        <v>635</v>
      </c>
      <c r="W50">
        <v>0</v>
      </c>
      <c r="X50">
        <v>635</v>
      </c>
      <c r="Y50">
        <v>0</v>
      </c>
      <c r="Z50">
        <v>0</v>
      </c>
      <c r="AA50">
        <v>635</v>
      </c>
      <c r="AB50">
        <v>0</v>
      </c>
      <c r="AC50">
        <v>0</v>
      </c>
      <c r="AD50">
        <v>0</v>
      </c>
      <c r="AE50">
        <v>0</v>
      </c>
      <c r="AF50">
        <v>635</v>
      </c>
      <c r="AG50">
        <v>0</v>
      </c>
      <c r="AH50">
        <v>0</v>
      </c>
      <c r="AI50">
        <v>0</v>
      </c>
      <c r="AJ50">
        <v>0</v>
      </c>
      <c r="AK50">
        <v>635</v>
      </c>
    </row>
    <row r="51" spans="4:37" x14ac:dyDescent="0.25">
      <c r="D51" t="s">
        <v>211</v>
      </c>
      <c r="E51" t="s">
        <v>187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2194.79</v>
      </c>
      <c r="O51">
        <v>2155.54</v>
      </c>
      <c r="P51">
        <v>2107.34</v>
      </c>
      <c r="Q51">
        <v>1997.4</v>
      </c>
      <c r="R51">
        <v>1892.1</v>
      </c>
      <c r="S51">
        <v>0</v>
      </c>
      <c r="T51">
        <v>1892.1</v>
      </c>
      <c r="U51">
        <v>0</v>
      </c>
      <c r="V51">
        <v>1892.1</v>
      </c>
      <c r="W51">
        <v>0</v>
      </c>
      <c r="X51">
        <v>1513.68</v>
      </c>
      <c r="Y51">
        <v>0</v>
      </c>
      <c r="Z51">
        <v>0</v>
      </c>
      <c r="AA51">
        <v>946.05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4:37" x14ac:dyDescent="0.25">
      <c r="D52" t="s">
        <v>186</v>
      </c>
      <c r="E52" t="s">
        <v>187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25084.2</v>
      </c>
      <c r="O52">
        <v>25084.2</v>
      </c>
      <c r="P52">
        <v>25084.2</v>
      </c>
      <c r="Q52">
        <v>24791.48</v>
      </c>
      <c r="R52">
        <v>24742.13</v>
      </c>
      <c r="S52">
        <v>0</v>
      </c>
      <c r="T52">
        <v>24743.120000000003</v>
      </c>
      <c r="U52">
        <v>0</v>
      </c>
      <c r="V52">
        <v>24743.120000000003</v>
      </c>
      <c r="W52">
        <v>0</v>
      </c>
      <c r="X52">
        <v>24743.120000000003</v>
      </c>
      <c r="Y52">
        <v>0</v>
      </c>
      <c r="Z52">
        <v>0</v>
      </c>
      <c r="AA52">
        <v>24743.120000000003</v>
      </c>
      <c r="AB52">
        <v>0</v>
      </c>
      <c r="AC52">
        <v>0</v>
      </c>
      <c r="AD52">
        <v>0</v>
      </c>
      <c r="AE52">
        <v>0</v>
      </c>
      <c r="AF52">
        <v>24743.120000000003</v>
      </c>
      <c r="AG52">
        <v>0</v>
      </c>
      <c r="AH52">
        <v>0</v>
      </c>
      <c r="AI52">
        <v>0</v>
      </c>
      <c r="AJ52">
        <v>0</v>
      </c>
      <c r="AK52">
        <v>26543.14</v>
      </c>
    </row>
    <row r="53" spans="4:37" x14ac:dyDescent="0.25">
      <c r="D53" t="s">
        <v>212</v>
      </c>
      <c r="E53" t="s">
        <v>187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480</v>
      </c>
      <c r="O53">
        <v>480</v>
      </c>
      <c r="P53">
        <v>480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4:37" x14ac:dyDescent="0.25">
      <c r="D54" t="s">
        <v>213</v>
      </c>
      <c r="E54" t="s">
        <v>187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7073.36</v>
      </c>
      <c r="O54">
        <v>7073.36</v>
      </c>
      <c r="P54">
        <v>7073.36</v>
      </c>
      <c r="Q54">
        <v>7073.36</v>
      </c>
      <c r="R54">
        <v>7073.36</v>
      </c>
      <c r="S54">
        <v>0</v>
      </c>
      <c r="T54">
        <v>7073.36</v>
      </c>
      <c r="U54">
        <v>0</v>
      </c>
      <c r="V54">
        <v>7072.77</v>
      </c>
      <c r="W54">
        <v>0</v>
      </c>
      <c r="X54">
        <v>7072.77</v>
      </c>
      <c r="Y54">
        <v>0</v>
      </c>
      <c r="Z54">
        <v>0</v>
      </c>
      <c r="AA54">
        <v>7072.77</v>
      </c>
      <c r="AB54">
        <v>0</v>
      </c>
      <c r="AC54">
        <v>0</v>
      </c>
      <c r="AD54">
        <v>0</v>
      </c>
      <c r="AE54">
        <v>0</v>
      </c>
      <c r="AF54">
        <v>7072.77</v>
      </c>
      <c r="AG54">
        <v>0</v>
      </c>
      <c r="AH54">
        <v>0</v>
      </c>
      <c r="AI54">
        <v>0</v>
      </c>
      <c r="AJ54">
        <v>0</v>
      </c>
      <c r="AK54">
        <v>7072.77</v>
      </c>
    </row>
    <row r="55" spans="4:37" x14ac:dyDescent="0.25">
      <c r="D55" t="s">
        <v>214</v>
      </c>
      <c r="E55" t="s">
        <v>187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2851.77</v>
      </c>
      <c r="O55">
        <v>2851.77</v>
      </c>
      <c r="P55">
        <v>2851.77</v>
      </c>
      <c r="Q55">
        <v>2851.77</v>
      </c>
      <c r="R55">
        <v>2851.77</v>
      </c>
      <c r="S55">
        <v>0</v>
      </c>
      <c r="T55">
        <v>2851.77</v>
      </c>
      <c r="U55">
        <v>0</v>
      </c>
      <c r="V55">
        <v>2851.77</v>
      </c>
      <c r="W55">
        <v>0</v>
      </c>
      <c r="X55">
        <v>2851.77</v>
      </c>
      <c r="Y55">
        <v>0</v>
      </c>
      <c r="Z55">
        <v>0</v>
      </c>
      <c r="AA55">
        <v>2851.77</v>
      </c>
      <c r="AB55">
        <v>0</v>
      </c>
      <c r="AC55">
        <v>0</v>
      </c>
      <c r="AD55">
        <v>0</v>
      </c>
      <c r="AE55">
        <v>0</v>
      </c>
      <c r="AF55">
        <v>2851.77</v>
      </c>
      <c r="AG55">
        <v>0</v>
      </c>
      <c r="AH55">
        <v>0</v>
      </c>
      <c r="AI55">
        <v>0</v>
      </c>
      <c r="AJ55">
        <v>0</v>
      </c>
      <c r="AK55">
        <v>2851.77</v>
      </c>
    </row>
    <row r="56" spans="4:37" x14ac:dyDescent="0.25">
      <c r="D56" t="s">
        <v>188</v>
      </c>
      <c r="E56" t="s">
        <v>187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843.8</v>
      </c>
      <c r="O56">
        <v>874.94</v>
      </c>
      <c r="P56">
        <v>893.06</v>
      </c>
      <c r="Q56">
        <v>917.06</v>
      </c>
      <c r="R56">
        <v>917.06</v>
      </c>
      <c r="S56">
        <v>0</v>
      </c>
      <c r="T56">
        <v>944.01</v>
      </c>
      <c r="U56">
        <v>0</v>
      </c>
      <c r="V56">
        <v>942.11</v>
      </c>
      <c r="W56">
        <v>0</v>
      </c>
      <c r="X56">
        <v>942.11</v>
      </c>
      <c r="Y56">
        <v>0</v>
      </c>
      <c r="Z56">
        <v>0</v>
      </c>
      <c r="AA56">
        <v>942.11</v>
      </c>
      <c r="AB56">
        <v>0</v>
      </c>
      <c r="AC56">
        <v>0</v>
      </c>
      <c r="AD56">
        <v>0</v>
      </c>
      <c r="AE56">
        <v>0</v>
      </c>
      <c r="AF56">
        <v>942.11</v>
      </c>
      <c r="AG56">
        <v>0</v>
      </c>
      <c r="AH56">
        <v>0</v>
      </c>
      <c r="AI56">
        <v>0</v>
      </c>
      <c r="AJ56">
        <v>0</v>
      </c>
      <c r="AK56">
        <v>942.11</v>
      </c>
    </row>
    <row r="57" spans="4:37" x14ac:dyDescent="0.25">
      <c r="D57" t="s">
        <v>189</v>
      </c>
      <c r="E57" t="s">
        <v>187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1601.44</v>
      </c>
      <c r="O57">
        <v>1701.44</v>
      </c>
      <c r="P57">
        <v>1701.44</v>
      </c>
      <c r="Q57">
        <v>1701.44</v>
      </c>
      <c r="R57">
        <v>1771.4299999999998</v>
      </c>
      <c r="S57">
        <v>0</v>
      </c>
      <c r="T57">
        <v>2747.16</v>
      </c>
      <c r="U57">
        <v>0</v>
      </c>
      <c r="V57">
        <v>2747.16</v>
      </c>
      <c r="W57">
        <v>0</v>
      </c>
      <c r="X57">
        <v>2747.16</v>
      </c>
      <c r="Y57">
        <v>0</v>
      </c>
      <c r="Z57">
        <v>0</v>
      </c>
      <c r="AA57">
        <v>2747.16</v>
      </c>
      <c r="AB57">
        <v>0</v>
      </c>
      <c r="AC57">
        <v>0</v>
      </c>
      <c r="AD57">
        <v>0</v>
      </c>
      <c r="AE57">
        <v>0</v>
      </c>
      <c r="AF57">
        <v>2747.16</v>
      </c>
      <c r="AG57">
        <v>0</v>
      </c>
      <c r="AH57">
        <v>0</v>
      </c>
      <c r="AI57">
        <v>0</v>
      </c>
      <c r="AJ57">
        <v>0</v>
      </c>
      <c r="AK57">
        <v>3108.86</v>
      </c>
    </row>
    <row r="58" spans="4:37" x14ac:dyDescent="0.25">
      <c r="D58" t="s">
        <v>190</v>
      </c>
      <c r="E58" t="s">
        <v>187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958.32999999999993</v>
      </c>
      <c r="O58">
        <v>958.32999999999993</v>
      </c>
      <c r="P58">
        <v>958.32999999999993</v>
      </c>
      <c r="Q58">
        <v>958.32999999999993</v>
      </c>
      <c r="R58">
        <v>958.32999999999993</v>
      </c>
      <c r="S58">
        <v>0</v>
      </c>
      <c r="T58">
        <v>958.32999999999993</v>
      </c>
      <c r="U58">
        <v>0</v>
      </c>
      <c r="V58">
        <v>958.32999999999993</v>
      </c>
      <c r="W58">
        <v>0</v>
      </c>
      <c r="X58">
        <v>958.32999999999993</v>
      </c>
      <c r="Y58">
        <v>0</v>
      </c>
      <c r="Z58">
        <v>0</v>
      </c>
      <c r="AA58">
        <v>958.32999999999993</v>
      </c>
      <c r="AB58">
        <v>0</v>
      </c>
      <c r="AC58">
        <v>0</v>
      </c>
      <c r="AD58">
        <v>0</v>
      </c>
      <c r="AE58">
        <v>0</v>
      </c>
      <c r="AF58">
        <v>958.32999999999993</v>
      </c>
      <c r="AG58">
        <v>0</v>
      </c>
      <c r="AH58">
        <v>0</v>
      </c>
      <c r="AI58">
        <v>0</v>
      </c>
      <c r="AJ58">
        <v>0</v>
      </c>
      <c r="AK58">
        <v>958.32999999999993</v>
      </c>
    </row>
    <row r="59" spans="4:37" x14ac:dyDescent="0.25">
      <c r="D59" t="s">
        <v>191</v>
      </c>
      <c r="E59" t="s">
        <v>187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8688.86</v>
      </c>
      <c r="O59">
        <v>8710.9700000000012</v>
      </c>
      <c r="P59">
        <v>9040.82</v>
      </c>
      <c r="Q59">
        <v>10523.45</v>
      </c>
      <c r="R59">
        <v>10523.450000000003</v>
      </c>
      <c r="S59">
        <v>0</v>
      </c>
      <c r="T59">
        <v>10523.450000000003</v>
      </c>
      <c r="U59">
        <v>0</v>
      </c>
      <c r="V59">
        <v>10523.45</v>
      </c>
      <c r="W59">
        <v>0</v>
      </c>
      <c r="X59">
        <v>10523.45</v>
      </c>
      <c r="Y59">
        <v>0</v>
      </c>
      <c r="Z59">
        <v>0</v>
      </c>
      <c r="AA59">
        <v>10523.45</v>
      </c>
      <c r="AB59">
        <v>0</v>
      </c>
      <c r="AC59">
        <v>0</v>
      </c>
      <c r="AD59">
        <v>0</v>
      </c>
      <c r="AE59">
        <v>0</v>
      </c>
      <c r="AF59">
        <v>10523.45</v>
      </c>
      <c r="AG59">
        <v>0</v>
      </c>
      <c r="AH59">
        <v>0</v>
      </c>
      <c r="AI59">
        <v>0</v>
      </c>
      <c r="AJ59">
        <v>0</v>
      </c>
      <c r="AK59">
        <v>12023.310000000001</v>
      </c>
    </row>
    <row r="60" spans="4:37" x14ac:dyDescent="0.25">
      <c r="D60" t="s">
        <v>192</v>
      </c>
      <c r="E60" t="s">
        <v>187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0.06</v>
      </c>
      <c r="S60">
        <v>0</v>
      </c>
      <c r="T60">
        <v>0.08</v>
      </c>
      <c r="U60">
        <v>0</v>
      </c>
      <c r="V60">
        <v>1500.05</v>
      </c>
      <c r="W60">
        <v>0</v>
      </c>
      <c r="X60">
        <v>1500.05</v>
      </c>
      <c r="Y60">
        <v>0</v>
      </c>
      <c r="Z60">
        <v>0</v>
      </c>
      <c r="AA60">
        <v>1500.06</v>
      </c>
      <c r="AB60">
        <v>0</v>
      </c>
      <c r="AC60">
        <v>0</v>
      </c>
      <c r="AD60">
        <v>0</v>
      </c>
      <c r="AE60">
        <v>0</v>
      </c>
      <c r="AF60">
        <v>1970.22</v>
      </c>
      <c r="AG60">
        <v>0</v>
      </c>
      <c r="AH60">
        <v>0</v>
      </c>
      <c r="AI60">
        <v>0</v>
      </c>
      <c r="AJ60">
        <v>0</v>
      </c>
      <c r="AK60">
        <v>1970.22</v>
      </c>
    </row>
    <row r="61" spans="4:37" x14ac:dyDescent="0.25">
      <c r="D61" t="s">
        <v>193</v>
      </c>
      <c r="E61" t="s">
        <v>187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120</v>
      </c>
      <c r="S61">
        <v>0</v>
      </c>
      <c r="T61">
        <v>195</v>
      </c>
      <c r="U61">
        <v>0</v>
      </c>
      <c r="V61">
        <v>195.01</v>
      </c>
      <c r="W61">
        <v>0</v>
      </c>
      <c r="X61">
        <v>963.81</v>
      </c>
      <c r="Y61">
        <v>0</v>
      </c>
      <c r="Z61">
        <v>0</v>
      </c>
      <c r="AA61">
        <v>1613.03</v>
      </c>
      <c r="AB61">
        <v>0</v>
      </c>
      <c r="AC61">
        <v>0</v>
      </c>
      <c r="AD61">
        <v>0</v>
      </c>
      <c r="AE61">
        <v>0</v>
      </c>
      <c r="AF61">
        <v>1613.03</v>
      </c>
      <c r="AG61">
        <v>0</v>
      </c>
      <c r="AH61">
        <v>0</v>
      </c>
      <c r="AI61">
        <v>0</v>
      </c>
      <c r="AJ61">
        <v>0</v>
      </c>
      <c r="AK61">
        <v>1613.03</v>
      </c>
    </row>
    <row r="62" spans="4:37" x14ac:dyDescent="0.25">
      <c r="D62" t="s">
        <v>194</v>
      </c>
      <c r="E62" t="s">
        <v>187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18847.949999999997</v>
      </c>
      <c r="O62">
        <v>22965.82</v>
      </c>
      <c r="P62">
        <v>24167.18</v>
      </c>
      <c r="Q62">
        <v>27416.789999999997</v>
      </c>
      <c r="R62">
        <v>27416.789999999997</v>
      </c>
      <c r="S62">
        <v>0</v>
      </c>
      <c r="T62">
        <v>27813.640000000003</v>
      </c>
      <c r="U62">
        <v>0</v>
      </c>
      <c r="V62">
        <v>30587.499999999996</v>
      </c>
      <c r="W62">
        <v>0</v>
      </c>
      <c r="X62">
        <v>33289.380000000005</v>
      </c>
      <c r="Y62">
        <v>0</v>
      </c>
      <c r="Z62">
        <v>0</v>
      </c>
      <c r="AA62">
        <v>42593.72</v>
      </c>
      <c r="AB62">
        <v>0</v>
      </c>
      <c r="AC62">
        <v>0</v>
      </c>
      <c r="AD62">
        <v>0</v>
      </c>
      <c r="AE62">
        <v>0</v>
      </c>
      <c r="AF62">
        <v>59355.409999999989</v>
      </c>
      <c r="AG62">
        <v>0</v>
      </c>
      <c r="AH62">
        <v>0</v>
      </c>
      <c r="AI62">
        <v>0</v>
      </c>
      <c r="AJ62">
        <v>0</v>
      </c>
      <c r="AK62">
        <v>88898.67</v>
      </c>
    </row>
    <row r="63" spans="4:37" x14ac:dyDescent="0.25">
      <c r="D63" t="s">
        <v>195</v>
      </c>
      <c r="E63" t="s">
        <v>187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12710.97</v>
      </c>
      <c r="O63">
        <v>13991.86</v>
      </c>
      <c r="P63">
        <v>15256.98</v>
      </c>
      <c r="Q63">
        <v>16483.22</v>
      </c>
      <c r="R63">
        <v>17636.07</v>
      </c>
      <c r="S63">
        <v>0</v>
      </c>
      <c r="T63">
        <v>19753.25</v>
      </c>
      <c r="U63">
        <v>0</v>
      </c>
      <c r="V63">
        <v>21705.79</v>
      </c>
      <c r="W63">
        <v>0</v>
      </c>
      <c r="X63">
        <v>23794.82</v>
      </c>
      <c r="Y63">
        <v>0</v>
      </c>
      <c r="Z63">
        <v>0</v>
      </c>
      <c r="AA63">
        <v>26928.37</v>
      </c>
      <c r="AB63">
        <v>0</v>
      </c>
      <c r="AC63">
        <v>0</v>
      </c>
      <c r="AD63">
        <v>0</v>
      </c>
      <c r="AE63">
        <v>0</v>
      </c>
      <c r="AF63">
        <v>32150.94</v>
      </c>
      <c r="AG63">
        <v>0</v>
      </c>
      <c r="AH63">
        <v>0</v>
      </c>
      <c r="AI63">
        <v>0</v>
      </c>
      <c r="AJ63">
        <v>0</v>
      </c>
      <c r="AK63">
        <v>37373.519999999997</v>
      </c>
    </row>
    <row r="64" spans="4:37" x14ac:dyDescent="0.25">
      <c r="D64" t="s">
        <v>196</v>
      </c>
      <c r="E64" t="s">
        <v>187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5125.9599999999991</v>
      </c>
      <c r="O64">
        <v>7413.2000000000007</v>
      </c>
      <c r="P64">
        <v>13360.899999999998</v>
      </c>
      <c r="Q64">
        <v>15302.390000000001</v>
      </c>
      <c r="R64">
        <v>15516.510000000002</v>
      </c>
      <c r="S64">
        <v>0</v>
      </c>
      <c r="T64">
        <v>17079.899999999998</v>
      </c>
      <c r="U64">
        <v>0</v>
      </c>
      <c r="V64">
        <v>17805.919999999998</v>
      </c>
      <c r="W64">
        <v>0</v>
      </c>
      <c r="X64">
        <v>19283.32</v>
      </c>
      <c r="Y64">
        <v>0</v>
      </c>
      <c r="Z64">
        <v>0</v>
      </c>
      <c r="AA64">
        <v>22965.82</v>
      </c>
      <c r="AB64">
        <v>0</v>
      </c>
      <c r="AC64">
        <v>0</v>
      </c>
      <c r="AD64">
        <v>0</v>
      </c>
      <c r="AE64">
        <v>0</v>
      </c>
      <c r="AF64">
        <v>33063.530000000006</v>
      </c>
      <c r="AG64">
        <v>0</v>
      </c>
      <c r="AH64">
        <v>0</v>
      </c>
      <c r="AI64">
        <v>0</v>
      </c>
      <c r="AJ64">
        <v>0</v>
      </c>
      <c r="AK64">
        <v>45088.37</v>
      </c>
    </row>
    <row r="65" spans="4:37" x14ac:dyDescent="0.25">
      <c r="D65" t="s">
        <v>197</v>
      </c>
      <c r="E65" t="s">
        <v>187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1898.5</v>
      </c>
      <c r="O65">
        <v>1898.5</v>
      </c>
      <c r="P65">
        <v>1898.5</v>
      </c>
      <c r="Q65">
        <v>1898.5</v>
      </c>
      <c r="R65">
        <v>2094.5</v>
      </c>
      <c r="S65">
        <v>0</v>
      </c>
      <c r="T65">
        <v>2898.5</v>
      </c>
      <c r="U65">
        <v>0</v>
      </c>
      <c r="V65">
        <v>2899.1000000000004</v>
      </c>
      <c r="W65">
        <v>0</v>
      </c>
      <c r="X65">
        <v>2899.1000000000004</v>
      </c>
      <c r="Y65">
        <v>0</v>
      </c>
      <c r="Z65">
        <v>0</v>
      </c>
      <c r="AA65">
        <v>2899.1000000000004</v>
      </c>
      <c r="AB65">
        <v>0</v>
      </c>
      <c r="AC65">
        <v>0</v>
      </c>
      <c r="AD65">
        <v>0</v>
      </c>
      <c r="AE65">
        <v>0</v>
      </c>
      <c r="AF65">
        <v>2899.1000000000004</v>
      </c>
      <c r="AG65">
        <v>0</v>
      </c>
      <c r="AH65">
        <v>0</v>
      </c>
      <c r="AI65">
        <v>0</v>
      </c>
      <c r="AJ65">
        <v>0</v>
      </c>
      <c r="AK65">
        <v>2899.1000000000004</v>
      </c>
    </row>
    <row r="66" spans="4:37" x14ac:dyDescent="0.25">
      <c r="D66" t="s">
        <v>198</v>
      </c>
      <c r="E66" t="s">
        <v>187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2494.66</v>
      </c>
      <c r="O66">
        <v>2494.66</v>
      </c>
      <c r="P66">
        <v>2724.17</v>
      </c>
      <c r="Q66">
        <v>2812.3199999999997</v>
      </c>
      <c r="R66">
        <v>2812.3199999999997</v>
      </c>
      <c r="S66">
        <v>0</v>
      </c>
      <c r="T66">
        <v>2812.3199999999997</v>
      </c>
      <c r="U66">
        <v>0</v>
      </c>
      <c r="V66">
        <v>2812.3199999999997</v>
      </c>
      <c r="W66">
        <v>0</v>
      </c>
      <c r="X66">
        <v>2812.3199999999997</v>
      </c>
      <c r="Y66">
        <v>0</v>
      </c>
      <c r="Z66">
        <v>0</v>
      </c>
      <c r="AA66">
        <v>2812.3199999999997</v>
      </c>
      <c r="AB66">
        <v>0</v>
      </c>
      <c r="AC66">
        <v>0</v>
      </c>
      <c r="AD66">
        <v>0</v>
      </c>
      <c r="AE66">
        <v>0</v>
      </c>
      <c r="AF66">
        <v>2812.3199999999997</v>
      </c>
      <c r="AG66">
        <v>0</v>
      </c>
      <c r="AH66">
        <v>0</v>
      </c>
      <c r="AI66">
        <v>0</v>
      </c>
      <c r="AJ66">
        <v>0</v>
      </c>
      <c r="AK66">
        <v>2812.3199999999997</v>
      </c>
    </row>
    <row r="67" spans="4:37" x14ac:dyDescent="0.25">
      <c r="D67" t="s">
        <v>215</v>
      </c>
      <c r="E67" t="s">
        <v>187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4:37" x14ac:dyDescent="0.25">
      <c r="D68" t="s">
        <v>216</v>
      </c>
      <c r="E68" t="s">
        <v>187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4:37" x14ac:dyDescent="0.25">
      <c r="D69" t="s">
        <v>217</v>
      </c>
      <c r="E69" t="s">
        <v>218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0.11172220490701001</v>
      </c>
      <c r="O69">
        <v>0.16017212475241835</v>
      </c>
      <c r="P69">
        <v>0.28419815785633723</v>
      </c>
      <c r="Q69">
        <v>0.32264253143323052</v>
      </c>
      <c r="R69">
        <v>0.32306893743045795</v>
      </c>
      <c r="S69">
        <v>0</v>
      </c>
      <c r="T69">
        <v>0.35258278725343828</v>
      </c>
      <c r="U69">
        <v>0</v>
      </c>
      <c r="V69">
        <v>0.36284629602081797</v>
      </c>
      <c r="W69">
        <v>0</v>
      </c>
      <c r="X69">
        <v>0.38628917540859375</v>
      </c>
      <c r="Y69">
        <v>0</v>
      </c>
      <c r="Z69">
        <v>0</v>
      </c>
      <c r="AA69">
        <v>0.44541214716675426</v>
      </c>
      <c r="AB69">
        <v>0</v>
      </c>
      <c r="AC69">
        <v>0</v>
      </c>
      <c r="AD69">
        <v>0</v>
      </c>
      <c r="AE69">
        <v>0</v>
      </c>
      <c r="AF69">
        <v>0.60894336584122466</v>
      </c>
      <c r="AG69">
        <v>0</v>
      </c>
      <c r="AH69">
        <v>0</v>
      </c>
      <c r="AI69">
        <v>0</v>
      </c>
      <c r="AJ69">
        <v>0</v>
      </c>
      <c r="AK69">
        <v>0.78715606068356392</v>
      </c>
    </row>
    <row r="70" spans="4:37" x14ac:dyDescent="0.25">
      <c r="D70" t="s">
        <v>219</v>
      </c>
      <c r="E70" t="s">
        <v>187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292.72000000000003</v>
      </c>
      <c r="R70">
        <v>392.47</v>
      </c>
      <c r="S70">
        <v>392.47</v>
      </c>
      <c r="T70">
        <v>392.47</v>
      </c>
      <c r="U70">
        <v>392.47</v>
      </c>
      <c r="V70">
        <v>392.47</v>
      </c>
      <c r="W70">
        <v>392.47</v>
      </c>
      <c r="X70">
        <v>392.47</v>
      </c>
      <c r="Y70">
        <v>392.47</v>
      </c>
      <c r="Z70">
        <v>392.47</v>
      </c>
      <c r="AA70">
        <v>392.47</v>
      </c>
      <c r="AB70">
        <v>392.47</v>
      </c>
      <c r="AC70">
        <v>392.47</v>
      </c>
      <c r="AD70">
        <v>392.47</v>
      </c>
      <c r="AE70">
        <v>392.47</v>
      </c>
      <c r="AF70">
        <v>392.47</v>
      </c>
      <c r="AG70">
        <v>392.47</v>
      </c>
      <c r="AH70">
        <v>392.47</v>
      </c>
      <c r="AI70">
        <v>392.47</v>
      </c>
      <c r="AJ70">
        <v>392.47</v>
      </c>
      <c r="AK70">
        <v>392.47</v>
      </c>
    </row>
    <row r="71" spans="4:37" x14ac:dyDescent="0.25">
      <c r="D71" t="s">
        <v>220</v>
      </c>
      <c r="E71" t="s">
        <v>187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4:37" x14ac:dyDescent="0.25">
      <c r="D72" t="s">
        <v>221</v>
      </c>
      <c r="E72" t="s">
        <v>187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5" spans="4:37" x14ac:dyDescent="0.25">
      <c r="D75" t="s">
        <v>222</v>
      </c>
    </row>
    <row r="77" spans="4:37" x14ac:dyDescent="0.25">
      <c r="E77" t="s">
        <v>165</v>
      </c>
      <c r="G77">
        <v>2015</v>
      </c>
      <c r="H77">
        <v>2016</v>
      </c>
      <c r="I77">
        <v>2017</v>
      </c>
      <c r="J77">
        <v>2018</v>
      </c>
      <c r="K77">
        <v>2019</v>
      </c>
      <c r="L77">
        <v>2020</v>
      </c>
      <c r="M77">
        <v>2021</v>
      </c>
      <c r="N77">
        <v>2022</v>
      </c>
      <c r="O77">
        <v>2023</v>
      </c>
      <c r="P77">
        <v>2024</v>
      </c>
      <c r="Q77">
        <v>2025</v>
      </c>
      <c r="R77">
        <v>2026</v>
      </c>
      <c r="S77">
        <v>2027</v>
      </c>
      <c r="T77">
        <v>2028</v>
      </c>
      <c r="U77">
        <v>2029</v>
      </c>
      <c r="V77">
        <v>2030</v>
      </c>
      <c r="W77">
        <v>2031</v>
      </c>
      <c r="X77">
        <v>2032</v>
      </c>
      <c r="Y77">
        <v>2033</v>
      </c>
      <c r="Z77">
        <v>2034</v>
      </c>
      <c r="AA77">
        <v>2035</v>
      </c>
      <c r="AB77">
        <v>2036</v>
      </c>
      <c r="AC77">
        <v>2037</v>
      </c>
      <c r="AD77">
        <v>2038</v>
      </c>
      <c r="AE77">
        <v>2039</v>
      </c>
      <c r="AF77">
        <v>2040</v>
      </c>
      <c r="AG77">
        <v>2041</v>
      </c>
      <c r="AH77">
        <v>2042</v>
      </c>
      <c r="AI77">
        <v>2043</v>
      </c>
      <c r="AJ77">
        <v>2044</v>
      </c>
      <c r="AK77">
        <v>2045</v>
      </c>
    </row>
    <row r="78" spans="4:37" x14ac:dyDescent="0.25">
      <c r="D78" t="s">
        <v>211</v>
      </c>
      <c r="E78" t="s">
        <v>223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10401.316058284299</v>
      </c>
      <c r="O78">
        <v>10215.3077893875</v>
      </c>
      <c r="P78">
        <v>9986.8803696586183</v>
      </c>
      <c r="Q78">
        <v>9465.8477761166596</v>
      </c>
      <c r="R78">
        <v>8966.8436414111002</v>
      </c>
      <c r="S78">
        <v>0</v>
      </c>
      <c r="T78">
        <v>8966.8436414111002</v>
      </c>
      <c r="U78">
        <v>0</v>
      </c>
      <c r="V78">
        <v>8966.8436414111002</v>
      </c>
      <c r="W78">
        <v>0</v>
      </c>
      <c r="X78">
        <v>7173.4708959702402</v>
      </c>
      <c r="Y78">
        <v>0</v>
      </c>
      <c r="Z78">
        <v>0</v>
      </c>
      <c r="AA78">
        <v>4483.4078499327497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4:37" x14ac:dyDescent="0.25">
      <c r="D79" t="s">
        <v>210</v>
      </c>
      <c r="E79" t="s">
        <v>223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23611.122768469999</v>
      </c>
      <c r="O79">
        <v>23611.122768469999</v>
      </c>
      <c r="P79">
        <v>14359.745874521001</v>
      </c>
      <c r="Q79">
        <v>5108.3689805718604</v>
      </c>
      <c r="R79">
        <v>5108.3689805718604</v>
      </c>
      <c r="S79">
        <v>0</v>
      </c>
      <c r="T79">
        <v>5108.3689805718604</v>
      </c>
      <c r="U79">
        <v>0</v>
      </c>
      <c r="V79">
        <v>5108.3689805718604</v>
      </c>
      <c r="W79">
        <v>0</v>
      </c>
      <c r="X79">
        <v>5108.3689805718604</v>
      </c>
      <c r="Y79">
        <v>0</v>
      </c>
      <c r="Z79">
        <v>0</v>
      </c>
      <c r="AA79">
        <v>5108.3689805718604</v>
      </c>
      <c r="AB79">
        <v>0</v>
      </c>
      <c r="AC79">
        <v>0</v>
      </c>
      <c r="AD79">
        <v>0</v>
      </c>
      <c r="AE79">
        <v>0</v>
      </c>
      <c r="AF79">
        <v>5108.3689805718604</v>
      </c>
      <c r="AG79">
        <v>0</v>
      </c>
      <c r="AH79">
        <v>0</v>
      </c>
      <c r="AI79">
        <v>0</v>
      </c>
      <c r="AJ79">
        <v>0</v>
      </c>
      <c r="AK79">
        <v>5108.3689805718604</v>
      </c>
    </row>
    <row r="80" spans="4:37" x14ac:dyDescent="0.25">
      <c r="D80" t="s">
        <v>224</v>
      </c>
      <c r="E80" t="s">
        <v>223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18705.760112441643</v>
      </c>
      <c r="O80">
        <v>18705.753841845781</v>
      </c>
      <c r="P80">
        <v>18705.758599004432</v>
      </c>
      <c r="Q80">
        <v>18705.758886208623</v>
      </c>
      <c r="R80">
        <v>18705.759954308538</v>
      </c>
      <c r="S80">
        <v>0</v>
      </c>
      <c r="T80">
        <v>18705.762770456906</v>
      </c>
      <c r="U80">
        <v>0</v>
      </c>
      <c r="V80">
        <v>18704.196146927668</v>
      </c>
      <c r="W80">
        <v>0</v>
      </c>
      <c r="X80">
        <v>18704.196759252744</v>
      </c>
      <c r="Y80">
        <v>0</v>
      </c>
      <c r="Z80">
        <v>0</v>
      </c>
      <c r="AA80">
        <v>18704.199528300418</v>
      </c>
      <c r="AB80">
        <v>0</v>
      </c>
      <c r="AC80">
        <v>0</v>
      </c>
      <c r="AD80">
        <v>0</v>
      </c>
      <c r="AE80">
        <v>0</v>
      </c>
      <c r="AF80">
        <v>18704.200647149344</v>
      </c>
      <c r="AG80">
        <v>0</v>
      </c>
      <c r="AH80">
        <v>0</v>
      </c>
      <c r="AI80">
        <v>0</v>
      </c>
      <c r="AJ80">
        <v>0</v>
      </c>
      <c r="AK80">
        <v>18704.19140482838</v>
      </c>
    </row>
    <row r="81" spans="4:37" x14ac:dyDescent="0.25">
      <c r="D81" t="s">
        <v>214</v>
      </c>
      <c r="E81" t="s">
        <v>223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11489.903578708971</v>
      </c>
      <c r="O81">
        <v>11377.219920617323</v>
      </c>
      <c r="P81">
        <v>11421.771810984732</v>
      </c>
      <c r="Q81">
        <v>11343.72203675429</v>
      </c>
      <c r="R81">
        <v>11318.114572316865</v>
      </c>
      <c r="S81">
        <v>0</v>
      </c>
      <c r="T81">
        <v>11289.663235513181</v>
      </c>
      <c r="U81">
        <v>0</v>
      </c>
      <c r="V81">
        <v>11120.027431604281</v>
      </c>
      <c r="W81">
        <v>0</v>
      </c>
      <c r="X81">
        <v>11154.063625147121</v>
      </c>
      <c r="Y81">
        <v>0</v>
      </c>
      <c r="Z81">
        <v>0</v>
      </c>
      <c r="AA81">
        <v>11075.887690183001</v>
      </c>
      <c r="AB81">
        <v>0</v>
      </c>
      <c r="AC81">
        <v>0</v>
      </c>
      <c r="AD81">
        <v>0</v>
      </c>
      <c r="AE81">
        <v>0</v>
      </c>
      <c r="AF81">
        <v>10505.995264383011</v>
      </c>
      <c r="AG81">
        <v>0</v>
      </c>
      <c r="AH81">
        <v>0</v>
      </c>
      <c r="AI81">
        <v>0</v>
      </c>
      <c r="AJ81">
        <v>0</v>
      </c>
      <c r="AK81">
        <v>8327.9740271973096</v>
      </c>
    </row>
    <row r="82" spans="4:37" x14ac:dyDescent="0.25">
      <c r="D82" t="s">
        <v>186</v>
      </c>
      <c r="E82" t="s">
        <v>223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49932.808504358087</v>
      </c>
      <c r="O82">
        <v>42937.040780691917</v>
      </c>
      <c r="P82">
        <v>47464.233831440346</v>
      </c>
      <c r="Q82">
        <v>44557.627390326299</v>
      </c>
      <c r="R82">
        <v>44874.832079243257</v>
      </c>
      <c r="S82">
        <v>0</v>
      </c>
      <c r="T82">
        <v>37835.888084022656</v>
      </c>
      <c r="U82">
        <v>0</v>
      </c>
      <c r="V82">
        <v>29579.665589551278</v>
      </c>
      <c r="W82">
        <v>0</v>
      </c>
      <c r="X82">
        <v>30922.041021390614</v>
      </c>
      <c r="Y82">
        <v>0</v>
      </c>
      <c r="Z82">
        <v>0</v>
      </c>
      <c r="AA82">
        <v>30756.557947460435</v>
      </c>
      <c r="AB82">
        <v>0</v>
      </c>
      <c r="AC82">
        <v>0</v>
      </c>
      <c r="AD82">
        <v>0</v>
      </c>
      <c r="AE82">
        <v>0</v>
      </c>
      <c r="AF82">
        <v>31443.002814097545</v>
      </c>
      <c r="AG82">
        <v>0</v>
      </c>
      <c r="AH82">
        <v>0</v>
      </c>
      <c r="AI82">
        <v>0</v>
      </c>
      <c r="AJ82">
        <v>0</v>
      </c>
      <c r="AK82">
        <v>28559.82931371365</v>
      </c>
    </row>
    <row r="83" spans="4:37" x14ac:dyDescent="0.25">
      <c r="D83" t="s">
        <v>212</v>
      </c>
      <c r="E83" t="s">
        <v>223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4.1375111073644906</v>
      </c>
      <c r="O83">
        <v>3.2984333442010403</v>
      </c>
      <c r="P83">
        <v>3.5783086377773201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4:37" x14ac:dyDescent="0.25">
      <c r="D84" t="s">
        <v>225</v>
      </c>
      <c r="E84" t="s">
        <v>223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4:37" x14ac:dyDescent="0.25">
      <c r="D85" t="s">
        <v>226</v>
      </c>
      <c r="E85" t="s">
        <v>223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110398.00153052548</v>
      </c>
      <c r="O85">
        <v>123587.29357169061</v>
      </c>
      <c r="P85">
        <v>131675.11614655767</v>
      </c>
      <c r="Q85">
        <v>146260.94009823233</v>
      </c>
      <c r="R85">
        <v>149880.51234015392</v>
      </c>
      <c r="S85">
        <v>0</v>
      </c>
      <c r="T85">
        <v>162504.87120312051</v>
      </c>
      <c r="U85">
        <v>0</v>
      </c>
      <c r="V85">
        <v>177980.19721438005</v>
      </c>
      <c r="W85">
        <v>0</v>
      </c>
      <c r="X85">
        <v>191046.64909500963</v>
      </c>
      <c r="Y85">
        <v>0</v>
      </c>
      <c r="Z85">
        <v>0</v>
      </c>
      <c r="AA85">
        <v>223109.49104519188</v>
      </c>
      <c r="AB85">
        <v>0</v>
      </c>
      <c r="AC85">
        <v>0</v>
      </c>
      <c r="AD85">
        <v>0</v>
      </c>
      <c r="AE85">
        <v>0</v>
      </c>
      <c r="AF85">
        <v>276928.20549129933</v>
      </c>
      <c r="AG85">
        <v>0</v>
      </c>
      <c r="AH85">
        <v>0</v>
      </c>
      <c r="AI85">
        <v>0</v>
      </c>
      <c r="AJ85">
        <v>0</v>
      </c>
      <c r="AK85">
        <v>346646.11779469956</v>
      </c>
    </row>
    <row r="86" spans="4:37" x14ac:dyDescent="0.25">
      <c r="D86" t="s">
        <v>227</v>
      </c>
      <c r="E86" t="s">
        <v>223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-1562.8698379329051</v>
      </c>
      <c r="O86">
        <v>-2450.8898643980006</v>
      </c>
      <c r="P86">
        <v>-3347.2387100491419</v>
      </c>
      <c r="Q86">
        <v>-4061.6190395219792</v>
      </c>
      <c r="R86">
        <v>-4223.1102913353434</v>
      </c>
      <c r="S86">
        <v>0</v>
      </c>
      <c r="T86">
        <v>-4943.5326217570446</v>
      </c>
      <c r="U86">
        <v>0</v>
      </c>
      <c r="V86">
        <v>-5685.1772077278883</v>
      </c>
      <c r="W86">
        <v>0</v>
      </c>
      <c r="X86">
        <v>-5904.6256275492533</v>
      </c>
      <c r="Y86">
        <v>0</v>
      </c>
      <c r="Z86">
        <v>0</v>
      </c>
      <c r="AA86">
        <v>-8819.6668872327245</v>
      </c>
      <c r="AB86">
        <v>0</v>
      </c>
      <c r="AC86">
        <v>0</v>
      </c>
      <c r="AD86">
        <v>0</v>
      </c>
      <c r="AE86">
        <v>0</v>
      </c>
      <c r="AF86">
        <v>-13790.090145831929</v>
      </c>
      <c r="AG86">
        <v>0</v>
      </c>
      <c r="AH86">
        <v>0</v>
      </c>
      <c r="AI86">
        <v>0</v>
      </c>
      <c r="AJ86">
        <v>0</v>
      </c>
      <c r="AK86">
        <v>-21176.798543118886</v>
      </c>
    </row>
    <row r="87" spans="4:37" x14ac:dyDescent="0.25">
      <c r="D87" t="s">
        <v>228</v>
      </c>
      <c r="E87" t="s">
        <v>223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-1524.3152985821914</v>
      </c>
      <c r="O87">
        <v>-2987.8078043041451</v>
      </c>
      <c r="P87">
        <v>-1299.0884718268408</v>
      </c>
      <c r="Q87">
        <v>-2488.0131507420938</v>
      </c>
      <c r="R87">
        <v>-2169.888642674</v>
      </c>
      <c r="S87">
        <v>0</v>
      </c>
      <c r="T87">
        <v>-2559.163656624738</v>
      </c>
      <c r="U87">
        <v>0</v>
      </c>
      <c r="V87">
        <v>-4497.2911086862159</v>
      </c>
      <c r="W87">
        <v>0</v>
      </c>
      <c r="X87">
        <v>-6368.5488776069442</v>
      </c>
      <c r="Y87">
        <v>0</v>
      </c>
      <c r="Z87">
        <v>0</v>
      </c>
      <c r="AA87">
        <v>-9737.7185019655717</v>
      </c>
      <c r="AB87">
        <v>0</v>
      </c>
      <c r="AC87">
        <v>0</v>
      </c>
      <c r="AD87">
        <v>0</v>
      </c>
      <c r="AE87">
        <v>0</v>
      </c>
      <c r="AF87">
        <v>-15020.699351925397</v>
      </c>
      <c r="AG87">
        <v>0</v>
      </c>
      <c r="AH87">
        <v>0</v>
      </c>
      <c r="AI87">
        <v>0</v>
      </c>
      <c r="AJ87">
        <v>0</v>
      </c>
      <c r="AK87">
        <v>-42939.759640667333</v>
      </c>
    </row>
    <row r="88" spans="4:37" x14ac:dyDescent="0.25">
      <c r="D88" t="s">
        <v>229</v>
      </c>
      <c r="E88" t="s">
        <v>223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18969.603437805214</v>
      </c>
      <c r="O88">
        <v>20995.780202271366</v>
      </c>
      <c r="P88">
        <v>21180.307456584531</v>
      </c>
      <c r="Q88">
        <v>23399.757710660673</v>
      </c>
      <c r="R88">
        <v>23506.369044324296</v>
      </c>
      <c r="S88">
        <v>0</v>
      </c>
      <c r="T88">
        <v>23919.951926217673</v>
      </c>
      <c r="U88">
        <v>0</v>
      </c>
      <c r="V88">
        <v>25125.067637605374</v>
      </c>
      <c r="W88">
        <v>0</v>
      </c>
      <c r="X88">
        <v>23626.54107999738</v>
      </c>
      <c r="Y88">
        <v>0</v>
      </c>
      <c r="Z88">
        <v>0</v>
      </c>
      <c r="AA88">
        <v>20748.276839567654</v>
      </c>
      <c r="AB88">
        <v>0</v>
      </c>
      <c r="AC88">
        <v>0</v>
      </c>
      <c r="AD88">
        <v>0</v>
      </c>
      <c r="AE88">
        <v>0</v>
      </c>
      <c r="AF88">
        <v>15324.619792346641</v>
      </c>
      <c r="AG88">
        <v>0</v>
      </c>
      <c r="AH88">
        <v>0</v>
      </c>
      <c r="AI88">
        <v>0</v>
      </c>
      <c r="AJ88">
        <v>0</v>
      </c>
      <c r="AK88">
        <v>3187.6283825487626</v>
      </c>
    </row>
    <row r="89" spans="4:37" x14ac:dyDescent="0.25">
      <c r="D89" t="s">
        <v>230</v>
      </c>
      <c r="E89" t="s">
        <v>223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-2639.9554057901141</v>
      </c>
      <c r="O89">
        <v>-3838.0922464233117</v>
      </c>
      <c r="P89">
        <v>-2829.2077412637695</v>
      </c>
      <c r="Q89">
        <v>-3334.2060355921785</v>
      </c>
      <c r="R89">
        <v>-4063.607306463698</v>
      </c>
      <c r="S89">
        <v>0</v>
      </c>
      <c r="T89">
        <v>-4974.7013467067654</v>
      </c>
      <c r="U89">
        <v>0</v>
      </c>
      <c r="V89">
        <v>-7659.641588673082</v>
      </c>
      <c r="W89">
        <v>0</v>
      </c>
      <c r="X89">
        <v>-8518.0408512006325</v>
      </c>
      <c r="Y89">
        <v>0</v>
      </c>
      <c r="Z89">
        <v>0</v>
      </c>
      <c r="AA89">
        <v>-9767.1965011312768</v>
      </c>
      <c r="AB89">
        <v>0</v>
      </c>
      <c r="AC89">
        <v>0</v>
      </c>
      <c r="AD89">
        <v>0</v>
      </c>
      <c r="AE89">
        <v>0</v>
      </c>
      <c r="AF89">
        <v>-12034.248275253756</v>
      </c>
      <c r="AG89">
        <v>0</v>
      </c>
      <c r="AH89">
        <v>0</v>
      </c>
      <c r="AI89">
        <v>0</v>
      </c>
      <c r="AJ89">
        <v>0</v>
      </c>
      <c r="AK89">
        <v>-21312.568802324004</v>
      </c>
    </row>
    <row r="90" spans="4:37" x14ac:dyDescent="0.25">
      <c r="D90" t="s">
        <v>231</v>
      </c>
      <c r="E90" t="s">
        <v>223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238317.751873517</v>
      </c>
      <c r="O90">
        <v>244060.85724416</v>
      </c>
      <c r="P90">
        <v>248030.41289614601</v>
      </c>
      <c r="Q90">
        <v>250772.787552069</v>
      </c>
      <c r="R90">
        <v>253336.78251179098</v>
      </c>
      <c r="S90">
        <v>0</v>
      </c>
      <c r="T90">
        <v>257585.290442514</v>
      </c>
      <c r="U90">
        <v>0</v>
      </c>
      <c r="V90">
        <v>262080.88161146198</v>
      </c>
      <c r="W90">
        <v>0</v>
      </c>
      <c r="X90">
        <v>271407.95563348103</v>
      </c>
      <c r="Y90">
        <v>0</v>
      </c>
      <c r="Z90">
        <v>0</v>
      </c>
      <c r="AA90">
        <v>292938.28259188798</v>
      </c>
      <c r="AB90">
        <v>0</v>
      </c>
      <c r="AC90">
        <v>0</v>
      </c>
      <c r="AD90">
        <v>0</v>
      </c>
      <c r="AE90">
        <v>0</v>
      </c>
      <c r="AF90">
        <v>328822.13447124598</v>
      </c>
      <c r="AG90">
        <v>0</v>
      </c>
      <c r="AH90">
        <v>0</v>
      </c>
      <c r="AI90">
        <v>0</v>
      </c>
      <c r="AJ90">
        <v>0</v>
      </c>
      <c r="AK90">
        <v>363495.33868168597</v>
      </c>
    </row>
    <row r="92" spans="4:37" x14ac:dyDescent="0.25">
      <c r="D92" t="s">
        <v>232</v>
      </c>
    </row>
    <row r="94" spans="4:37" x14ac:dyDescent="0.25">
      <c r="D94" t="s">
        <v>233</v>
      </c>
      <c r="E94" t="s">
        <v>165</v>
      </c>
      <c r="G94">
        <v>2015</v>
      </c>
      <c r="H94">
        <v>2016</v>
      </c>
      <c r="I94">
        <v>2017</v>
      </c>
      <c r="J94">
        <v>2018</v>
      </c>
      <c r="K94">
        <v>2019</v>
      </c>
      <c r="L94">
        <v>2020</v>
      </c>
      <c r="M94">
        <v>2021</v>
      </c>
      <c r="N94">
        <v>2022</v>
      </c>
      <c r="O94">
        <v>2023</v>
      </c>
      <c r="P94">
        <v>2024</v>
      </c>
      <c r="Q94">
        <v>2025</v>
      </c>
      <c r="R94">
        <v>2026</v>
      </c>
      <c r="S94">
        <v>2027</v>
      </c>
      <c r="T94">
        <v>2028</v>
      </c>
      <c r="U94">
        <v>2029</v>
      </c>
      <c r="V94">
        <v>2030</v>
      </c>
      <c r="W94">
        <v>2031</v>
      </c>
      <c r="X94">
        <v>2032</v>
      </c>
      <c r="Y94">
        <v>2033</v>
      </c>
      <c r="Z94">
        <v>2034</v>
      </c>
      <c r="AA94">
        <v>2035</v>
      </c>
      <c r="AB94">
        <v>2036</v>
      </c>
      <c r="AC94">
        <v>2037</v>
      </c>
      <c r="AD94">
        <v>2038</v>
      </c>
      <c r="AE94">
        <v>2039</v>
      </c>
      <c r="AF94">
        <v>2040</v>
      </c>
      <c r="AG94">
        <v>2041</v>
      </c>
      <c r="AH94">
        <v>2042</v>
      </c>
      <c r="AI94">
        <v>2043</v>
      </c>
      <c r="AJ94">
        <v>2044</v>
      </c>
      <c r="AK94">
        <v>2045</v>
      </c>
    </row>
    <row r="95" spans="4:37" x14ac:dyDescent="0.25">
      <c r="D95" t="s">
        <v>234</v>
      </c>
      <c r="E95" t="s">
        <v>167</v>
      </c>
      <c r="G95">
        <v>0</v>
      </c>
      <c r="H95">
        <v>0</v>
      </c>
      <c r="I95">
        <v>0</v>
      </c>
      <c r="J95">
        <v>0</v>
      </c>
      <c r="K95">
        <v>0</v>
      </c>
      <c r="L95">
        <v>29787.962433861765</v>
      </c>
      <c r="M95">
        <v>31520.71423745016</v>
      </c>
      <c r="N95">
        <v>32729.332101303724</v>
      </c>
      <c r="O95">
        <v>32777.358712862646</v>
      </c>
      <c r="P95">
        <v>32736.317646556479</v>
      </c>
      <c r="Q95">
        <v>32524.790634866898</v>
      </c>
      <c r="R95">
        <v>32413.561769566699</v>
      </c>
      <c r="S95">
        <v>32817.365135922737</v>
      </c>
      <c r="T95">
        <v>33247.181146479597</v>
      </c>
      <c r="U95">
        <v>33726.552033855201</v>
      </c>
      <c r="V95">
        <v>34219.370906168959</v>
      </c>
      <c r="W95">
        <v>34634.286193116182</v>
      </c>
      <c r="X95">
        <v>35059.9417363178</v>
      </c>
      <c r="Y95">
        <v>35496.547686274287</v>
      </c>
      <c r="Z95">
        <v>35944.31963865945</v>
      </c>
      <c r="AA95">
        <v>36403.478748293033</v>
      </c>
      <c r="AB95">
        <v>36874.251846032552</v>
      </c>
      <c r="AC95">
        <v>37356.87155865012</v>
      </c>
      <c r="AD95">
        <v>37851.576431759568</v>
      </c>
      <c r="AE95">
        <v>38358.611055861285</v>
      </c>
      <c r="AF95">
        <v>38878.226195574345</v>
      </c>
      <c r="AG95">
        <v>39410.678922127263</v>
      </c>
      <c r="AH95">
        <v>39956.232749179646</v>
      </c>
      <c r="AI95">
        <v>40515.15777204914</v>
      </c>
      <c r="AJ95">
        <v>41087.730810421519</v>
      </c>
      <c r="AK95">
        <v>41674.235554620675</v>
      </c>
    </row>
    <row r="96" spans="4:37" x14ac:dyDescent="0.25">
      <c r="D96" t="s">
        <v>235</v>
      </c>
      <c r="E96" t="s">
        <v>167</v>
      </c>
      <c r="G96">
        <v>0</v>
      </c>
      <c r="H96">
        <v>0</v>
      </c>
      <c r="I96">
        <v>0</v>
      </c>
      <c r="J96">
        <v>0</v>
      </c>
      <c r="K96">
        <v>0</v>
      </c>
      <c r="L96">
        <v>0.31183019875724899</v>
      </c>
      <c r="M96">
        <v>74.483698629332693</v>
      </c>
      <c r="N96">
        <v>203.201976520318</v>
      </c>
      <c r="O96">
        <v>209.74292221628599</v>
      </c>
      <c r="P96">
        <v>209.74292221628599</v>
      </c>
      <c r="Q96">
        <v>209.74292221628599</v>
      </c>
      <c r="R96">
        <v>209.74292221628599</v>
      </c>
      <c r="S96">
        <v>209.74292221628599</v>
      </c>
      <c r="T96">
        <v>209.74292221628599</v>
      </c>
      <c r="U96">
        <v>209.74292221628599</v>
      </c>
      <c r="V96">
        <v>209.74292221628599</v>
      </c>
      <c r="W96">
        <v>209.74292221628599</v>
      </c>
      <c r="X96">
        <v>209.74292221628599</v>
      </c>
      <c r="Y96">
        <v>209.74292221628599</v>
      </c>
      <c r="Z96">
        <v>209.74292221628599</v>
      </c>
      <c r="AA96">
        <v>209.74292221628599</v>
      </c>
      <c r="AB96">
        <v>209.74292221628599</v>
      </c>
      <c r="AC96">
        <v>209.74292221628599</v>
      </c>
      <c r="AD96">
        <v>209.74292221628599</v>
      </c>
      <c r="AE96">
        <v>209.74292221628599</v>
      </c>
      <c r="AF96">
        <v>209.74292221628599</v>
      </c>
      <c r="AG96">
        <v>209.74292221628599</v>
      </c>
      <c r="AH96">
        <v>209.74292221628599</v>
      </c>
      <c r="AI96">
        <v>209.74292221628599</v>
      </c>
      <c r="AJ96">
        <v>209.74292221628599</v>
      </c>
      <c r="AK96">
        <v>209.74292221628599</v>
      </c>
    </row>
    <row r="97" spans="4:37" x14ac:dyDescent="0.25">
      <c r="D97" t="s">
        <v>236</v>
      </c>
      <c r="E97" t="s">
        <v>167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326.12405961000002</v>
      </c>
      <c r="O97">
        <v>326.12407761999998</v>
      </c>
      <c r="P97">
        <v>326.12410037000001</v>
      </c>
      <c r="Q97">
        <v>321.78497462999997</v>
      </c>
      <c r="R97">
        <v>320.91270297</v>
      </c>
      <c r="S97">
        <v>0</v>
      </c>
      <c r="T97">
        <v>320.91273404999993</v>
      </c>
      <c r="U97">
        <v>0</v>
      </c>
      <c r="V97">
        <v>320.91273761999997</v>
      </c>
      <c r="W97">
        <v>0</v>
      </c>
      <c r="X97">
        <v>320.91274023000005</v>
      </c>
      <c r="Y97">
        <v>0</v>
      </c>
      <c r="Z97">
        <v>0</v>
      </c>
      <c r="AA97">
        <v>320.91272285999997</v>
      </c>
      <c r="AB97">
        <v>0</v>
      </c>
      <c r="AC97">
        <v>0</v>
      </c>
      <c r="AD97">
        <v>0</v>
      </c>
      <c r="AE97">
        <v>0</v>
      </c>
      <c r="AF97">
        <v>320.91272297</v>
      </c>
      <c r="AG97">
        <v>0</v>
      </c>
      <c r="AH97">
        <v>0</v>
      </c>
      <c r="AI97">
        <v>0</v>
      </c>
      <c r="AJ97">
        <v>0</v>
      </c>
      <c r="AK97">
        <v>320.91268587000002</v>
      </c>
    </row>
    <row r="98" spans="4:37" x14ac:dyDescent="0.25">
      <c r="D98" t="s">
        <v>237</v>
      </c>
      <c r="E98" t="s">
        <v>167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524.53597201000002</v>
      </c>
      <c r="O98">
        <v>829.62739527000008</v>
      </c>
      <c r="P98">
        <v>960.41034974000013</v>
      </c>
      <c r="Q98">
        <v>1371.4373681900001</v>
      </c>
      <c r="R98">
        <v>1429.9591146900002</v>
      </c>
      <c r="S98">
        <v>0</v>
      </c>
      <c r="T98">
        <v>1983.9347159100003</v>
      </c>
      <c r="U98">
        <v>0</v>
      </c>
      <c r="V98">
        <v>2520.1035377099997</v>
      </c>
      <c r="W98">
        <v>0</v>
      </c>
      <c r="X98">
        <v>2829.9545434299998</v>
      </c>
      <c r="Y98">
        <v>0</v>
      </c>
      <c r="Z98">
        <v>0</v>
      </c>
      <c r="AA98">
        <v>3519.7605592999994</v>
      </c>
      <c r="AB98">
        <v>0</v>
      </c>
      <c r="AC98">
        <v>0</v>
      </c>
      <c r="AD98">
        <v>0</v>
      </c>
      <c r="AE98">
        <v>0</v>
      </c>
      <c r="AF98">
        <v>4626.2768413500007</v>
      </c>
      <c r="AG98">
        <v>0</v>
      </c>
      <c r="AH98">
        <v>0</v>
      </c>
      <c r="AI98">
        <v>0</v>
      </c>
      <c r="AJ98">
        <v>0</v>
      </c>
      <c r="AK98">
        <v>6772.3696975500006</v>
      </c>
    </row>
    <row r="99" spans="4:37" x14ac:dyDescent="0.25">
      <c r="D99" t="s">
        <v>238</v>
      </c>
      <c r="E99" t="s">
        <v>167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352.69874412000001</v>
      </c>
      <c r="O99">
        <v>588.4013524799999</v>
      </c>
      <c r="P99">
        <v>1195.18831213</v>
      </c>
      <c r="Q99">
        <v>1371.9118156300003</v>
      </c>
      <c r="R99">
        <v>1423.2760910600002</v>
      </c>
      <c r="S99">
        <v>0</v>
      </c>
      <c r="T99">
        <v>1716.7031376699999</v>
      </c>
      <c r="U99">
        <v>0</v>
      </c>
      <c r="V99">
        <v>1752.6785180999998</v>
      </c>
      <c r="W99">
        <v>0</v>
      </c>
      <c r="X99">
        <v>1864.2803247700001</v>
      </c>
      <c r="Y99">
        <v>0</v>
      </c>
      <c r="Z99">
        <v>0</v>
      </c>
      <c r="AA99">
        <v>2499.3071658900003</v>
      </c>
      <c r="AB99">
        <v>0</v>
      </c>
      <c r="AC99">
        <v>0</v>
      </c>
      <c r="AD99">
        <v>0</v>
      </c>
      <c r="AE99">
        <v>0</v>
      </c>
      <c r="AF99">
        <v>3802.7079224899999</v>
      </c>
      <c r="AG99">
        <v>0</v>
      </c>
      <c r="AH99">
        <v>0</v>
      </c>
      <c r="AI99">
        <v>0</v>
      </c>
      <c r="AJ99">
        <v>0</v>
      </c>
      <c r="AK99">
        <v>5414.6127931999999</v>
      </c>
    </row>
    <row r="100" spans="4:37" x14ac:dyDescent="0.25">
      <c r="D100" t="s">
        <v>239</v>
      </c>
      <c r="E100" t="s">
        <v>167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2.4113999999999999E-4</v>
      </c>
      <c r="O100">
        <v>2.5279999999999996E-4</v>
      </c>
      <c r="P100">
        <v>2.6383E-4</v>
      </c>
      <c r="Q100">
        <v>2.7392999999999997E-4</v>
      </c>
      <c r="R100">
        <v>2.8322999999999998E-4</v>
      </c>
      <c r="S100">
        <v>0</v>
      </c>
      <c r="T100">
        <v>0.10977585999999999</v>
      </c>
      <c r="U100">
        <v>0</v>
      </c>
      <c r="V100">
        <v>0.10979632</v>
      </c>
      <c r="W100">
        <v>0</v>
      </c>
      <c r="X100">
        <v>0.10981125999999999</v>
      </c>
      <c r="Y100">
        <v>0</v>
      </c>
      <c r="Z100">
        <v>0</v>
      </c>
      <c r="AA100">
        <v>0.10982248999999999</v>
      </c>
      <c r="AB100">
        <v>0</v>
      </c>
      <c r="AC100">
        <v>0</v>
      </c>
      <c r="AD100">
        <v>0</v>
      </c>
      <c r="AE100">
        <v>0</v>
      </c>
      <c r="AF100">
        <v>0.10983317000000001</v>
      </c>
      <c r="AG100">
        <v>0</v>
      </c>
      <c r="AH100">
        <v>0</v>
      </c>
      <c r="AI100">
        <v>0</v>
      </c>
      <c r="AJ100">
        <v>0</v>
      </c>
      <c r="AK100">
        <v>189.13838078999999</v>
      </c>
    </row>
    <row r="101" spans="4:37" x14ac:dyDescent="0.25">
      <c r="D101" t="s">
        <v>240</v>
      </c>
      <c r="E101" t="s">
        <v>167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27.616645139999999</v>
      </c>
      <c r="O101">
        <v>27.616670980000009</v>
      </c>
      <c r="P101">
        <v>47.69032361</v>
      </c>
      <c r="Q101">
        <v>54.846691589999999</v>
      </c>
      <c r="R101">
        <v>54.846697380000009</v>
      </c>
      <c r="S101">
        <v>0</v>
      </c>
      <c r="T101">
        <v>54.846704159999987</v>
      </c>
      <c r="U101">
        <v>0</v>
      </c>
      <c r="V101">
        <v>54.84670947</v>
      </c>
      <c r="W101">
        <v>0</v>
      </c>
      <c r="X101">
        <v>54.846714819999995</v>
      </c>
      <c r="Y101">
        <v>0</v>
      </c>
      <c r="Z101">
        <v>0</v>
      </c>
      <c r="AA101">
        <v>54.846720920000003</v>
      </c>
      <c r="AB101">
        <v>0</v>
      </c>
      <c r="AC101">
        <v>0</v>
      </c>
      <c r="AD101">
        <v>0</v>
      </c>
      <c r="AE101">
        <v>0</v>
      </c>
      <c r="AF101">
        <v>54.846729429999996</v>
      </c>
      <c r="AG101">
        <v>0</v>
      </c>
      <c r="AH101">
        <v>0</v>
      </c>
      <c r="AI101">
        <v>0</v>
      </c>
      <c r="AJ101">
        <v>0</v>
      </c>
      <c r="AK101">
        <v>54.846746830000008</v>
      </c>
    </row>
    <row r="102" spans="4:37" x14ac:dyDescent="0.25">
      <c r="D102" t="s">
        <v>241</v>
      </c>
      <c r="E102" t="s">
        <v>167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5.7199999999999994E-6</v>
      </c>
      <c r="O102">
        <v>1.1199999999999999E-5</v>
      </c>
      <c r="P102">
        <v>2.2929999999999999E-5</v>
      </c>
      <c r="Q102">
        <v>3.1060000000000004E-5</v>
      </c>
      <c r="R102">
        <v>4.0960000000000001E-5</v>
      </c>
      <c r="S102">
        <v>0</v>
      </c>
      <c r="T102">
        <v>4.3981681100000003</v>
      </c>
      <c r="U102">
        <v>0</v>
      </c>
      <c r="V102">
        <v>4.3995221200000003</v>
      </c>
      <c r="W102">
        <v>0</v>
      </c>
      <c r="X102">
        <v>4.4002147200000001</v>
      </c>
      <c r="Y102">
        <v>0</v>
      </c>
      <c r="Z102">
        <v>0</v>
      </c>
      <c r="AA102">
        <v>8.5292521599999986</v>
      </c>
      <c r="AB102">
        <v>0</v>
      </c>
      <c r="AC102">
        <v>0</v>
      </c>
      <c r="AD102">
        <v>0</v>
      </c>
      <c r="AE102">
        <v>0</v>
      </c>
      <c r="AF102">
        <v>8.5340207300000017</v>
      </c>
      <c r="AG102">
        <v>0</v>
      </c>
      <c r="AH102">
        <v>0</v>
      </c>
      <c r="AI102">
        <v>0</v>
      </c>
      <c r="AJ102">
        <v>0</v>
      </c>
      <c r="AK102">
        <v>304.55063312999999</v>
      </c>
    </row>
    <row r="103" spans="4:37" x14ac:dyDescent="0.25">
      <c r="D103" t="s">
        <v>242</v>
      </c>
      <c r="E103" t="s">
        <v>167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2778.0428421556044</v>
      </c>
      <c r="O103">
        <v>2562.5665231011508</v>
      </c>
      <c r="P103">
        <v>2622.3130078183876</v>
      </c>
      <c r="Q103">
        <v>2492.3473241631773</v>
      </c>
      <c r="R103">
        <v>2515.1388399259176</v>
      </c>
      <c r="S103">
        <v>0</v>
      </c>
      <c r="T103">
        <v>2293.1254188190032</v>
      </c>
      <c r="U103">
        <v>0</v>
      </c>
      <c r="V103">
        <v>2013.7274053938313</v>
      </c>
      <c r="W103">
        <v>0</v>
      </c>
      <c r="X103">
        <v>1697.0848934743372</v>
      </c>
      <c r="Y103">
        <v>0</v>
      </c>
      <c r="Z103">
        <v>0</v>
      </c>
      <c r="AA103">
        <v>1473.9479468918428</v>
      </c>
      <c r="AB103">
        <v>0</v>
      </c>
      <c r="AC103">
        <v>0</v>
      </c>
      <c r="AD103">
        <v>0</v>
      </c>
      <c r="AE103">
        <v>0</v>
      </c>
      <c r="AF103">
        <v>1157.5486446361056</v>
      </c>
      <c r="AG103">
        <v>0</v>
      </c>
      <c r="AH103">
        <v>0</v>
      </c>
      <c r="AI103">
        <v>0</v>
      </c>
      <c r="AJ103">
        <v>0</v>
      </c>
      <c r="AK103">
        <v>-99.446012574878523</v>
      </c>
    </row>
    <row r="104" spans="4:37" x14ac:dyDescent="0.25">
      <c r="D104" t="s">
        <v>243</v>
      </c>
      <c r="E104" t="s">
        <v>167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36941.552587719656</v>
      </c>
      <c r="O104">
        <v>37321.437918530079</v>
      </c>
      <c r="P104">
        <v>38097.786949201145</v>
      </c>
      <c r="Q104">
        <v>38346.862036276376</v>
      </c>
      <c r="R104">
        <v>38367.438461998907</v>
      </c>
      <c r="S104">
        <v>0</v>
      </c>
      <c r="T104">
        <v>39830.954723274888</v>
      </c>
      <c r="U104">
        <v>0</v>
      </c>
      <c r="V104">
        <v>41095.892055119075</v>
      </c>
      <c r="W104">
        <v>0</v>
      </c>
      <c r="X104">
        <v>42041.273901238426</v>
      </c>
      <c r="Y104">
        <v>0</v>
      </c>
      <c r="Z104">
        <v>0</v>
      </c>
      <c r="AA104">
        <v>44490.635861021154</v>
      </c>
      <c r="AB104">
        <v>0</v>
      </c>
      <c r="AC104">
        <v>0</v>
      </c>
      <c r="AD104">
        <v>0</v>
      </c>
      <c r="AE104">
        <v>0</v>
      </c>
      <c r="AF104">
        <v>49058.905832566736</v>
      </c>
      <c r="AG104">
        <v>0</v>
      </c>
      <c r="AH104">
        <v>0</v>
      </c>
      <c r="AI104">
        <v>0</v>
      </c>
      <c r="AJ104">
        <v>0</v>
      </c>
      <c r="AK104">
        <v>54840.963401632071</v>
      </c>
    </row>
    <row r="105" spans="4:37" x14ac:dyDescent="0.25">
      <c r="D105" t="s">
        <v>244</v>
      </c>
      <c r="E105" t="s">
        <v>167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1931.35671037418</v>
      </c>
      <c r="M105">
        <v>2081.6444741208402</v>
      </c>
      <c r="N105">
        <v>2196.5771947840199</v>
      </c>
      <c r="O105">
        <v>2317.4175135421701</v>
      </c>
      <c r="P105">
        <v>2424.57968075601</v>
      </c>
      <c r="Q105">
        <v>2525.9153769734298</v>
      </c>
      <c r="R105">
        <v>2646.0449857563499</v>
      </c>
      <c r="S105">
        <v>2757.0800630408298</v>
      </c>
      <c r="T105">
        <v>2859.18989729656</v>
      </c>
      <c r="U105">
        <v>2953.7182618433599</v>
      </c>
      <c r="V105">
        <v>3042.15707799243</v>
      </c>
      <c r="W105">
        <v>3138.72854892035</v>
      </c>
      <c r="X105">
        <v>3233.3273994433398</v>
      </c>
      <c r="Y105">
        <v>3327.04044204922</v>
      </c>
      <c r="Z105">
        <v>3419.8789305620598</v>
      </c>
      <c r="AA105">
        <v>3511.83183643454</v>
      </c>
      <c r="AB105">
        <v>3602.8992756953298</v>
      </c>
      <c r="AC105">
        <v>3693.0925089946099</v>
      </c>
      <c r="AD105">
        <v>3782.4005147477001</v>
      </c>
      <c r="AE105">
        <v>3870.8234160851498</v>
      </c>
      <c r="AF105">
        <v>3958.35019629921</v>
      </c>
      <c r="AG105">
        <v>4044.9921257958399</v>
      </c>
      <c r="AH105">
        <v>4130.7493352421798</v>
      </c>
      <c r="AI105">
        <v>4215.62195791871</v>
      </c>
      <c r="AJ105">
        <v>4299.6101297715104</v>
      </c>
      <c r="AK105">
        <v>4382.7139894656002</v>
      </c>
    </row>
    <row r="106" spans="4:37" x14ac:dyDescent="0.25">
      <c r="D106" t="s">
        <v>176</v>
      </c>
      <c r="E106" t="s">
        <v>167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1931.35671037418</v>
      </c>
      <c r="M106">
        <v>2081.6444741208402</v>
      </c>
      <c r="N106">
        <v>39138.129782503675</v>
      </c>
      <c r="O106">
        <v>39638.855432072247</v>
      </c>
      <c r="P106">
        <v>40522.366629957156</v>
      </c>
      <c r="Q106">
        <v>40872.777413249809</v>
      </c>
      <c r="R106">
        <v>41013.483447755258</v>
      </c>
      <c r="S106">
        <v>2757.0800630408298</v>
      </c>
      <c r="T106">
        <v>42690.144620571446</v>
      </c>
      <c r="U106">
        <v>2953.7182618433599</v>
      </c>
      <c r="V106">
        <v>44138.049133111504</v>
      </c>
      <c r="W106">
        <v>3138.72854892035</v>
      </c>
      <c r="X106">
        <v>45274.601300681767</v>
      </c>
      <c r="Y106">
        <v>3327.04044204922</v>
      </c>
      <c r="Z106">
        <v>3419.8789305620598</v>
      </c>
      <c r="AA106">
        <v>48002.467697455693</v>
      </c>
      <c r="AB106">
        <v>3602.8992756953298</v>
      </c>
      <c r="AC106">
        <v>3693.0925089946099</v>
      </c>
      <c r="AD106">
        <v>3782.4005147477001</v>
      </c>
      <c r="AE106">
        <v>3870.8234160851498</v>
      </c>
      <c r="AF106">
        <v>53017.256028865944</v>
      </c>
      <c r="AG106">
        <v>4044.9921257958399</v>
      </c>
      <c r="AH106">
        <v>4130.7493352421798</v>
      </c>
      <c r="AI106">
        <v>4215.62195791871</v>
      </c>
      <c r="AJ106">
        <v>4299.6101297715104</v>
      </c>
      <c r="AK106">
        <v>59223.67739109767</v>
      </c>
    </row>
    <row r="107" spans="4:37" x14ac:dyDescent="0.25">
      <c r="D107" t="s">
        <v>245</v>
      </c>
      <c r="E107" t="s">
        <v>223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198569.3471985216</v>
      </c>
      <c r="O107">
        <v>201684.96037717932</v>
      </c>
      <c r="P107">
        <v>203149.05967976505</v>
      </c>
      <c r="Q107">
        <v>203576.04499178746</v>
      </c>
      <c r="R107">
        <v>203952.27884286837</v>
      </c>
      <c r="S107">
        <v>0</v>
      </c>
      <c r="T107">
        <v>204230.82703998886</v>
      </c>
      <c r="U107">
        <v>0</v>
      </c>
      <c r="V107">
        <v>205047.80796904076</v>
      </c>
      <c r="W107">
        <v>0</v>
      </c>
      <c r="X107">
        <v>210035.53826168354</v>
      </c>
      <c r="Y107">
        <v>0</v>
      </c>
      <c r="Z107">
        <v>0</v>
      </c>
      <c r="AA107">
        <v>224499.23627958857</v>
      </c>
      <c r="AB107">
        <v>0</v>
      </c>
      <c r="AC107">
        <v>0</v>
      </c>
      <c r="AD107">
        <v>0</v>
      </c>
      <c r="AE107">
        <v>0</v>
      </c>
      <c r="AF107">
        <v>248606.01975708059</v>
      </c>
      <c r="AG107">
        <v>0</v>
      </c>
      <c r="AH107">
        <v>0</v>
      </c>
      <c r="AI107">
        <v>0</v>
      </c>
      <c r="AJ107">
        <v>0</v>
      </c>
      <c r="AK107">
        <v>271694.9648159346</v>
      </c>
    </row>
    <row r="108" spans="4:37" x14ac:dyDescent="0.25">
      <c r="D108" t="s">
        <v>246</v>
      </c>
      <c r="E108" t="s">
        <v>172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18.603854577205709</v>
      </c>
      <c r="O108">
        <v>18.504819520867457</v>
      </c>
      <c r="P108">
        <v>18.753612253611593</v>
      </c>
      <c r="Q108">
        <v>18.836627874278303</v>
      </c>
      <c r="R108">
        <v>18.811968505416139</v>
      </c>
      <c r="S108">
        <v>0</v>
      </c>
      <c r="T108">
        <v>19.502910163251652</v>
      </c>
      <c r="U108">
        <v>0</v>
      </c>
      <c r="V108">
        <v>20.04210260142062</v>
      </c>
      <c r="W108">
        <v>0</v>
      </c>
      <c r="X108">
        <v>20.016266889491412</v>
      </c>
      <c r="Y108">
        <v>0</v>
      </c>
      <c r="Z108">
        <v>0</v>
      </c>
      <c r="AA108">
        <v>19.817722589315657</v>
      </c>
      <c r="AB108">
        <v>0</v>
      </c>
      <c r="AC108">
        <v>0</v>
      </c>
      <c r="AD108">
        <v>0</v>
      </c>
      <c r="AE108">
        <v>0</v>
      </c>
      <c r="AF108">
        <v>19.733595300911645</v>
      </c>
      <c r="AG108">
        <v>0</v>
      </c>
      <c r="AH108">
        <v>0</v>
      </c>
      <c r="AI108">
        <v>0</v>
      </c>
      <c r="AJ108">
        <v>0</v>
      </c>
      <c r="AK108">
        <v>20.184755149505705</v>
      </c>
    </row>
    <row r="109" spans="4:37" x14ac:dyDescent="0.25">
      <c r="D109" t="s">
        <v>247</v>
      </c>
      <c r="E109" t="s">
        <v>167</v>
      </c>
      <c r="N109">
        <v>14776.621035087863</v>
      </c>
      <c r="O109">
        <v>14928.575167412033</v>
      </c>
      <c r="P109">
        <v>15239.114779680458</v>
      </c>
      <c r="Q109">
        <v>15338.744814510552</v>
      </c>
      <c r="R109">
        <v>15346.975384799563</v>
      </c>
      <c r="S109">
        <v>0</v>
      </c>
      <c r="T109">
        <v>15932.381889309956</v>
      </c>
      <c r="U109">
        <v>0</v>
      </c>
      <c r="V109">
        <v>16438.35682204763</v>
      </c>
      <c r="W109">
        <v>0</v>
      </c>
      <c r="X109">
        <v>16816.509560495371</v>
      </c>
      <c r="Y109">
        <v>0</v>
      </c>
      <c r="Z109">
        <v>0</v>
      </c>
      <c r="AA109">
        <v>17796.254344408462</v>
      </c>
      <c r="AB109">
        <v>0</v>
      </c>
      <c r="AC109">
        <v>0</v>
      </c>
      <c r="AD109">
        <v>0</v>
      </c>
      <c r="AE109">
        <v>0</v>
      </c>
      <c r="AF109">
        <v>19623.562333026694</v>
      </c>
      <c r="AG109">
        <v>0</v>
      </c>
      <c r="AH109">
        <v>0</v>
      </c>
      <c r="AI109">
        <v>0</v>
      </c>
      <c r="AJ109">
        <v>0</v>
      </c>
      <c r="AK109">
        <v>21936.385360652828</v>
      </c>
    </row>
    <row r="110" spans="4:37" x14ac:dyDescent="0.25">
      <c r="D110" t="s">
        <v>248</v>
      </c>
      <c r="E110" t="s">
        <v>249</v>
      </c>
      <c r="N110">
        <v>62020.619527034498</v>
      </c>
      <c r="O110">
        <v>63205.6645964649</v>
      </c>
      <c r="P110">
        <v>63823.213532722701</v>
      </c>
      <c r="Q110">
        <v>64053.800201995102</v>
      </c>
      <c r="R110">
        <v>64320.636582703999</v>
      </c>
      <c r="S110">
        <v>64453.154011632403</v>
      </c>
      <c r="T110">
        <v>64669.974369931602</v>
      </c>
      <c r="U110">
        <v>64906.005238673002</v>
      </c>
      <c r="V110">
        <v>65299.827397434601</v>
      </c>
      <c r="W110">
        <v>64823.435844447202</v>
      </c>
      <c r="X110">
        <v>65170.171833998102</v>
      </c>
      <c r="Y110">
        <v>65924.390646064494</v>
      </c>
      <c r="Z110">
        <v>66678.609458130901</v>
      </c>
      <c r="AA110">
        <v>67432.828270197395</v>
      </c>
      <c r="AB110">
        <v>68187.0470822637</v>
      </c>
      <c r="AC110">
        <v>68941.265894330194</v>
      </c>
      <c r="AD110">
        <v>69695.484706396601</v>
      </c>
      <c r="AE110">
        <v>70449.703518462993</v>
      </c>
      <c r="AF110">
        <v>71203.922330529502</v>
      </c>
      <c r="AG110">
        <v>71958.141142595894</v>
      </c>
      <c r="AH110">
        <v>72712.359954662403</v>
      </c>
      <c r="AI110">
        <v>73466.578766728795</v>
      </c>
      <c r="AJ110">
        <v>74220.797578795202</v>
      </c>
      <c r="AK110">
        <v>76613.109578431104</v>
      </c>
    </row>
    <row r="111" spans="4:37" x14ac:dyDescent="0.25">
      <c r="D111" t="s">
        <v>250</v>
      </c>
      <c r="E111" t="s">
        <v>251</v>
      </c>
      <c r="N111">
        <v>0.23825336070122297</v>
      </c>
      <c r="O111">
        <v>0.23619046271759303</v>
      </c>
      <c r="P111">
        <v>0.23877072206442934</v>
      </c>
      <c r="Q111">
        <v>0.23946658537260046</v>
      </c>
      <c r="R111">
        <v>0.23860111155874986</v>
      </c>
      <c r="S111">
        <v>0</v>
      </c>
      <c r="T111">
        <v>0.2463644379719708</v>
      </c>
      <c r="U111">
        <v>0</v>
      </c>
      <c r="V111">
        <v>0.25173660447827517</v>
      </c>
      <c r="W111">
        <v>0</v>
      </c>
      <c r="X111">
        <v>0.25803997576269244</v>
      </c>
      <c r="Y111">
        <v>0</v>
      </c>
      <c r="Z111">
        <v>0</v>
      </c>
      <c r="AA111">
        <v>0.26391083988202957</v>
      </c>
      <c r="AB111">
        <v>0</v>
      </c>
      <c r="AC111">
        <v>0</v>
      </c>
      <c r="AD111">
        <v>0</v>
      </c>
      <c r="AE111">
        <v>0</v>
      </c>
      <c r="AF111">
        <v>0.27559664820055657</v>
      </c>
      <c r="AG111">
        <v>0</v>
      </c>
      <c r="AH111">
        <v>0</v>
      </c>
      <c r="AI111">
        <v>0</v>
      </c>
      <c r="AJ111">
        <v>0</v>
      </c>
      <c r="AK111">
        <v>0.28632678508102982</v>
      </c>
    </row>
    <row r="112" spans="4:37" x14ac:dyDescent="0.25">
      <c r="D112" t="s">
        <v>252</v>
      </c>
      <c r="E112" t="s">
        <v>253</v>
      </c>
      <c r="N112">
        <v>119.12668035061148</v>
      </c>
      <c r="O112">
        <v>118.09523135879651</v>
      </c>
      <c r="P112">
        <v>119.38536103221467</v>
      </c>
      <c r="Q112">
        <v>119.73329268630023</v>
      </c>
      <c r="R112">
        <v>119.30055577937493</v>
      </c>
      <c r="S112">
        <v>0</v>
      </c>
      <c r="T112">
        <v>123.1822189859854</v>
      </c>
      <c r="U112">
        <v>0</v>
      </c>
      <c r="V112">
        <v>125.86830223913759</v>
      </c>
      <c r="W112">
        <v>0</v>
      </c>
      <c r="X112">
        <v>129.01998788134622</v>
      </c>
      <c r="Y112">
        <v>0</v>
      </c>
      <c r="Z112">
        <v>0</v>
      </c>
      <c r="AA112">
        <v>131.95541994101478</v>
      </c>
      <c r="AB112">
        <v>0</v>
      </c>
      <c r="AC112">
        <v>0</v>
      </c>
      <c r="AD112">
        <v>0</v>
      </c>
      <c r="AE112">
        <v>0</v>
      </c>
      <c r="AF112">
        <v>137.79832410027828</v>
      </c>
      <c r="AG112">
        <v>0</v>
      </c>
      <c r="AH112">
        <v>0</v>
      </c>
      <c r="AI112">
        <v>0</v>
      </c>
      <c r="AJ112">
        <v>0</v>
      </c>
      <c r="AK112">
        <v>143.16339254051491</v>
      </c>
    </row>
    <row r="113" spans="4:37" x14ac:dyDescent="0.25">
      <c r="D113" t="s">
        <v>254</v>
      </c>
      <c r="E113" t="s">
        <v>253</v>
      </c>
      <c r="N113">
        <v>142.95201642073377</v>
      </c>
      <c r="O113">
        <v>141.71427763055581</v>
      </c>
      <c r="P113">
        <v>143.26243323865759</v>
      </c>
      <c r="Q113">
        <v>143.67995122356027</v>
      </c>
      <c r="R113">
        <v>143.16066693524991</v>
      </c>
      <c r="S113">
        <v>0</v>
      </c>
      <c r="T113">
        <v>147.81866278318248</v>
      </c>
      <c r="U113">
        <v>0</v>
      </c>
      <c r="V113">
        <v>151.04196268696509</v>
      </c>
      <c r="W113">
        <v>0</v>
      </c>
      <c r="X113">
        <v>154.82398545761546</v>
      </c>
      <c r="Y113">
        <v>0</v>
      </c>
      <c r="Z113">
        <v>0</v>
      </c>
      <c r="AA113">
        <v>158.34650392921773</v>
      </c>
      <c r="AB113">
        <v>0</v>
      </c>
      <c r="AC113">
        <v>0</v>
      </c>
      <c r="AD113">
        <v>0</v>
      </c>
      <c r="AE113">
        <v>0</v>
      </c>
      <c r="AF113">
        <v>165.35798892033395</v>
      </c>
      <c r="AG113">
        <v>0</v>
      </c>
      <c r="AH113">
        <v>0</v>
      </c>
      <c r="AI113">
        <v>0</v>
      </c>
      <c r="AJ113">
        <v>0</v>
      </c>
      <c r="AK113">
        <v>171.7960710486179</v>
      </c>
    </row>
    <row r="115" spans="4:37" x14ac:dyDescent="0.25">
      <c r="D115" t="s">
        <v>255</v>
      </c>
      <c r="E115" t="s">
        <v>165</v>
      </c>
      <c r="G115">
        <v>2015</v>
      </c>
      <c r="H115">
        <v>2016</v>
      </c>
      <c r="I115">
        <v>2017</v>
      </c>
      <c r="J115">
        <v>2018</v>
      </c>
      <c r="K115">
        <v>2019</v>
      </c>
      <c r="L115">
        <v>2020</v>
      </c>
      <c r="M115">
        <v>2021</v>
      </c>
      <c r="N115">
        <v>2022</v>
      </c>
      <c r="O115">
        <v>2023</v>
      </c>
      <c r="P115">
        <v>2024</v>
      </c>
      <c r="Q115">
        <v>2025</v>
      </c>
      <c r="R115">
        <v>2026</v>
      </c>
      <c r="S115">
        <v>2027</v>
      </c>
      <c r="T115">
        <v>2028</v>
      </c>
      <c r="U115">
        <v>2029</v>
      </c>
      <c r="V115">
        <v>2030</v>
      </c>
      <c r="W115">
        <v>2031</v>
      </c>
      <c r="X115">
        <v>2032</v>
      </c>
      <c r="Y115">
        <v>2033</v>
      </c>
      <c r="Z115">
        <v>2034</v>
      </c>
      <c r="AA115">
        <v>2035</v>
      </c>
      <c r="AB115">
        <v>2036</v>
      </c>
      <c r="AC115">
        <v>2037</v>
      </c>
      <c r="AD115">
        <v>2038</v>
      </c>
      <c r="AE115">
        <v>2039</v>
      </c>
      <c r="AF115">
        <v>2040</v>
      </c>
      <c r="AG115">
        <v>2041</v>
      </c>
      <c r="AH115">
        <v>2042</v>
      </c>
      <c r="AI115">
        <v>2043</v>
      </c>
      <c r="AJ115">
        <v>2044</v>
      </c>
      <c r="AK115">
        <v>2045</v>
      </c>
    </row>
    <row r="116" spans="4:37" x14ac:dyDescent="0.25">
      <c r="D116" t="s">
        <v>256</v>
      </c>
      <c r="E116" t="s">
        <v>167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2640.7200317525881</v>
      </c>
      <c r="O116">
        <v>2382.4000386711687</v>
      </c>
      <c r="P116">
        <v>2454.7452182362745</v>
      </c>
      <c r="Q116">
        <v>2249.343228613589</v>
      </c>
      <c r="R116">
        <v>2273.5891804137127</v>
      </c>
      <c r="S116">
        <v>0</v>
      </c>
      <c r="T116">
        <v>2056.7610087173371</v>
      </c>
      <c r="U116">
        <v>0</v>
      </c>
      <c r="V116">
        <v>1773.8329057125336</v>
      </c>
      <c r="W116">
        <v>0</v>
      </c>
      <c r="X116">
        <v>1824.5361229040013</v>
      </c>
      <c r="Y116">
        <v>0</v>
      </c>
      <c r="Z116">
        <v>0</v>
      </c>
      <c r="AA116">
        <v>1773.342510533683</v>
      </c>
      <c r="AB116">
        <v>0</v>
      </c>
      <c r="AC116">
        <v>0</v>
      </c>
      <c r="AD116">
        <v>0</v>
      </c>
      <c r="AE116">
        <v>0</v>
      </c>
      <c r="AF116">
        <v>1708.8327869082639</v>
      </c>
      <c r="AG116">
        <v>0</v>
      </c>
      <c r="AH116">
        <v>0</v>
      </c>
      <c r="AI116">
        <v>0</v>
      </c>
      <c r="AJ116">
        <v>0</v>
      </c>
      <c r="AK116">
        <v>1756.6870326907765</v>
      </c>
    </row>
    <row r="117" spans="4:37" x14ac:dyDescent="0.25">
      <c r="D117" t="s">
        <v>257</v>
      </c>
      <c r="E117" t="s">
        <v>167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677.65659710623163</v>
      </c>
      <c r="O117">
        <v>750.20935217259705</v>
      </c>
      <c r="P117">
        <v>718.74874269750615</v>
      </c>
      <c r="Q117">
        <v>812.58711352213595</v>
      </c>
      <c r="R117">
        <v>832.59395193244814</v>
      </c>
      <c r="S117">
        <v>0</v>
      </c>
      <c r="T117">
        <v>866.83631035111978</v>
      </c>
      <c r="U117">
        <v>0</v>
      </c>
      <c r="V117">
        <v>958.39803173509051</v>
      </c>
      <c r="W117">
        <v>0</v>
      </c>
      <c r="X117">
        <v>915.42142979135531</v>
      </c>
      <c r="Y117">
        <v>0</v>
      </c>
      <c r="Z117">
        <v>0</v>
      </c>
      <c r="AA117">
        <v>866.24434017151623</v>
      </c>
      <c r="AB117">
        <v>0</v>
      </c>
      <c r="AC117">
        <v>0</v>
      </c>
      <c r="AD117">
        <v>0</v>
      </c>
      <c r="AE117">
        <v>0</v>
      </c>
      <c r="AF117">
        <v>751.05745146036247</v>
      </c>
      <c r="AG117">
        <v>0</v>
      </c>
      <c r="AH117">
        <v>0</v>
      </c>
      <c r="AI117">
        <v>0</v>
      </c>
      <c r="AJ117">
        <v>0</v>
      </c>
      <c r="AK117">
        <v>177.54340199114989</v>
      </c>
    </row>
    <row r="118" spans="4:37" x14ac:dyDescent="0.25">
      <c r="D118" t="s">
        <v>258</v>
      </c>
      <c r="E118" t="s">
        <v>167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-68.355217959642573</v>
      </c>
      <c r="O118">
        <v>-97.480419539043481</v>
      </c>
      <c r="P118">
        <v>-75.697128986277193</v>
      </c>
      <c r="Q118">
        <v>-90.833454369876065</v>
      </c>
      <c r="R118">
        <v>-104.27884906214175</v>
      </c>
      <c r="S118">
        <v>0</v>
      </c>
      <c r="T118">
        <v>-132.63764361929583</v>
      </c>
      <c r="U118">
        <v>0</v>
      </c>
      <c r="V118">
        <v>-201.68234869871299</v>
      </c>
      <c r="W118">
        <v>0</v>
      </c>
      <c r="X118">
        <v>-226.10704725118995</v>
      </c>
      <c r="Y118">
        <v>0</v>
      </c>
      <c r="Z118">
        <v>0</v>
      </c>
      <c r="AA118">
        <v>-263.01446892408774</v>
      </c>
      <c r="AB118">
        <v>0</v>
      </c>
      <c r="AC118">
        <v>0</v>
      </c>
      <c r="AD118">
        <v>0</v>
      </c>
      <c r="AE118">
        <v>0</v>
      </c>
      <c r="AF118">
        <v>-357.82784078829206</v>
      </c>
      <c r="AG118">
        <v>0</v>
      </c>
      <c r="AH118">
        <v>0</v>
      </c>
      <c r="AI118">
        <v>0</v>
      </c>
      <c r="AJ118">
        <v>0</v>
      </c>
      <c r="AK118">
        <v>-730.40057504674724</v>
      </c>
    </row>
    <row r="119" spans="4:37" x14ac:dyDescent="0.25">
      <c r="D119" t="s">
        <v>259</v>
      </c>
      <c r="E119" t="s">
        <v>167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-471.97856874357234</v>
      </c>
      <c r="O119">
        <v>-472.56244820357131</v>
      </c>
      <c r="P119">
        <v>-475.4838241291161</v>
      </c>
      <c r="Q119">
        <v>-478.74956360267174</v>
      </c>
      <c r="R119">
        <v>-486.76544335810161</v>
      </c>
      <c r="S119">
        <v>0</v>
      </c>
      <c r="T119">
        <v>-497.83425663015782</v>
      </c>
      <c r="U119">
        <v>0</v>
      </c>
      <c r="V119">
        <v>-516.82118335507982</v>
      </c>
      <c r="W119">
        <v>0</v>
      </c>
      <c r="X119">
        <v>-816.76561196982948</v>
      </c>
      <c r="Y119">
        <v>0</v>
      </c>
      <c r="Z119">
        <v>0</v>
      </c>
      <c r="AA119">
        <v>-902.62443488926851</v>
      </c>
      <c r="AB119">
        <v>0</v>
      </c>
      <c r="AC119">
        <v>0</v>
      </c>
      <c r="AD119">
        <v>0</v>
      </c>
      <c r="AE119">
        <v>0</v>
      </c>
      <c r="AF119">
        <v>-944.5137529442286</v>
      </c>
      <c r="AG119">
        <v>0</v>
      </c>
      <c r="AH119">
        <v>0</v>
      </c>
      <c r="AI119">
        <v>0</v>
      </c>
      <c r="AJ119">
        <v>0</v>
      </c>
      <c r="AK119">
        <v>-1303.2758722100577</v>
      </c>
    </row>
    <row r="120" spans="4:37" x14ac:dyDescent="0.25">
      <c r="D120" t="s">
        <v>260</v>
      </c>
      <c r="E120" t="s">
        <v>167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2778.0428421556044</v>
      </c>
      <c r="O120">
        <v>2562.5665231011508</v>
      </c>
      <c r="P120">
        <v>2622.3130078183876</v>
      </c>
      <c r="Q120">
        <v>2492.3473241631773</v>
      </c>
      <c r="R120">
        <v>2515.1388399259176</v>
      </c>
      <c r="S120">
        <v>0</v>
      </c>
      <c r="T120">
        <v>2293.1254188190032</v>
      </c>
      <c r="U120">
        <v>0</v>
      </c>
      <c r="V120">
        <v>2013.7274053938313</v>
      </c>
      <c r="W120">
        <v>0</v>
      </c>
      <c r="X120">
        <v>1697.0848934743372</v>
      </c>
      <c r="Y120">
        <v>0</v>
      </c>
      <c r="Z120">
        <v>0</v>
      </c>
      <c r="AA120">
        <v>1473.9479468918428</v>
      </c>
      <c r="AB120">
        <v>0</v>
      </c>
      <c r="AC120">
        <v>0</v>
      </c>
      <c r="AD120">
        <v>0</v>
      </c>
      <c r="AE120">
        <v>0</v>
      </c>
      <c r="AF120">
        <v>1157.5486446361056</v>
      </c>
      <c r="AG120">
        <v>0</v>
      </c>
      <c r="AH120">
        <v>0</v>
      </c>
      <c r="AI120">
        <v>0</v>
      </c>
      <c r="AJ120">
        <v>0</v>
      </c>
      <c r="AK120">
        <v>-99.446012574878523</v>
      </c>
    </row>
    <row r="122" spans="4:37" x14ac:dyDescent="0.25">
      <c r="D122" t="s">
        <v>261</v>
      </c>
    </row>
    <row r="124" spans="4:37" x14ac:dyDescent="0.25">
      <c r="E124" t="s">
        <v>165</v>
      </c>
      <c r="G124">
        <v>2015</v>
      </c>
      <c r="H124">
        <v>2016</v>
      </c>
      <c r="I124">
        <v>2017</v>
      </c>
      <c r="J124">
        <v>2018</v>
      </c>
      <c r="K124">
        <v>2019</v>
      </c>
      <c r="L124">
        <v>2020</v>
      </c>
      <c r="M124">
        <v>2021</v>
      </c>
      <c r="N124">
        <v>2022</v>
      </c>
      <c r="O124">
        <v>2023</v>
      </c>
      <c r="P124">
        <v>2024</v>
      </c>
      <c r="Q124">
        <v>2025</v>
      </c>
      <c r="R124">
        <v>2026</v>
      </c>
      <c r="S124">
        <v>2027</v>
      </c>
      <c r="T124">
        <v>2028</v>
      </c>
      <c r="U124">
        <v>2029</v>
      </c>
      <c r="V124">
        <v>2030</v>
      </c>
      <c r="W124">
        <v>2031</v>
      </c>
      <c r="X124">
        <v>2032</v>
      </c>
      <c r="Y124">
        <v>2033</v>
      </c>
      <c r="Z124">
        <v>2034</v>
      </c>
      <c r="AA124">
        <v>2035</v>
      </c>
      <c r="AB124">
        <v>2036</v>
      </c>
      <c r="AC124">
        <v>2037</v>
      </c>
      <c r="AD124">
        <v>2038</v>
      </c>
      <c r="AE124">
        <v>2039</v>
      </c>
      <c r="AF124">
        <v>2040</v>
      </c>
      <c r="AG124">
        <v>2041</v>
      </c>
      <c r="AH124">
        <v>2042</v>
      </c>
      <c r="AI124">
        <v>2043</v>
      </c>
      <c r="AJ124">
        <v>2044</v>
      </c>
      <c r="AK124">
        <v>2045</v>
      </c>
    </row>
    <row r="125" spans="4:37" x14ac:dyDescent="0.25">
      <c r="D125" t="s">
        <v>262</v>
      </c>
      <c r="E125" t="s">
        <v>181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0.38540788586079155</v>
      </c>
      <c r="O125">
        <v>0.41260913242559033</v>
      </c>
      <c r="P125">
        <v>0.4397206570607155</v>
      </c>
      <c r="Q125">
        <v>0.46682298079136242</v>
      </c>
      <c r="R125">
        <v>0.49388482921956695</v>
      </c>
      <c r="S125">
        <v>0</v>
      </c>
      <c r="T125">
        <v>0.5482025058994261</v>
      </c>
      <c r="U125">
        <v>0</v>
      </c>
      <c r="V125">
        <v>0.60283118974135741</v>
      </c>
      <c r="W125">
        <v>0</v>
      </c>
      <c r="X125">
        <v>0.62220365805490818</v>
      </c>
      <c r="Y125">
        <v>0</v>
      </c>
      <c r="Z125">
        <v>0</v>
      </c>
      <c r="AA125">
        <v>0.68211985057945368</v>
      </c>
      <c r="AB125">
        <v>0</v>
      </c>
      <c r="AC125">
        <v>0</v>
      </c>
      <c r="AD125">
        <v>0</v>
      </c>
      <c r="AE125">
        <v>0</v>
      </c>
      <c r="AF125">
        <v>0.77913567085210378</v>
      </c>
      <c r="AG125">
        <v>0</v>
      </c>
      <c r="AH125">
        <v>0</v>
      </c>
      <c r="AI125">
        <v>0</v>
      </c>
      <c r="AJ125">
        <v>0</v>
      </c>
      <c r="AK125">
        <v>0.87291532096569013</v>
      </c>
    </row>
    <row r="126" spans="4:37" x14ac:dyDescent="0.25">
      <c r="D126" t="s">
        <v>263</v>
      </c>
      <c r="E126" t="s">
        <v>181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0.47406727552124345</v>
      </c>
      <c r="O126">
        <v>0.5171140384967321</v>
      </c>
      <c r="P126">
        <v>0.56548075115356433</v>
      </c>
      <c r="Q126">
        <v>0.65162264671247805</v>
      </c>
      <c r="R126">
        <v>0.68352552852840398</v>
      </c>
      <c r="S126">
        <v>0</v>
      </c>
      <c r="T126">
        <v>0.76826073563410224</v>
      </c>
      <c r="U126">
        <v>0</v>
      </c>
      <c r="V126">
        <v>0.69447476931610952</v>
      </c>
      <c r="W126">
        <v>0</v>
      </c>
      <c r="X126">
        <v>0.71738741548896479</v>
      </c>
      <c r="Y126">
        <v>0</v>
      </c>
      <c r="Z126">
        <v>0</v>
      </c>
      <c r="AA126">
        <v>0.7728288438637041</v>
      </c>
      <c r="AB126">
        <v>0</v>
      </c>
      <c r="AC126">
        <v>0</v>
      </c>
      <c r="AD126">
        <v>0</v>
      </c>
      <c r="AE126">
        <v>0</v>
      </c>
      <c r="AF126">
        <v>0.84875811463688711</v>
      </c>
      <c r="AG126">
        <v>0</v>
      </c>
      <c r="AH126">
        <v>0</v>
      </c>
      <c r="AI126">
        <v>0</v>
      </c>
      <c r="AJ126">
        <v>0</v>
      </c>
      <c r="AK126">
        <v>0.96989292203297905</v>
      </c>
    </row>
    <row r="127" spans="4:37" x14ac:dyDescent="0.25">
      <c r="D127" t="s">
        <v>264</v>
      </c>
      <c r="E127" t="s">
        <v>181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4:37" x14ac:dyDescent="0.25">
      <c r="D128" t="s">
        <v>265</v>
      </c>
      <c r="E128" t="s">
        <v>181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0.47406727552124345</v>
      </c>
      <c r="O128">
        <v>0.5171140384967321</v>
      </c>
      <c r="P128">
        <v>0.56548075115356433</v>
      </c>
      <c r="Q128">
        <v>0.65162264671247805</v>
      </c>
      <c r="R128">
        <v>0.68352552852840398</v>
      </c>
      <c r="S128">
        <v>0</v>
      </c>
      <c r="T128">
        <v>0.76826073563410224</v>
      </c>
      <c r="U128">
        <v>0</v>
      </c>
      <c r="V128">
        <v>0.69447476931610952</v>
      </c>
      <c r="W128">
        <v>0</v>
      </c>
      <c r="X128">
        <v>0.71738741548896479</v>
      </c>
      <c r="Y128">
        <v>0</v>
      </c>
      <c r="Z128">
        <v>0</v>
      </c>
      <c r="AA128">
        <v>0.7728288438637041</v>
      </c>
      <c r="AB128">
        <v>0</v>
      </c>
      <c r="AC128">
        <v>0</v>
      </c>
      <c r="AD128">
        <v>0</v>
      </c>
      <c r="AE128">
        <v>0</v>
      </c>
      <c r="AF128">
        <v>0.84875811463688711</v>
      </c>
      <c r="AG128">
        <v>0</v>
      </c>
      <c r="AH128">
        <v>0</v>
      </c>
      <c r="AI128">
        <v>0</v>
      </c>
      <c r="AJ128">
        <v>0</v>
      </c>
      <c r="AK128">
        <v>0.96989292203297905</v>
      </c>
    </row>
    <row r="129" spans="4:37" x14ac:dyDescent="0.25">
      <c r="D129" t="s">
        <v>266</v>
      </c>
      <c r="E129" t="s">
        <v>183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1.972866596579852E-2</v>
      </c>
      <c r="O129">
        <v>3.1201049693836545E-2</v>
      </c>
      <c r="P129">
        <v>1.4157628083715231E-2</v>
      </c>
      <c r="Q129">
        <v>2.0974898010540515E-2</v>
      </c>
      <c r="R129">
        <v>1.7832025567647555E-2</v>
      </c>
      <c r="S129">
        <v>0</v>
      </c>
      <c r="T129">
        <v>1.8383482297052278E-2</v>
      </c>
      <c r="U129">
        <v>0</v>
      </c>
      <c r="V129">
        <v>3.2807353415377806E-2</v>
      </c>
      <c r="W129">
        <v>0</v>
      </c>
      <c r="X129">
        <v>4.2978639746643725E-2</v>
      </c>
      <c r="Y129">
        <v>0</v>
      </c>
      <c r="Z129">
        <v>0</v>
      </c>
      <c r="AA129">
        <v>5.4812069115020887E-2</v>
      </c>
      <c r="AB129">
        <v>0</v>
      </c>
      <c r="AC129">
        <v>0</v>
      </c>
      <c r="AD129">
        <v>0</v>
      </c>
      <c r="AE129">
        <v>0</v>
      </c>
      <c r="AF129">
        <v>6.6598395653540837E-2</v>
      </c>
      <c r="AG129">
        <v>0</v>
      </c>
      <c r="AH129">
        <v>0</v>
      </c>
      <c r="AI129">
        <v>0</v>
      </c>
      <c r="AJ129">
        <v>0</v>
      </c>
      <c r="AK129">
        <v>0.1374974154641056</v>
      </c>
    </row>
    <row r="130" spans="4:37" x14ac:dyDescent="0.25">
      <c r="D130" t="s">
        <v>182</v>
      </c>
      <c r="E130" t="s">
        <v>183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3.7647098454882476E-2</v>
      </c>
      <c r="O130">
        <v>5.599265057976234E-2</v>
      </c>
      <c r="P130">
        <v>4.489078005137212E-2</v>
      </c>
      <c r="Q130">
        <v>5.2987449114907728E-2</v>
      </c>
      <c r="R130">
        <v>4.9634130665963713E-2</v>
      </c>
      <c r="S130">
        <v>0</v>
      </c>
      <c r="T130">
        <v>5.1424341931343813E-2</v>
      </c>
      <c r="U130">
        <v>0</v>
      </c>
      <c r="V130">
        <v>7.3793789966074178E-2</v>
      </c>
      <c r="W130">
        <v>0</v>
      </c>
      <c r="X130">
        <v>8.580122736874346E-2</v>
      </c>
      <c r="Y130">
        <v>0</v>
      </c>
      <c r="Z130">
        <v>0</v>
      </c>
      <c r="AA130">
        <v>0.10493525763651985</v>
      </c>
      <c r="AB130">
        <v>0</v>
      </c>
      <c r="AC130">
        <v>0</v>
      </c>
      <c r="AD130">
        <v>0</v>
      </c>
      <c r="AE130">
        <v>0</v>
      </c>
      <c r="AF130">
        <v>0.12850307333502708</v>
      </c>
      <c r="AG130">
        <v>0</v>
      </c>
      <c r="AH130">
        <v>0</v>
      </c>
      <c r="AI130">
        <v>0</v>
      </c>
      <c r="AJ130">
        <v>0</v>
      </c>
      <c r="AK130">
        <v>0.2069211689159349</v>
      </c>
    </row>
    <row r="131" spans="4:37" x14ac:dyDescent="0.25">
      <c r="D131" t="s">
        <v>267</v>
      </c>
      <c r="E131" t="s">
        <v>268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4:37" x14ac:dyDescent="0.25">
      <c r="D132" t="s">
        <v>269</v>
      </c>
      <c r="E132" t="s">
        <v>223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89521.18848387686</v>
      </c>
      <c r="O132">
        <v>100296.54925487628</v>
      </c>
      <c r="P132">
        <v>105955.41522255649</v>
      </c>
      <c r="Q132">
        <v>118227.14979607765</v>
      </c>
      <c r="R132">
        <v>119644.96278209906</v>
      </c>
      <c r="S132">
        <v>0</v>
      </c>
      <c r="T132">
        <v>128237.65861751612</v>
      </c>
      <c r="U132">
        <v>0</v>
      </c>
      <c r="V132">
        <v>140041.9003426737</v>
      </c>
      <c r="W132">
        <v>0</v>
      </c>
      <c r="X132">
        <v>149075.80575622624</v>
      </c>
      <c r="Y132">
        <v>0</v>
      </c>
      <c r="Z132">
        <v>0</v>
      </c>
      <c r="AA132">
        <v>175180.12686318287</v>
      </c>
      <c r="AB132">
        <v>0</v>
      </c>
      <c r="AC132">
        <v>0</v>
      </c>
      <c r="AD132">
        <v>0</v>
      </c>
      <c r="AE132">
        <v>0</v>
      </c>
      <c r="AF132">
        <v>219086.09075724304</v>
      </c>
      <c r="AG132">
        <v>0</v>
      </c>
      <c r="AH132">
        <v>0</v>
      </c>
      <c r="AI132">
        <v>0</v>
      </c>
      <c r="AJ132">
        <v>0</v>
      </c>
      <c r="AK132">
        <v>278968.9138942291</v>
      </c>
    </row>
    <row r="133" spans="4:37" x14ac:dyDescent="0.25">
      <c r="D133" t="s">
        <v>270</v>
      </c>
      <c r="E133" t="s">
        <v>223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4:37" x14ac:dyDescent="0.25">
      <c r="D134" t="s">
        <v>271</v>
      </c>
      <c r="E134" t="s">
        <v>223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2847.6088199999999</v>
      </c>
      <c r="O134">
        <v>2847.6088199999999</v>
      </c>
      <c r="P134">
        <v>7756.1478200000001</v>
      </c>
      <c r="Q134">
        <v>13294.62982</v>
      </c>
      <c r="R134">
        <v>18554.713820000001</v>
      </c>
      <c r="S134">
        <v>0</v>
      </c>
      <c r="T134">
        <v>27476.30906</v>
      </c>
      <c r="U134">
        <v>0</v>
      </c>
      <c r="V134">
        <v>2847.6088199999999</v>
      </c>
      <c r="W134">
        <v>0</v>
      </c>
      <c r="X134">
        <v>2847.6088199999999</v>
      </c>
      <c r="Y134">
        <v>0</v>
      </c>
      <c r="Z134">
        <v>0</v>
      </c>
      <c r="AA134">
        <v>2544.0748199999998</v>
      </c>
      <c r="AB134">
        <v>0</v>
      </c>
      <c r="AC134">
        <v>0</v>
      </c>
      <c r="AD134">
        <v>0</v>
      </c>
      <c r="AE134">
        <v>0</v>
      </c>
      <c r="AF134">
        <v>1307.9556</v>
      </c>
      <c r="AG134">
        <v>0</v>
      </c>
      <c r="AH134">
        <v>0</v>
      </c>
      <c r="AI134">
        <v>0</v>
      </c>
      <c r="AJ134">
        <v>0</v>
      </c>
      <c r="AK134">
        <v>1307.9556</v>
      </c>
    </row>
    <row r="135" spans="4:37" x14ac:dyDescent="0.25">
      <c r="D135" t="s">
        <v>272</v>
      </c>
      <c r="E135" t="s">
        <v>181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0.72482741456675726</v>
      </c>
      <c r="O135">
        <v>0.76167509721936522</v>
      </c>
      <c r="P135">
        <v>0.7608990813504477</v>
      </c>
      <c r="Q135">
        <v>0.79718192715167591</v>
      </c>
      <c r="R135">
        <v>0.82737474399776445</v>
      </c>
      <c r="S135">
        <v>0</v>
      </c>
      <c r="T135">
        <v>0.90827644143817965</v>
      </c>
      <c r="U135">
        <v>0</v>
      </c>
      <c r="V135">
        <v>0.83622857311134435</v>
      </c>
      <c r="W135">
        <v>0</v>
      </c>
      <c r="X135">
        <v>0.85501196524121392</v>
      </c>
      <c r="Y135">
        <v>0</v>
      </c>
      <c r="Z135">
        <v>0</v>
      </c>
      <c r="AA135">
        <v>0.89912610083501165</v>
      </c>
      <c r="AB135">
        <v>0</v>
      </c>
      <c r="AC135">
        <v>0</v>
      </c>
      <c r="AD135">
        <v>0</v>
      </c>
      <c r="AE135">
        <v>0</v>
      </c>
      <c r="AF135">
        <v>0.95790038808591771</v>
      </c>
      <c r="AG135">
        <v>0</v>
      </c>
      <c r="AH135">
        <v>0</v>
      </c>
      <c r="AI135">
        <v>0</v>
      </c>
      <c r="AJ135">
        <v>0</v>
      </c>
      <c r="AK135">
        <v>1.0579514000242509</v>
      </c>
    </row>
    <row r="139" spans="4:37" x14ac:dyDescent="0.25">
      <c r="D139" t="s">
        <v>273</v>
      </c>
    </row>
    <row r="141" spans="4:37" x14ac:dyDescent="0.25">
      <c r="E141" t="s">
        <v>165</v>
      </c>
      <c r="G141">
        <v>2015</v>
      </c>
      <c r="H141">
        <v>2016</v>
      </c>
      <c r="I141">
        <v>2017</v>
      </c>
      <c r="J141">
        <v>2018</v>
      </c>
      <c r="K141">
        <v>2019</v>
      </c>
      <c r="L141">
        <v>2020</v>
      </c>
      <c r="M141">
        <v>2021</v>
      </c>
      <c r="N141">
        <v>2022</v>
      </c>
      <c r="O141">
        <v>2023</v>
      </c>
      <c r="P141">
        <v>2024</v>
      </c>
      <c r="Q141">
        <v>2025</v>
      </c>
      <c r="R141">
        <v>2026</v>
      </c>
      <c r="S141">
        <v>2027</v>
      </c>
      <c r="T141">
        <v>2028</v>
      </c>
      <c r="U141">
        <v>2029</v>
      </c>
      <c r="V141">
        <v>2030</v>
      </c>
      <c r="W141">
        <v>2031</v>
      </c>
      <c r="X141">
        <v>2032</v>
      </c>
      <c r="Y141">
        <v>2033</v>
      </c>
      <c r="Z141">
        <v>2034</v>
      </c>
      <c r="AA141">
        <v>2035</v>
      </c>
      <c r="AB141">
        <v>2036</v>
      </c>
      <c r="AC141">
        <v>2037</v>
      </c>
      <c r="AD141">
        <v>2038</v>
      </c>
      <c r="AE141">
        <v>2039</v>
      </c>
      <c r="AF141">
        <v>2040</v>
      </c>
      <c r="AG141">
        <v>2041</v>
      </c>
      <c r="AH141">
        <v>2042</v>
      </c>
      <c r="AI141">
        <v>2043</v>
      </c>
      <c r="AJ141">
        <v>2044</v>
      </c>
      <c r="AK141">
        <v>2045</v>
      </c>
    </row>
    <row r="142" spans="4:37" x14ac:dyDescent="0.25">
      <c r="D142" t="s">
        <v>274</v>
      </c>
      <c r="E142" t="s">
        <v>179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46.974551579999996</v>
      </c>
      <c r="O142">
        <v>44.990232630000001</v>
      </c>
      <c r="P142">
        <v>43.00591369</v>
      </c>
      <c r="Q142">
        <v>41.021594740000005</v>
      </c>
      <c r="R142">
        <v>39.037275790000002</v>
      </c>
      <c r="S142">
        <v>0</v>
      </c>
      <c r="T142">
        <v>35.068637899999999</v>
      </c>
      <c r="U142">
        <v>0</v>
      </c>
      <c r="V142">
        <v>31.1</v>
      </c>
      <c r="W142">
        <v>0</v>
      </c>
      <c r="X142">
        <v>28.586861729999999</v>
      </c>
      <c r="Y142">
        <v>0</v>
      </c>
      <c r="Z142">
        <v>0</v>
      </c>
      <c r="AA142">
        <v>24.817154329999997</v>
      </c>
      <c r="AB142">
        <v>0</v>
      </c>
      <c r="AC142">
        <v>0</v>
      </c>
      <c r="AD142">
        <v>0</v>
      </c>
      <c r="AE142">
        <v>0</v>
      </c>
      <c r="AF142">
        <v>18.534308660000001</v>
      </c>
      <c r="AG142">
        <v>0</v>
      </c>
      <c r="AH142">
        <v>0</v>
      </c>
      <c r="AI142">
        <v>0</v>
      </c>
      <c r="AJ142">
        <v>0</v>
      </c>
      <c r="AK142">
        <v>12.25146299</v>
      </c>
    </row>
    <row r="143" spans="4:37" x14ac:dyDescent="0.25">
      <c r="D143" t="s">
        <v>275</v>
      </c>
      <c r="E143" t="s">
        <v>179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4.9888370899999996</v>
      </c>
      <c r="O143">
        <v>4.94615457</v>
      </c>
      <c r="P143">
        <v>4.9038988699999999</v>
      </c>
      <c r="Q143">
        <v>4.8620657300000003</v>
      </c>
      <c r="R143">
        <v>4.8206509200000003</v>
      </c>
      <c r="S143">
        <v>0</v>
      </c>
      <c r="T143">
        <v>4.7390596</v>
      </c>
      <c r="U143">
        <v>0</v>
      </c>
      <c r="V143">
        <v>4.6590919599999996</v>
      </c>
      <c r="W143">
        <v>0</v>
      </c>
      <c r="X143">
        <v>3.72727356</v>
      </c>
      <c r="Y143">
        <v>0</v>
      </c>
      <c r="Z143">
        <v>0</v>
      </c>
      <c r="AA143">
        <v>2.3295459799999998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4:37" x14ac:dyDescent="0.25">
      <c r="D144" t="s">
        <v>276</v>
      </c>
      <c r="E144" t="s">
        <v>179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41.985714489999999</v>
      </c>
      <c r="O144">
        <v>40.044078060000004</v>
      </c>
      <c r="P144">
        <v>38.102014820000001</v>
      </c>
      <c r="Q144">
        <v>36.159529010000007</v>
      </c>
      <c r="R144">
        <v>34.216624870000004</v>
      </c>
      <c r="S144">
        <v>0</v>
      </c>
      <c r="T144">
        <v>30.329578299999998</v>
      </c>
      <c r="U144">
        <v>0</v>
      </c>
      <c r="V144">
        <v>26.440908040000004</v>
      </c>
      <c r="W144">
        <v>0</v>
      </c>
      <c r="X144">
        <v>24.859588169999999</v>
      </c>
      <c r="Y144">
        <v>0</v>
      </c>
      <c r="Z144">
        <v>0</v>
      </c>
      <c r="AA144">
        <v>22.487608349999999</v>
      </c>
      <c r="AB144">
        <v>0</v>
      </c>
      <c r="AC144">
        <v>0</v>
      </c>
      <c r="AD144">
        <v>0</v>
      </c>
      <c r="AE144">
        <v>0</v>
      </c>
      <c r="AF144">
        <v>18.534308660000001</v>
      </c>
      <c r="AG144">
        <v>0</v>
      </c>
      <c r="AH144">
        <v>0</v>
      </c>
      <c r="AI144">
        <v>0</v>
      </c>
      <c r="AJ144">
        <v>0</v>
      </c>
      <c r="AK144">
        <v>12.25146299</v>
      </c>
    </row>
    <row r="145" spans="4:37" x14ac:dyDescent="0.25">
      <c r="D145" t="s">
        <v>277</v>
      </c>
      <c r="E145" t="s">
        <v>179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23.390759648815791</v>
      </c>
      <c r="O145">
        <v>20.589575932606344</v>
      </c>
      <c r="P145">
        <v>22.073274618277278</v>
      </c>
      <c r="Q145">
        <v>20.776094837681775</v>
      </c>
      <c r="R145">
        <v>20.703269039517213</v>
      </c>
      <c r="S145">
        <v>0</v>
      </c>
      <c r="T145">
        <v>18.019138847934439</v>
      </c>
      <c r="U145">
        <v>0</v>
      </c>
      <c r="V145">
        <v>14.890874799875103</v>
      </c>
      <c r="W145">
        <v>0</v>
      </c>
      <c r="X145">
        <v>14.747409665257448</v>
      </c>
      <c r="Y145">
        <v>0</v>
      </c>
      <c r="Z145">
        <v>0</v>
      </c>
      <c r="AA145">
        <v>13.607338830853051</v>
      </c>
      <c r="AB145">
        <v>0</v>
      </c>
      <c r="AC145">
        <v>0</v>
      </c>
      <c r="AD145">
        <v>0</v>
      </c>
      <c r="AE145">
        <v>0</v>
      </c>
      <c r="AF145">
        <v>11.975366624368808</v>
      </c>
      <c r="AG145">
        <v>0</v>
      </c>
      <c r="AH145">
        <v>0</v>
      </c>
      <c r="AI145">
        <v>0</v>
      </c>
      <c r="AJ145">
        <v>0</v>
      </c>
      <c r="AK145">
        <v>10.8870888883392</v>
      </c>
    </row>
    <row r="146" spans="4:37" x14ac:dyDescent="0.25">
      <c r="D146" t="s">
        <v>278</v>
      </c>
      <c r="E146" t="s">
        <v>179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8.1189894009914632</v>
      </c>
      <c r="O146">
        <v>8.9861870685349139</v>
      </c>
      <c r="P146">
        <v>9.0651710008370898</v>
      </c>
      <c r="Q146">
        <v>10.015097460535832</v>
      </c>
      <c r="R146">
        <v>10.060728855357796</v>
      </c>
      <c r="S146">
        <v>0</v>
      </c>
      <c r="T146">
        <v>10.237743181958333</v>
      </c>
      <c r="U146">
        <v>0</v>
      </c>
      <c r="V146">
        <v>10.753513531120401</v>
      </c>
      <c r="W146">
        <v>0</v>
      </c>
      <c r="X146">
        <v>10.112146592982777</v>
      </c>
      <c r="Y146">
        <v>0</v>
      </c>
      <c r="Z146">
        <v>0</v>
      </c>
      <c r="AA146">
        <v>8.8802589318465976</v>
      </c>
      <c r="AB146">
        <v>0</v>
      </c>
      <c r="AC146">
        <v>0</v>
      </c>
      <c r="AD146">
        <v>0</v>
      </c>
      <c r="AE146">
        <v>0</v>
      </c>
      <c r="AF146">
        <v>6.5589239817244103</v>
      </c>
      <c r="AG146">
        <v>0</v>
      </c>
      <c r="AH146">
        <v>0</v>
      </c>
      <c r="AI146">
        <v>0</v>
      </c>
      <c r="AJ146">
        <v>0</v>
      </c>
      <c r="AK146">
        <v>1.3642972167334233</v>
      </c>
    </row>
    <row r="147" spans="4:37" x14ac:dyDescent="0.25">
      <c r="D147" t="s">
        <v>279</v>
      </c>
      <c r="E147" t="s">
        <v>179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36.498586139807252</v>
      </c>
      <c r="O147">
        <v>34.521917571141259</v>
      </c>
      <c r="P147">
        <v>36.04234448911437</v>
      </c>
      <c r="Q147">
        <v>35.653258028217607</v>
      </c>
      <c r="R147">
        <v>35.58464881487501</v>
      </c>
      <c r="S147">
        <v>0</v>
      </c>
      <c r="T147">
        <v>32.995941629892769</v>
      </c>
      <c r="U147">
        <v>0</v>
      </c>
      <c r="V147">
        <v>30.303480290995502</v>
      </c>
      <c r="W147">
        <v>0</v>
      </c>
      <c r="X147">
        <v>28.586829818240226</v>
      </c>
      <c r="Y147">
        <v>0</v>
      </c>
      <c r="Z147">
        <v>0</v>
      </c>
      <c r="AA147">
        <v>24.817143742699649</v>
      </c>
      <c r="AB147">
        <v>0</v>
      </c>
      <c r="AC147">
        <v>0</v>
      </c>
      <c r="AD147">
        <v>0</v>
      </c>
      <c r="AE147">
        <v>0</v>
      </c>
      <c r="AF147">
        <v>18.534290606093219</v>
      </c>
      <c r="AG147">
        <v>0</v>
      </c>
      <c r="AH147">
        <v>0</v>
      </c>
      <c r="AI147">
        <v>0</v>
      </c>
      <c r="AJ147">
        <v>0</v>
      </c>
      <c r="AK147">
        <v>12.251386105072623</v>
      </c>
    </row>
    <row r="148" spans="4:37" x14ac:dyDescent="0.25">
      <c r="D148" t="s">
        <v>280</v>
      </c>
      <c r="E148" t="s">
        <v>281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68.39</v>
      </c>
      <c r="Y148">
        <v>0</v>
      </c>
      <c r="Z148">
        <v>0</v>
      </c>
      <c r="AA148">
        <v>87.14</v>
      </c>
      <c r="AB148">
        <v>0</v>
      </c>
      <c r="AC148">
        <v>0</v>
      </c>
      <c r="AD148">
        <v>0</v>
      </c>
      <c r="AE148">
        <v>0</v>
      </c>
      <c r="AF148">
        <v>98.68</v>
      </c>
      <c r="AG148">
        <v>0</v>
      </c>
      <c r="AH148">
        <v>0</v>
      </c>
      <c r="AI148">
        <v>0</v>
      </c>
      <c r="AJ148">
        <v>0</v>
      </c>
      <c r="AK148">
        <v>293.33</v>
      </c>
    </row>
    <row r="149" spans="4:37" x14ac:dyDescent="0.25">
      <c r="D149" t="s">
        <v>282</v>
      </c>
      <c r="E149" t="s">
        <v>281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16.7766964847259</v>
      </c>
      <c r="M149">
        <v>17.647862784190899</v>
      </c>
      <c r="N149">
        <v>18.5471567294416</v>
      </c>
      <c r="O149">
        <v>19.517728333939498</v>
      </c>
      <c r="P149">
        <v>20.5285563034601</v>
      </c>
      <c r="Q149">
        <v>21.6026553330314</v>
      </c>
      <c r="R149">
        <v>22.742330872598099</v>
      </c>
      <c r="S149">
        <v>23.949482277653399</v>
      </c>
      <c r="T149">
        <v>25.2247455241171</v>
      </c>
      <c r="U149">
        <v>26.5581059788204</v>
      </c>
      <c r="V149">
        <v>27.957596025791801</v>
      </c>
      <c r="W149">
        <v>29.437326375894099</v>
      </c>
      <c r="X149">
        <v>30.995375402144099</v>
      </c>
      <c r="Y149">
        <v>32.635888329402</v>
      </c>
      <c r="Z149">
        <v>34.363229779611501</v>
      </c>
      <c r="AA149">
        <v>36.181995383976101</v>
      </c>
      <c r="AB149">
        <v>38.097024009739798</v>
      </c>
      <c r="AC149">
        <v>40.113410634104099</v>
      </c>
      <c r="AD149">
        <v>42.236519899530201</v>
      </c>
      <c r="AE149">
        <v>44.472000386492503</v>
      </c>
      <c r="AF149">
        <v>46.825799641655301</v>
      </c>
      <c r="AG149">
        <v>49.304180001456103</v>
      </c>
      <c r="AH149">
        <v>51.913735253193501</v>
      </c>
      <c r="AI149">
        <v>54.661408177949099</v>
      </c>
      <c r="AJ149">
        <v>57.554509022013903</v>
      </c>
      <c r="AK149">
        <v>60.600734945964597</v>
      </c>
    </row>
    <row r="150" spans="4:37" x14ac:dyDescent="0.25">
      <c r="D150" t="s">
        <v>283</v>
      </c>
      <c r="E150" t="s">
        <v>281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16.7766964847259</v>
      </c>
      <c r="M150">
        <v>17.647862784190899</v>
      </c>
      <c r="N150">
        <v>18.5471567294416</v>
      </c>
      <c r="O150">
        <v>19.517728333939498</v>
      </c>
      <c r="P150">
        <v>20.5285563034601</v>
      </c>
      <c r="Q150">
        <v>21.6026553330314</v>
      </c>
      <c r="R150">
        <v>22.742330872598099</v>
      </c>
      <c r="S150">
        <v>23.949482277653399</v>
      </c>
      <c r="T150">
        <v>25.2247455241171</v>
      </c>
      <c r="U150">
        <v>26.5581059788204</v>
      </c>
      <c r="V150">
        <v>27.957596025791801</v>
      </c>
      <c r="W150">
        <v>29.437326375894099</v>
      </c>
      <c r="X150">
        <v>99.385375402144092</v>
      </c>
      <c r="Y150">
        <v>32.635888329402</v>
      </c>
      <c r="Z150">
        <v>34.363229779611501</v>
      </c>
      <c r="AA150">
        <v>123.3219953839761</v>
      </c>
      <c r="AB150">
        <v>38.097024009739798</v>
      </c>
      <c r="AC150">
        <v>40.113410634104099</v>
      </c>
      <c r="AD150">
        <v>42.236519899530201</v>
      </c>
      <c r="AE150">
        <v>44.472000386492503</v>
      </c>
      <c r="AF150">
        <v>145.5057996416553</v>
      </c>
      <c r="AG150">
        <v>49.304180001456103</v>
      </c>
      <c r="AH150">
        <v>51.913735253193501</v>
      </c>
      <c r="AI150">
        <v>54.661408177949099</v>
      </c>
      <c r="AJ150">
        <v>57.554509022013903</v>
      </c>
      <c r="AK150">
        <v>353.93073494596456</v>
      </c>
    </row>
    <row r="152" spans="4:37" x14ac:dyDescent="0.25">
      <c r="D152" t="s">
        <v>284</v>
      </c>
      <c r="E152" t="s">
        <v>179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127.82948900648259</v>
      </c>
      <c r="O152">
        <v>128.53513988345651</v>
      </c>
      <c r="P152">
        <v>134.43478690600853</v>
      </c>
      <c r="Q152">
        <v>133.70857842954803</v>
      </c>
      <c r="R152">
        <v>132.74947071182538</v>
      </c>
      <c r="S152">
        <v>0</v>
      </c>
      <c r="T152">
        <v>128.81198285894541</v>
      </c>
      <c r="U152">
        <v>0</v>
      </c>
      <c r="V152">
        <v>128.82293350433673</v>
      </c>
      <c r="W152">
        <v>0</v>
      </c>
      <c r="X152">
        <v>131.59578896007974</v>
      </c>
      <c r="Y152">
        <v>0</v>
      </c>
      <c r="Z152">
        <v>0</v>
      </c>
      <c r="AA152">
        <v>136.9852661310054</v>
      </c>
      <c r="AB152">
        <v>0</v>
      </c>
      <c r="AC152">
        <v>0</v>
      </c>
      <c r="AD152">
        <v>0</v>
      </c>
      <c r="AE152">
        <v>0</v>
      </c>
      <c r="AF152">
        <v>147.0538824216178</v>
      </c>
      <c r="AG152">
        <v>0</v>
      </c>
      <c r="AH152">
        <v>0</v>
      </c>
      <c r="AI152">
        <v>0</v>
      </c>
      <c r="AJ152">
        <v>0</v>
      </c>
      <c r="AK152">
        <v>142.46174662586688</v>
      </c>
    </row>
    <row r="158" spans="4:37" x14ac:dyDescent="0.25">
      <c r="D158" t="s">
        <v>285</v>
      </c>
    </row>
    <row r="160" spans="4:37" x14ac:dyDescent="0.25">
      <c r="E160" t="s">
        <v>165</v>
      </c>
      <c r="G160">
        <v>2015</v>
      </c>
      <c r="H160">
        <v>2016</v>
      </c>
      <c r="I160">
        <v>2017</v>
      </c>
      <c r="J160">
        <v>2018</v>
      </c>
      <c r="K160">
        <v>2019</v>
      </c>
      <c r="L160">
        <v>2020</v>
      </c>
      <c r="M160">
        <v>2021</v>
      </c>
      <c r="N160">
        <v>2022</v>
      </c>
      <c r="O160">
        <v>2023</v>
      </c>
      <c r="P160">
        <v>2024</v>
      </c>
      <c r="Q160">
        <v>2025</v>
      </c>
      <c r="R160">
        <v>2026</v>
      </c>
      <c r="S160">
        <v>2027</v>
      </c>
      <c r="T160">
        <v>2028</v>
      </c>
      <c r="U160">
        <v>2029</v>
      </c>
      <c r="V160">
        <v>2030</v>
      </c>
      <c r="W160">
        <v>2031</v>
      </c>
      <c r="X160">
        <v>2032</v>
      </c>
      <c r="Y160">
        <v>2033</v>
      </c>
      <c r="Z160">
        <v>2034</v>
      </c>
      <c r="AA160">
        <v>2035</v>
      </c>
      <c r="AB160">
        <v>2036</v>
      </c>
      <c r="AC160">
        <v>2037</v>
      </c>
      <c r="AD160">
        <v>2038</v>
      </c>
      <c r="AE160">
        <v>2039</v>
      </c>
      <c r="AF160">
        <v>2040</v>
      </c>
      <c r="AG160">
        <v>2041</v>
      </c>
      <c r="AH160">
        <v>2042</v>
      </c>
      <c r="AI160">
        <v>2043</v>
      </c>
      <c r="AJ160">
        <v>2044</v>
      </c>
      <c r="AK160">
        <v>2045</v>
      </c>
    </row>
    <row r="161" spans="4:37" x14ac:dyDescent="0.25">
      <c r="D161" t="s">
        <v>286</v>
      </c>
      <c r="E161" t="s">
        <v>187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45881.3</v>
      </c>
      <c r="O161">
        <v>46282.71</v>
      </c>
      <c r="P161">
        <v>47012.62</v>
      </c>
      <c r="Q161">
        <v>47428.31</v>
      </c>
      <c r="R161">
        <v>48028.480000000003</v>
      </c>
      <c r="S161">
        <v>0</v>
      </c>
      <c r="T161">
        <v>48442.239999999998</v>
      </c>
      <c r="U161">
        <v>0</v>
      </c>
      <c r="V161">
        <v>49072.9</v>
      </c>
      <c r="W161">
        <v>0</v>
      </c>
      <c r="X161">
        <v>49919.39</v>
      </c>
      <c r="Y161">
        <v>0</v>
      </c>
      <c r="Z161">
        <v>0</v>
      </c>
      <c r="AA161">
        <v>51560.83</v>
      </c>
      <c r="AB161">
        <v>0</v>
      </c>
      <c r="AC161">
        <v>0</v>
      </c>
      <c r="AD161">
        <v>0</v>
      </c>
      <c r="AE161">
        <v>0</v>
      </c>
      <c r="AF161">
        <v>54296.56</v>
      </c>
      <c r="AG161">
        <v>0</v>
      </c>
      <c r="AH161">
        <v>0</v>
      </c>
      <c r="AI161">
        <v>0</v>
      </c>
      <c r="AJ161">
        <v>0</v>
      </c>
      <c r="AK161">
        <v>57280.09</v>
      </c>
    </row>
    <row r="162" spans="4:37" x14ac:dyDescent="0.25">
      <c r="D162" t="s">
        <v>287</v>
      </c>
      <c r="E162" t="s">
        <v>288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0.14899999999999999</v>
      </c>
      <c r="O162">
        <v>0.14899999999999999</v>
      </c>
      <c r="P162">
        <v>0.225467758820564</v>
      </c>
      <c r="Q162">
        <v>0.19976580992126736</v>
      </c>
      <c r="R162">
        <v>0.1838257997162992</v>
      </c>
      <c r="S162">
        <v>0</v>
      </c>
      <c r="T162">
        <v>0.225467758820564</v>
      </c>
      <c r="U162">
        <v>0</v>
      </c>
      <c r="V162">
        <v>0.225467758820564</v>
      </c>
      <c r="W162">
        <v>0</v>
      </c>
      <c r="X162">
        <v>0.225467758820564</v>
      </c>
      <c r="Y162">
        <v>0</v>
      </c>
      <c r="Z162">
        <v>0</v>
      </c>
      <c r="AA162">
        <v>0.225467758820564</v>
      </c>
      <c r="AB162">
        <v>0</v>
      </c>
      <c r="AC162">
        <v>0</v>
      </c>
      <c r="AD162">
        <v>0</v>
      </c>
      <c r="AE162">
        <v>0</v>
      </c>
      <c r="AF162">
        <v>0.225467758820564</v>
      </c>
      <c r="AG162">
        <v>0</v>
      </c>
      <c r="AH162">
        <v>0</v>
      </c>
      <c r="AI162">
        <v>0</v>
      </c>
      <c r="AJ162">
        <v>0</v>
      </c>
      <c r="AK162">
        <v>0.225467758820564</v>
      </c>
    </row>
    <row r="163" spans="4:37" x14ac:dyDescent="0.25">
      <c r="D163" t="s">
        <v>289</v>
      </c>
      <c r="E163" t="s">
        <v>187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53410.203699999998</v>
      </c>
      <c r="O163">
        <v>54072.053789999998</v>
      </c>
      <c r="P163">
        <v>59566.260067682822</v>
      </c>
      <c r="Q163">
        <v>58987.834760346945</v>
      </c>
      <c r="R163">
        <v>59077.353745158282</v>
      </c>
      <c r="S163">
        <v>2000</v>
      </c>
      <c r="T163">
        <v>61796.943285047877</v>
      </c>
      <c r="U163">
        <v>0</v>
      </c>
      <c r="V163">
        <v>62714.776781825654</v>
      </c>
      <c r="W163">
        <v>0</v>
      </c>
      <c r="X163">
        <v>63752.12298498967</v>
      </c>
      <c r="Y163">
        <v>0</v>
      </c>
      <c r="Z163">
        <v>0</v>
      </c>
      <c r="AA163">
        <v>65763.654783028105</v>
      </c>
      <c r="AB163">
        <v>0</v>
      </c>
      <c r="AC163">
        <v>0</v>
      </c>
      <c r="AD163">
        <v>0</v>
      </c>
      <c r="AE163">
        <v>0</v>
      </c>
      <c r="AF163">
        <v>69116.203694866286</v>
      </c>
      <c r="AG163">
        <v>0</v>
      </c>
      <c r="AH163">
        <v>0</v>
      </c>
      <c r="AI163">
        <v>0</v>
      </c>
      <c r="AJ163">
        <v>0</v>
      </c>
      <c r="AK163">
        <v>72772.423517340198</v>
      </c>
    </row>
    <row r="164" spans="4:37" x14ac:dyDescent="0.25">
      <c r="D164" t="s">
        <v>290</v>
      </c>
      <c r="E164" t="s">
        <v>187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38277.22</v>
      </c>
      <c r="O164">
        <v>38264.220000000008</v>
      </c>
      <c r="P164">
        <v>37440.129999999997</v>
      </c>
      <c r="Q164">
        <v>35585.15</v>
      </c>
      <c r="R164">
        <v>35511.08</v>
      </c>
      <c r="S164">
        <v>0</v>
      </c>
      <c r="T164">
        <v>36398.03</v>
      </c>
      <c r="U164">
        <v>0</v>
      </c>
      <c r="V164">
        <v>36396.21</v>
      </c>
      <c r="W164">
        <v>0</v>
      </c>
      <c r="X164">
        <v>36160.71</v>
      </c>
      <c r="Y164">
        <v>0</v>
      </c>
      <c r="Z164">
        <v>0</v>
      </c>
      <c r="AA164">
        <v>35807.46</v>
      </c>
      <c r="AB164">
        <v>0</v>
      </c>
      <c r="AC164">
        <v>0</v>
      </c>
      <c r="AD164">
        <v>0</v>
      </c>
      <c r="AE164">
        <v>0</v>
      </c>
      <c r="AF164">
        <v>35218.710000000006</v>
      </c>
      <c r="AG164">
        <v>0</v>
      </c>
      <c r="AH164">
        <v>0</v>
      </c>
      <c r="AI164">
        <v>0</v>
      </c>
      <c r="AJ164">
        <v>0</v>
      </c>
      <c r="AK164">
        <v>36928.730000000003</v>
      </c>
    </row>
    <row r="165" spans="4:37" x14ac:dyDescent="0.25">
      <c r="D165" t="s">
        <v>291</v>
      </c>
      <c r="E165" t="s">
        <v>187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15805.04</v>
      </c>
      <c r="O165">
        <v>15805.04</v>
      </c>
      <c r="P165">
        <v>15805.04</v>
      </c>
      <c r="Q165">
        <v>15805.04</v>
      </c>
      <c r="R165">
        <v>15853.43</v>
      </c>
      <c r="S165">
        <v>0</v>
      </c>
      <c r="T165">
        <v>15854.220000000001</v>
      </c>
      <c r="U165">
        <v>0</v>
      </c>
      <c r="V165">
        <v>15854.220000000001</v>
      </c>
      <c r="W165">
        <v>0</v>
      </c>
      <c r="X165">
        <v>15854.220000000001</v>
      </c>
      <c r="Y165">
        <v>0</v>
      </c>
      <c r="Z165">
        <v>0</v>
      </c>
      <c r="AA165">
        <v>15854.220000000001</v>
      </c>
      <c r="AB165">
        <v>0</v>
      </c>
      <c r="AC165">
        <v>0</v>
      </c>
      <c r="AD165">
        <v>0</v>
      </c>
      <c r="AE165">
        <v>0</v>
      </c>
      <c r="AF165">
        <v>15854.220000000001</v>
      </c>
      <c r="AG165">
        <v>0</v>
      </c>
      <c r="AH165">
        <v>0</v>
      </c>
      <c r="AI165">
        <v>0</v>
      </c>
      <c r="AJ165">
        <v>0</v>
      </c>
      <c r="AK165">
        <v>17564.240000000002</v>
      </c>
    </row>
    <row r="166" spans="4:37" x14ac:dyDescent="0.25">
      <c r="D166" t="s">
        <v>292</v>
      </c>
      <c r="E166" t="s">
        <v>187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8161.21</v>
      </c>
      <c r="O166">
        <v>8161.21</v>
      </c>
      <c r="P166">
        <v>8161.21</v>
      </c>
      <c r="Q166">
        <v>7887.2699999999995</v>
      </c>
      <c r="R166">
        <v>7793.87</v>
      </c>
      <c r="S166">
        <v>0</v>
      </c>
      <c r="T166">
        <v>7794.0199999999995</v>
      </c>
      <c r="U166">
        <v>0</v>
      </c>
      <c r="V166">
        <v>7794.0199999999995</v>
      </c>
      <c r="W166">
        <v>0</v>
      </c>
      <c r="X166">
        <v>7794.0199999999995</v>
      </c>
      <c r="Y166">
        <v>0</v>
      </c>
      <c r="Z166">
        <v>0</v>
      </c>
      <c r="AA166">
        <v>7794.0199999999995</v>
      </c>
      <c r="AB166">
        <v>0</v>
      </c>
      <c r="AC166">
        <v>0</v>
      </c>
      <c r="AD166">
        <v>0</v>
      </c>
      <c r="AE166">
        <v>0</v>
      </c>
      <c r="AF166">
        <v>7794.0199999999995</v>
      </c>
      <c r="AG166">
        <v>0</v>
      </c>
      <c r="AH166">
        <v>0</v>
      </c>
      <c r="AI166">
        <v>0</v>
      </c>
      <c r="AJ166">
        <v>0</v>
      </c>
      <c r="AK166">
        <v>7794.0199999999995</v>
      </c>
    </row>
    <row r="167" spans="4:37" x14ac:dyDescent="0.25">
      <c r="D167" t="s">
        <v>293</v>
      </c>
      <c r="E167" t="s">
        <v>187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4:37" x14ac:dyDescent="0.25">
      <c r="D168" t="s">
        <v>211</v>
      </c>
      <c r="E168" t="s">
        <v>187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1365.87</v>
      </c>
      <c r="O168">
        <v>1341.45</v>
      </c>
      <c r="P168">
        <v>1311.45</v>
      </c>
      <c r="Q168">
        <v>1243.03</v>
      </c>
      <c r="R168">
        <v>1177.5</v>
      </c>
      <c r="S168">
        <v>0</v>
      </c>
      <c r="T168">
        <v>1177.5</v>
      </c>
      <c r="U168">
        <v>0</v>
      </c>
      <c r="V168">
        <v>1177.5</v>
      </c>
      <c r="W168">
        <v>0</v>
      </c>
      <c r="X168">
        <v>942</v>
      </c>
      <c r="Y168">
        <v>0</v>
      </c>
      <c r="Z168">
        <v>0</v>
      </c>
      <c r="AA168">
        <v>588.75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4:37" x14ac:dyDescent="0.25">
      <c r="D169" t="s">
        <v>294</v>
      </c>
      <c r="E169" t="s">
        <v>187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5205.5300000000007</v>
      </c>
      <c r="O169">
        <v>5205.5300000000007</v>
      </c>
      <c r="P169">
        <v>5205.5300000000007</v>
      </c>
      <c r="Q169">
        <v>5205.5300000000007</v>
      </c>
      <c r="R169">
        <v>5205.5300000000007</v>
      </c>
      <c r="S169">
        <v>0</v>
      </c>
      <c r="T169">
        <v>5205.5300000000007</v>
      </c>
      <c r="U169">
        <v>0</v>
      </c>
      <c r="V169">
        <v>5205.13</v>
      </c>
      <c r="W169">
        <v>0</v>
      </c>
      <c r="X169">
        <v>5205.13</v>
      </c>
      <c r="Y169">
        <v>0</v>
      </c>
      <c r="Z169">
        <v>0</v>
      </c>
      <c r="AA169">
        <v>5205.13</v>
      </c>
      <c r="AB169">
        <v>0</v>
      </c>
      <c r="AC169">
        <v>0</v>
      </c>
      <c r="AD169">
        <v>0</v>
      </c>
      <c r="AE169">
        <v>0</v>
      </c>
      <c r="AF169">
        <v>5205.13</v>
      </c>
      <c r="AG169">
        <v>0</v>
      </c>
      <c r="AH169">
        <v>0</v>
      </c>
      <c r="AI169">
        <v>0</v>
      </c>
      <c r="AJ169">
        <v>0</v>
      </c>
      <c r="AK169">
        <v>5205.13</v>
      </c>
    </row>
    <row r="170" spans="4:37" x14ac:dyDescent="0.25">
      <c r="D170" t="s">
        <v>210</v>
      </c>
      <c r="E170" t="s">
        <v>187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2915</v>
      </c>
      <c r="O170">
        <v>2915</v>
      </c>
      <c r="P170">
        <v>1772.84</v>
      </c>
      <c r="Q170">
        <v>630.66999999999996</v>
      </c>
      <c r="R170">
        <v>630.66999999999996</v>
      </c>
      <c r="S170">
        <v>0</v>
      </c>
      <c r="T170">
        <v>630.66999999999996</v>
      </c>
      <c r="U170">
        <v>0</v>
      </c>
      <c r="V170">
        <v>630.66999999999996</v>
      </c>
      <c r="W170">
        <v>0</v>
      </c>
      <c r="X170">
        <v>630.66999999999996</v>
      </c>
      <c r="Y170">
        <v>0</v>
      </c>
      <c r="Z170">
        <v>0</v>
      </c>
      <c r="AA170">
        <v>630.66999999999996</v>
      </c>
      <c r="AB170">
        <v>0</v>
      </c>
      <c r="AC170">
        <v>0</v>
      </c>
      <c r="AD170">
        <v>0</v>
      </c>
      <c r="AE170">
        <v>0</v>
      </c>
      <c r="AF170">
        <v>630.66999999999996</v>
      </c>
      <c r="AG170">
        <v>0</v>
      </c>
      <c r="AH170">
        <v>0</v>
      </c>
      <c r="AI170">
        <v>0</v>
      </c>
      <c r="AJ170">
        <v>0</v>
      </c>
      <c r="AK170">
        <v>630.66999999999996</v>
      </c>
    </row>
    <row r="171" spans="4:37" x14ac:dyDescent="0.25">
      <c r="D171" t="s">
        <v>212</v>
      </c>
      <c r="E171" t="s">
        <v>187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479</v>
      </c>
      <c r="O171">
        <v>479</v>
      </c>
      <c r="P171">
        <v>479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4:37" x14ac:dyDescent="0.25">
      <c r="D172" t="s">
        <v>189</v>
      </c>
      <c r="E172" t="s">
        <v>187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1214.5199999999998</v>
      </c>
      <c r="O172">
        <v>1302.6199999999999</v>
      </c>
      <c r="P172">
        <v>1302.6199999999999</v>
      </c>
      <c r="Q172">
        <v>1302.6199999999999</v>
      </c>
      <c r="R172">
        <v>1365.59</v>
      </c>
      <c r="S172">
        <v>0</v>
      </c>
      <c r="T172">
        <v>2202.1999999999998</v>
      </c>
      <c r="U172">
        <v>0</v>
      </c>
      <c r="V172">
        <v>2202.1999999999998</v>
      </c>
      <c r="W172">
        <v>0</v>
      </c>
      <c r="X172">
        <v>2202.1999999999998</v>
      </c>
      <c r="Y172">
        <v>0</v>
      </c>
      <c r="Z172">
        <v>0</v>
      </c>
      <c r="AA172">
        <v>2202.1999999999998</v>
      </c>
      <c r="AB172">
        <v>0</v>
      </c>
      <c r="AC172">
        <v>0</v>
      </c>
      <c r="AD172">
        <v>0</v>
      </c>
      <c r="AE172">
        <v>0</v>
      </c>
      <c r="AF172">
        <v>2202.1999999999998</v>
      </c>
      <c r="AG172">
        <v>0</v>
      </c>
      <c r="AH172">
        <v>0</v>
      </c>
      <c r="AI172">
        <v>0</v>
      </c>
      <c r="AJ172">
        <v>0</v>
      </c>
      <c r="AK172">
        <v>2202.1999999999998</v>
      </c>
    </row>
    <row r="173" spans="4:37" x14ac:dyDescent="0.25">
      <c r="D173" t="s">
        <v>188</v>
      </c>
      <c r="E173" t="s">
        <v>187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636.39</v>
      </c>
      <c r="O173">
        <v>662.86</v>
      </c>
      <c r="P173">
        <v>678.27</v>
      </c>
      <c r="Q173">
        <v>698.67000000000007</v>
      </c>
      <c r="R173">
        <v>698.67000000000007</v>
      </c>
      <c r="S173">
        <v>0</v>
      </c>
      <c r="T173">
        <v>721.57</v>
      </c>
      <c r="U173">
        <v>0</v>
      </c>
      <c r="V173">
        <v>720.15</v>
      </c>
      <c r="W173">
        <v>0</v>
      </c>
      <c r="X173">
        <v>720.15</v>
      </c>
      <c r="Y173">
        <v>0</v>
      </c>
      <c r="Z173">
        <v>0</v>
      </c>
      <c r="AA173">
        <v>720.15</v>
      </c>
      <c r="AB173">
        <v>0</v>
      </c>
      <c r="AC173">
        <v>0</v>
      </c>
      <c r="AD173">
        <v>0</v>
      </c>
      <c r="AE173">
        <v>0</v>
      </c>
      <c r="AF173">
        <v>720.15</v>
      </c>
      <c r="AG173">
        <v>0</v>
      </c>
      <c r="AH173">
        <v>0</v>
      </c>
      <c r="AI173">
        <v>0</v>
      </c>
      <c r="AJ173">
        <v>0</v>
      </c>
      <c r="AK173">
        <v>720.15</v>
      </c>
    </row>
    <row r="174" spans="4:37" x14ac:dyDescent="0.25">
      <c r="D174" t="s">
        <v>198</v>
      </c>
      <c r="E174" t="s">
        <v>187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2494.66</v>
      </c>
      <c r="O174">
        <v>2391.5099999999998</v>
      </c>
      <c r="P174">
        <v>2724.17</v>
      </c>
      <c r="Q174">
        <v>2812.3199999999997</v>
      </c>
      <c r="R174">
        <v>2785.8199999999997</v>
      </c>
      <c r="S174">
        <v>0</v>
      </c>
      <c r="T174">
        <v>2812.3199999999997</v>
      </c>
      <c r="U174">
        <v>0</v>
      </c>
      <c r="V174">
        <v>2812.3199999999997</v>
      </c>
      <c r="W174">
        <v>0</v>
      </c>
      <c r="X174">
        <v>2812.3199999999997</v>
      </c>
      <c r="Y174">
        <v>0</v>
      </c>
      <c r="Z174">
        <v>0</v>
      </c>
      <c r="AA174">
        <v>2812.3199999999997</v>
      </c>
      <c r="AB174">
        <v>0</v>
      </c>
      <c r="AC174">
        <v>0</v>
      </c>
      <c r="AD174">
        <v>0</v>
      </c>
      <c r="AE174">
        <v>0</v>
      </c>
      <c r="AF174">
        <v>2812.3199999999997</v>
      </c>
      <c r="AG174">
        <v>0</v>
      </c>
      <c r="AH174">
        <v>0</v>
      </c>
      <c r="AI174">
        <v>0</v>
      </c>
      <c r="AJ174">
        <v>0</v>
      </c>
      <c r="AK174">
        <v>2812.3199999999997</v>
      </c>
    </row>
    <row r="175" spans="4:37" x14ac:dyDescent="0.25">
      <c r="D175" t="s">
        <v>295</v>
      </c>
      <c r="E175" t="s">
        <v>187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-692.59</v>
      </c>
      <c r="O175">
        <v>-893.22</v>
      </c>
      <c r="P175">
        <v>-1953.81</v>
      </c>
      <c r="Q175">
        <v>-2084.9700000000003</v>
      </c>
      <c r="R175">
        <v>-2220</v>
      </c>
      <c r="S175">
        <v>-2000</v>
      </c>
      <c r="T175">
        <v>-2432.54</v>
      </c>
      <c r="U175">
        <v>0</v>
      </c>
      <c r="V175">
        <v>-2577.52</v>
      </c>
      <c r="W175">
        <v>0</v>
      </c>
      <c r="X175">
        <v>-2577.52</v>
      </c>
      <c r="Y175">
        <v>0</v>
      </c>
      <c r="Z175">
        <v>0</v>
      </c>
      <c r="AA175">
        <v>-2577.52</v>
      </c>
      <c r="AB175">
        <v>0</v>
      </c>
      <c r="AC175">
        <v>0</v>
      </c>
      <c r="AD175">
        <v>0</v>
      </c>
      <c r="AE175">
        <v>0</v>
      </c>
      <c r="AF175">
        <v>-2577.52</v>
      </c>
      <c r="AG175">
        <v>0</v>
      </c>
      <c r="AH175">
        <v>0</v>
      </c>
      <c r="AI175">
        <v>0</v>
      </c>
      <c r="AJ175">
        <v>0</v>
      </c>
      <c r="AK175">
        <v>-2577.52</v>
      </c>
    </row>
    <row r="176" spans="4:37" x14ac:dyDescent="0.25">
      <c r="D176" t="s">
        <v>296</v>
      </c>
      <c r="N176">
        <v>0</v>
      </c>
      <c r="O176">
        <v>0</v>
      </c>
      <c r="P176">
        <v>0</v>
      </c>
      <c r="Q176">
        <v>-1219</v>
      </c>
      <c r="R176">
        <v>-2000</v>
      </c>
      <c r="S176">
        <v>-2000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4:37" x14ac:dyDescent="0.25">
      <c r="D177" t="s">
        <v>297</v>
      </c>
      <c r="E177" t="s">
        <v>187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6159.65</v>
      </c>
      <c r="O177">
        <v>7267.07</v>
      </c>
      <c r="P177">
        <v>13000.68</v>
      </c>
      <c r="Q177">
        <v>14218.19</v>
      </c>
      <c r="R177">
        <v>14303.45</v>
      </c>
      <c r="S177">
        <v>0</v>
      </c>
      <c r="T177">
        <v>15969.72</v>
      </c>
      <c r="U177">
        <v>0</v>
      </c>
      <c r="V177">
        <v>16186.41</v>
      </c>
      <c r="W177">
        <v>0</v>
      </c>
      <c r="X177">
        <v>17134.239999999998</v>
      </c>
      <c r="Y177">
        <v>0</v>
      </c>
      <c r="Z177">
        <v>0</v>
      </c>
      <c r="AA177">
        <v>19169.650000000001</v>
      </c>
      <c r="AB177">
        <v>0</v>
      </c>
      <c r="AC177">
        <v>0</v>
      </c>
      <c r="AD177">
        <v>0</v>
      </c>
      <c r="AE177">
        <v>0</v>
      </c>
      <c r="AF177">
        <v>22736.36</v>
      </c>
      <c r="AG177">
        <v>0</v>
      </c>
      <c r="AH177">
        <v>0</v>
      </c>
      <c r="AI177">
        <v>0</v>
      </c>
      <c r="AJ177">
        <v>0</v>
      </c>
      <c r="AK177">
        <v>24390.199999999997</v>
      </c>
    </row>
    <row r="178" spans="4:37" x14ac:dyDescent="0.25">
      <c r="D178" t="s">
        <v>298</v>
      </c>
      <c r="E178" t="s">
        <v>187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4261.1499999999996</v>
      </c>
      <c r="O178">
        <v>5368.57</v>
      </c>
      <c r="P178">
        <v>11102.18</v>
      </c>
      <c r="Q178">
        <v>12319.69</v>
      </c>
      <c r="R178">
        <v>12216.66</v>
      </c>
      <c r="S178">
        <v>0</v>
      </c>
      <c r="T178">
        <v>13071.22</v>
      </c>
      <c r="U178">
        <v>0</v>
      </c>
      <c r="V178">
        <v>13287.31</v>
      </c>
      <c r="W178">
        <v>0</v>
      </c>
      <c r="X178">
        <v>14235.14</v>
      </c>
      <c r="Y178">
        <v>0</v>
      </c>
      <c r="Z178">
        <v>0</v>
      </c>
      <c r="AA178">
        <v>16270.55</v>
      </c>
      <c r="AB178">
        <v>0</v>
      </c>
      <c r="AC178">
        <v>0</v>
      </c>
      <c r="AD178">
        <v>0</v>
      </c>
      <c r="AE178">
        <v>0</v>
      </c>
      <c r="AF178">
        <v>19837.259999999998</v>
      </c>
      <c r="AG178">
        <v>0</v>
      </c>
      <c r="AH178">
        <v>0</v>
      </c>
      <c r="AI178">
        <v>0</v>
      </c>
      <c r="AJ178">
        <v>0</v>
      </c>
      <c r="AK178">
        <v>21491.1</v>
      </c>
    </row>
    <row r="179" spans="4:37" x14ac:dyDescent="0.25">
      <c r="D179" t="s">
        <v>197</v>
      </c>
      <c r="E179" t="s">
        <v>187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1898.5</v>
      </c>
      <c r="O179">
        <v>1898.5</v>
      </c>
      <c r="P179">
        <v>1898.5</v>
      </c>
      <c r="Q179">
        <v>1898.5</v>
      </c>
      <c r="R179">
        <v>2086.79</v>
      </c>
      <c r="S179">
        <v>0</v>
      </c>
      <c r="T179">
        <v>2898.5</v>
      </c>
      <c r="U179">
        <v>0</v>
      </c>
      <c r="V179">
        <v>2899.1000000000004</v>
      </c>
      <c r="W179">
        <v>0</v>
      </c>
      <c r="X179">
        <v>2899.1000000000004</v>
      </c>
      <c r="Y179">
        <v>0</v>
      </c>
      <c r="Z179">
        <v>0</v>
      </c>
      <c r="AA179">
        <v>2899.1000000000004</v>
      </c>
      <c r="AB179">
        <v>0</v>
      </c>
      <c r="AC179">
        <v>0</v>
      </c>
      <c r="AD179">
        <v>0</v>
      </c>
      <c r="AE179">
        <v>0</v>
      </c>
      <c r="AF179">
        <v>2899.1000000000004</v>
      </c>
      <c r="AG179">
        <v>0</v>
      </c>
      <c r="AH179">
        <v>0</v>
      </c>
      <c r="AI179">
        <v>0</v>
      </c>
      <c r="AJ179">
        <v>0</v>
      </c>
      <c r="AK179">
        <v>2899.1000000000004</v>
      </c>
    </row>
    <row r="180" spans="4:37" x14ac:dyDescent="0.25">
      <c r="D180" t="s">
        <v>299</v>
      </c>
      <c r="E180" t="s">
        <v>187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8973.34</v>
      </c>
      <c r="O180">
        <v>9037.07</v>
      </c>
      <c r="P180">
        <v>9125.4699999999993</v>
      </c>
      <c r="Q180">
        <v>9184.49</v>
      </c>
      <c r="R180">
        <v>9312.1</v>
      </c>
      <c r="S180">
        <v>0</v>
      </c>
      <c r="T180">
        <v>9429.18</v>
      </c>
      <c r="U180">
        <v>0</v>
      </c>
      <c r="V180">
        <v>10132.18</v>
      </c>
      <c r="W180">
        <v>0</v>
      </c>
      <c r="X180">
        <v>10457.18</v>
      </c>
      <c r="Y180">
        <v>0</v>
      </c>
      <c r="Z180">
        <v>0</v>
      </c>
      <c r="AA180">
        <v>10786.55</v>
      </c>
      <c r="AB180">
        <v>0</v>
      </c>
      <c r="AC180">
        <v>0</v>
      </c>
      <c r="AD180">
        <v>0</v>
      </c>
      <c r="AE180">
        <v>0</v>
      </c>
      <c r="AF180">
        <v>11161.14</v>
      </c>
      <c r="AG180">
        <v>0</v>
      </c>
      <c r="AH180">
        <v>0</v>
      </c>
      <c r="AI180">
        <v>0</v>
      </c>
      <c r="AJ180">
        <v>0</v>
      </c>
      <c r="AK180">
        <v>11453.5</v>
      </c>
    </row>
    <row r="181" spans="4:37" x14ac:dyDescent="0.25">
      <c r="D181" t="s">
        <v>300</v>
      </c>
      <c r="E181" t="s">
        <v>187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52717.62000000001</v>
      </c>
      <c r="O181">
        <v>53675.140000000007</v>
      </c>
      <c r="P181">
        <v>57612.47</v>
      </c>
      <c r="Q181">
        <v>56902.86</v>
      </c>
      <c r="R181">
        <v>56906.63</v>
      </c>
      <c r="S181">
        <v>-2000</v>
      </c>
      <c r="T181">
        <v>59364.39</v>
      </c>
      <c r="U181">
        <v>0</v>
      </c>
      <c r="V181">
        <v>60137.280000000006</v>
      </c>
      <c r="W181">
        <v>0</v>
      </c>
      <c r="X181">
        <v>61174.61</v>
      </c>
      <c r="Y181">
        <v>0</v>
      </c>
      <c r="Z181">
        <v>0</v>
      </c>
      <c r="AA181">
        <v>63186.14</v>
      </c>
      <c r="AB181">
        <v>0</v>
      </c>
      <c r="AC181">
        <v>0</v>
      </c>
      <c r="AD181">
        <v>0</v>
      </c>
      <c r="AE181">
        <v>0</v>
      </c>
      <c r="AF181">
        <v>66538.69</v>
      </c>
      <c r="AG181">
        <v>0</v>
      </c>
      <c r="AH181">
        <v>0</v>
      </c>
      <c r="AI181">
        <v>0</v>
      </c>
      <c r="AJ181">
        <v>0</v>
      </c>
      <c r="AK181">
        <v>70194.91</v>
      </c>
    </row>
    <row r="182" spans="4:37" x14ac:dyDescent="0.25">
      <c r="D182" t="s">
        <v>301</v>
      </c>
      <c r="E182" t="s">
        <v>288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0.14900013731084361</v>
      </c>
      <c r="O182">
        <v>0.15972336105642926</v>
      </c>
      <c r="P182">
        <v>0.22546818279857628</v>
      </c>
      <c r="Q182">
        <v>0.19976570955195339</v>
      </c>
      <c r="R182">
        <v>0.18485177961076404</v>
      </c>
      <c r="S182">
        <v>0</v>
      </c>
      <c r="T182">
        <v>0.22546748457544497</v>
      </c>
      <c r="U182">
        <v>0</v>
      </c>
      <c r="V182">
        <v>0.22546823195694587</v>
      </c>
      <c r="W182">
        <v>0</v>
      </c>
      <c r="X182">
        <v>0.2254678993473278</v>
      </c>
      <c r="Y182">
        <v>0</v>
      </c>
      <c r="Z182">
        <v>0</v>
      </c>
      <c r="AA182">
        <v>0.22546786000147789</v>
      </c>
      <c r="AB182">
        <v>0</v>
      </c>
      <c r="AC182">
        <v>0</v>
      </c>
      <c r="AD182">
        <v>0</v>
      </c>
      <c r="AE182">
        <v>0</v>
      </c>
      <c r="AF182">
        <v>0.22546787494456377</v>
      </c>
      <c r="AG182">
        <v>0</v>
      </c>
      <c r="AH182">
        <v>0</v>
      </c>
      <c r="AI182">
        <v>0</v>
      </c>
      <c r="AJ182">
        <v>0</v>
      </c>
      <c r="AK182">
        <v>0.22546787199531293</v>
      </c>
    </row>
    <row r="183" spans="4:37" x14ac:dyDescent="0.25">
      <c r="D183" t="s">
        <v>302</v>
      </c>
      <c r="E183" t="s">
        <v>303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211.333</v>
      </c>
      <c r="O183">
        <v>4.0000000000000003E-5</v>
      </c>
      <c r="P183">
        <v>275.15471000000002</v>
      </c>
      <c r="Q183">
        <v>651.54849999999999</v>
      </c>
      <c r="R183">
        <v>2.3000000000000001E-4</v>
      </c>
      <c r="S183">
        <v>0</v>
      </c>
      <c r="T183">
        <v>222.59359000000001</v>
      </c>
      <c r="U183">
        <v>0</v>
      </c>
      <c r="V183">
        <v>99.535820000000001</v>
      </c>
      <c r="W183">
        <v>0</v>
      </c>
      <c r="X183">
        <v>43.305239999999998</v>
      </c>
      <c r="Y183">
        <v>0</v>
      </c>
      <c r="Z183">
        <v>0</v>
      </c>
      <c r="AA183">
        <v>19.959599999999998</v>
      </c>
      <c r="AB183">
        <v>0</v>
      </c>
      <c r="AC183">
        <v>0</v>
      </c>
      <c r="AD183">
        <v>0</v>
      </c>
      <c r="AE183">
        <v>0</v>
      </c>
      <c r="AF183">
        <v>7.9769600000000001</v>
      </c>
      <c r="AG183">
        <v>0</v>
      </c>
      <c r="AH183">
        <v>0</v>
      </c>
      <c r="AI183">
        <v>0</v>
      </c>
      <c r="AJ183">
        <v>0</v>
      </c>
      <c r="AK183">
        <v>77.089470000000006</v>
      </c>
    </row>
    <row r="184" spans="4:37" x14ac:dyDescent="0.25">
      <c r="D184" t="s">
        <v>304</v>
      </c>
      <c r="E184" t="s">
        <v>288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1.9314890433709864E-2</v>
      </c>
      <c r="O184">
        <v>1.9283119236957909E-2</v>
      </c>
      <c r="P184">
        <v>1.905835178918976E-2</v>
      </c>
      <c r="Q184">
        <v>1.9034631289423353E-2</v>
      </c>
      <c r="R184">
        <v>1.9017203354917044E-2</v>
      </c>
      <c r="S184">
        <v>0</v>
      </c>
      <c r="T184">
        <v>1.8993202377110024E-2</v>
      </c>
      <c r="U184">
        <v>0</v>
      </c>
      <c r="V184">
        <v>2.263568591904477E-2</v>
      </c>
      <c r="W184">
        <v>0</v>
      </c>
      <c r="X184">
        <v>2.1963189598753888E-2</v>
      </c>
      <c r="Y184">
        <v>0</v>
      </c>
      <c r="Z184">
        <v>0</v>
      </c>
      <c r="AA184">
        <v>2.0744255822171567E-2</v>
      </c>
      <c r="AB184">
        <v>0</v>
      </c>
      <c r="AC184">
        <v>0</v>
      </c>
      <c r="AD184">
        <v>0</v>
      </c>
      <c r="AE184">
        <v>0</v>
      </c>
      <c r="AF184">
        <v>1.9058659874946416E-2</v>
      </c>
      <c r="AG184">
        <v>0</v>
      </c>
      <c r="AH184">
        <v>0</v>
      </c>
      <c r="AI184">
        <v>0</v>
      </c>
      <c r="AJ184">
        <v>0</v>
      </c>
      <c r="AK184">
        <v>1.4985495629604563E-2</v>
      </c>
    </row>
    <row r="185" spans="4:37" x14ac:dyDescent="0.25">
      <c r="D185" t="s">
        <v>305</v>
      </c>
      <c r="E185" t="s">
        <v>288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0.32166109034934448</v>
      </c>
      <c r="O185">
        <v>0.32113198779895691</v>
      </c>
      <c r="P185">
        <v>0.31738881656160084</v>
      </c>
      <c r="Q185">
        <v>0.31699378652792448</v>
      </c>
      <c r="R185">
        <v>0.31670354991306576</v>
      </c>
      <c r="S185">
        <v>0</v>
      </c>
      <c r="T185">
        <v>0.31630384893017155</v>
      </c>
      <c r="U185">
        <v>0</v>
      </c>
      <c r="V185">
        <v>0.20659755166303584</v>
      </c>
      <c r="W185">
        <v>0</v>
      </c>
      <c r="X185">
        <v>0.2004596288374853</v>
      </c>
      <c r="Y185">
        <v>0</v>
      </c>
      <c r="Z185">
        <v>0</v>
      </c>
      <c r="AA185">
        <v>0.18933433160629326</v>
      </c>
      <c r="AB185">
        <v>0</v>
      </c>
      <c r="AC185">
        <v>0</v>
      </c>
      <c r="AD185">
        <v>0</v>
      </c>
      <c r="AE185">
        <v>0</v>
      </c>
      <c r="AF185">
        <v>0.17394977480358295</v>
      </c>
      <c r="AG185">
        <v>0</v>
      </c>
      <c r="AH185">
        <v>0</v>
      </c>
      <c r="AI185">
        <v>0</v>
      </c>
      <c r="AJ185">
        <v>0</v>
      </c>
      <c r="AK185">
        <v>0.24956138789331481</v>
      </c>
    </row>
    <row r="186" spans="4:37" x14ac:dyDescent="0.25">
      <c r="D186" t="s">
        <v>306</v>
      </c>
      <c r="E186" t="s">
        <v>288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0.98505603985056001</v>
      </c>
      <c r="P186">
        <v>0.73043130990415295</v>
      </c>
      <c r="Q186">
        <v>0.59652299891343696</v>
      </c>
      <c r="R186">
        <v>0.59652299891343696</v>
      </c>
      <c r="S186">
        <v>0</v>
      </c>
      <c r="T186">
        <v>0.59652299891343696</v>
      </c>
      <c r="U186">
        <v>0</v>
      </c>
      <c r="V186">
        <v>0.59652299891343696</v>
      </c>
      <c r="W186">
        <v>0</v>
      </c>
      <c r="X186">
        <v>0.59652299891343696</v>
      </c>
      <c r="Y186">
        <v>0</v>
      </c>
      <c r="Z186">
        <v>0</v>
      </c>
      <c r="AA186">
        <v>0.49562903838844502</v>
      </c>
      <c r="AB186">
        <v>0</v>
      </c>
      <c r="AC186">
        <v>0</v>
      </c>
      <c r="AD186">
        <v>0</v>
      </c>
      <c r="AE186">
        <v>0</v>
      </c>
      <c r="AF186">
        <v>0.216913319238901</v>
      </c>
      <c r="AG186">
        <v>0</v>
      </c>
      <c r="AH186">
        <v>0</v>
      </c>
      <c r="AI186">
        <v>0</v>
      </c>
      <c r="AJ186">
        <v>0</v>
      </c>
      <c r="AK186">
        <v>0.06</v>
      </c>
    </row>
    <row r="189" spans="4:37" x14ac:dyDescent="0.25">
      <c r="D189" t="s">
        <v>307</v>
      </c>
    </row>
    <row r="191" spans="4:37" x14ac:dyDescent="0.25">
      <c r="E191" t="s">
        <v>165</v>
      </c>
      <c r="G191">
        <v>2015</v>
      </c>
      <c r="H191">
        <v>2016</v>
      </c>
      <c r="I191">
        <v>2017</v>
      </c>
      <c r="J191">
        <v>2018</v>
      </c>
      <c r="K191">
        <v>2019</v>
      </c>
      <c r="L191">
        <v>2020</v>
      </c>
      <c r="M191">
        <v>2021</v>
      </c>
      <c r="N191">
        <v>2022</v>
      </c>
      <c r="O191">
        <v>2023</v>
      </c>
      <c r="P191">
        <v>2024</v>
      </c>
      <c r="Q191">
        <v>2025</v>
      </c>
      <c r="R191">
        <v>2026</v>
      </c>
      <c r="S191">
        <v>2027</v>
      </c>
      <c r="T191">
        <v>2028</v>
      </c>
      <c r="U191">
        <v>2029</v>
      </c>
      <c r="V191">
        <v>2030</v>
      </c>
      <c r="W191">
        <v>2031</v>
      </c>
      <c r="X191">
        <v>2032</v>
      </c>
      <c r="Y191">
        <v>2033</v>
      </c>
      <c r="Z191">
        <v>2034</v>
      </c>
      <c r="AA191">
        <v>2035</v>
      </c>
      <c r="AB191">
        <v>2036</v>
      </c>
      <c r="AC191">
        <v>2037</v>
      </c>
      <c r="AD191">
        <v>2038</v>
      </c>
      <c r="AE191">
        <v>2039</v>
      </c>
      <c r="AF191">
        <v>2040</v>
      </c>
      <c r="AG191">
        <v>2041</v>
      </c>
      <c r="AH191">
        <v>2042</v>
      </c>
      <c r="AI191">
        <v>2043</v>
      </c>
      <c r="AJ191">
        <v>2044</v>
      </c>
      <c r="AK191">
        <v>2045</v>
      </c>
    </row>
    <row r="192" spans="4:37" x14ac:dyDescent="0.25">
      <c r="D192" t="s">
        <v>308</v>
      </c>
      <c r="E192" t="s">
        <v>187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0.01</v>
      </c>
      <c r="S192">
        <v>0</v>
      </c>
      <c r="T192">
        <v>413.94999999999993</v>
      </c>
      <c r="U192">
        <v>0</v>
      </c>
      <c r="V192">
        <v>414.25</v>
      </c>
      <c r="W192">
        <v>0</v>
      </c>
      <c r="X192">
        <v>414.28</v>
      </c>
      <c r="Y192">
        <v>0</v>
      </c>
      <c r="Z192">
        <v>0</v>
      </c>
      <c r="AA192">
        <v>616.83999999999992</v>
      </c>
      <c r="AB192">
        <v>0</v>
      </c>
      <c r="AC192">
        <v>0</v>
      </c>
      <c r="AD192">
        <v>0</v>
      </c>
      <c r="AE192">
        <v>0</v>
      </c>
      <c r="AF192">
        <v>617.51999999999987</v>
      </c>
      <c r="AG192">
        <v>0</v>
      </c>
      <c r="AH192">
        <v>0</v>
      </c>
      <c r="AI192">
        <v>0</v>
      </c>
      <c r="AJ192">
        <v>0</v>
      </c>
      <c r="AK192">
        <v>15194.04</v>
      </c>
    </row>
    <row r="193" spans="4:37" x14ac:dyDescent="0.25">
      <c r="D193" t="s">
        <v>309</v>
      </c>
      <c r="E193" t="s">
        <v>167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5.7199999999999994E-6</v>
      </c>
      <c r="O193">
        <v>1.1199999999999999E-5</v>
      </c>
      <c r="P193">
        <v>2.2929999999999999E-5</v>
      </c>
      <c r="Q193">
        <v>3.1060000000000004E-5</v>
      </c>
      <c r="R193">
        <v>4.0960000000000001E-5</v>
      </c>
      <c r="S193">
        <v>0</v>
      </c>
      <c r="T193">
        <v>4.3981681100000003</v>
      </c>
      <c r="U193">
        <v>0</v>
      </c>
      <c r="V193">
        <v>4.3995221200000003</v>
      </c>
      <c r="W193">
        <v>0</v>
      </c>
      <c r="X193">
        <v>4.4002147200000001</v>
      </c>
      <c r="Y193">
        <v>0</v>
      </c>
      <c r="Z193">
        <v>0</v>
      </c>
      <c r="AA193">
        <v>8.5292521599999986</v>
      </c>
      <c r="AB193">
        <v>0</v>
      </c>
      <c r="AC193">
        <v>0</v>
      </c>
      <c r="AD193">
        <v>0</v>
      </c>
      <c r="AE193">
        <v>0</v>
      </c>
      <c r="AF193">
        <v>8.5340207300000017</v>
      </c>
      <c r="AG193">
        <v>0</v>
      </c>
      <c r="AH193">
        <v>0</v>
      </c>
      <c r="AI193">
        <v>0</v>
      </c>
      <c r="AJ193">
        <v>0</v>
      </c>
      <c r="AK193">
        <v>304.55063312999999</v>
      </c>
    </row>
    <row r="195" spans="4:37" x14ac:dyDescent="0.25">
      <c r="D195" t="s">
        <v>310</v>
      </c>
    </row>
    <row r="196" spans="4:37" x14ac:dyDescent="0.25">
      <c r="D196" t="s">
        <v>311</v>
      </c>
      <c r="E196" t="s">
        <v>165</v>
      </c>
      <c r="G196">
        <v>2015</v>
      </c>
      <c r="H196">
        <v>2016</v>
      </c>
      <c r="I196">
        <v>2017</v>
      </c>
      <c r="J196">
        <v>2018</v>
      </c>
      <c r="K196">
        <v>2019</v>
      </c>
      <c r="L196">
        <v>2020</v>
      </c>
      <c r="M196">
        <v>2021</v>
      </c>
      <c r="N196">
        <v>2022</v>
      </c>
      <c r="O196">
        <v>2023</v>
      </c>
      <c r="P196">
        <v>2024</v>
      </c>
      <c r="Q196">
        <v>2025</v>
      </c>
      <c r="R196">
        <v>2026</v>
      </c>
      <c r="S196">
        <v>2027</v>
      </c>
      <c r="T196">
        <v>2028</v>
      </c>
      <c r="U196">
        <v>2029</v>
      </c>
      <c r="V196">
        <v>2030</v>
      </c>
      <c r="W196">
        <v>2031</v>
      </c>
      <c r="X196">
        <v>2032</v>
      </c>
      <c r="Y196">
        <v>2033</v>
      </c>
      <c r="Z196">
        <v>2034</v>
      </c>
      <c r="AA196">
        <v>2035</v>
      </c>
      <c r="AB196">
        <v>2036</v>
      </c>
      <c r="AC196">
        <v>2037</v>
      </c>
      <c r="AD196">
        <v>2038</v>
      </c>
      <c r="AE196">
        <v>2039</v>
      </c>
      <c r="AF196">
        <v>2040</v>
      </c>
      <c r="AG196">
        <v>2041</v>
      </c>
      <c r="AH196">
        <v>2042</v>
      </c>
      <c r="AI196">
        <v>2043</v>
      </c>
      <c r="AJ196">
        <v>2044</v>
      </c>
      <c r="AK196">
        <v>2045</v>
      </c>
    </row>
    <row r="197" spans="4:37" x14ac:dyDescent="0.25">
      <c r="D197" t="s">
        <v>188</v>
      </c>
      <c r="E197" t="s">
        <v>187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34.18</v>
      </c>
      <c r="O197">
        <v>65.319999999999993</v>
      </c>
      <c r="P197">
        <v>83.44</v>
      </c>
      <c r="Q197">
        <v>107.44</v>
      </c>
      <c r="R197">
        <v>107.44</v>
      </c>
      <c r="S197">
        <v>0</v>
      </c>
      <c r="T197">
        <v>134.38999999999999</v>
      </c>
      <c r="U197">
        <v>0</v>
      </c>
      <c r="V197">
        <v>134.38999999999999</v>
      </c>
      <c r="W197">
        <v>0</v>
      </c>
      <c r="X197">
        <v>134.38999999999999</v>
      </c>
      <c r="Y197">
        <v>0</v>
      </c>
      <c r="Z197">
        <v>0</v>
      </c>
      <c r="AA197">
        <v>134.38999999999999</v>
      </c>
      <c r="AB197">
        <v>0</v>
      </c>
      <c r="AC197">
        <v>0</v>
      </c>
      <c r="AD197">
        <v>0</v>
      </c>
      <c r="AE197">
        <v>0</v>
      </c>
      <c r="AF197">
        <v>134.38999999999999</v>
      </c>
      <c r="AG197">
        <v>0</v>
      </c>
      <c r="AH197">
        <v>0</v>
      </c>
      <c r="AI197">
        <v>0</v>
      </c>
      <c r="AJ197">
        <v>0</v>
      </c>
      <c r="AK197">
        <v>134.38999999999999</v>
      </c>
    </row>
    <row r="198" spans="4:37" x14ac:dyDescent="0.25">
      <c r="D198" t="s">
        <v>189</v>
      </c>
      <c r="E198" t="s">
        <v>187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14</v>
      </c>
      <c r="O198">
        <v>114</v>
      </c>
      <c r="P198">
        <v>114</v>
      </c>
      <c r="Q198">
        <v>114</v>
      </c>
      <c r="R198">
        <v>183.99</v>
      </c>
      <c r="S198">
        <v>0</v>
      </c>
      <c r="T198">
        <v>1159.7199999999998</v>
      </c>
      <c r="U198">
        <v>0</v>
      </c>
      <c r="V198">
        <v>1159.7199999999998</v>
      </c>
      <c r="W198">
        <v>0</v>
      </c>
      <c r="X198">
        <v>1159.7199999999998</v>
      </c>
      <c r="Y198">
        <v>0</v>
      </c>
      <c r="Z198">
        <v>0</v>
      </c>
      <c r="AA198">
        <v>1159.7199999999998</v>
      </c>
      <c r="AB198">
        <v>0</v>
      </c>
      <c r="AC198">
        <v>0</v>
      </c>
      <c r="AD198">
        <v>0</v>
      </c>
      <c r="AE198">
        <v>0</v>
      </c>
      <c r="AF198">
        <v>1159.7199999999998</v>
      </c>
      <c r="AG198">
        <v>0</v>
      </c>
      <c r="AH198">
        <v>0</v>
      </c>
      <c r="AI198">
        <v>0</v>
      </c>
      <c r="AJ198">
        <v>0</v>
      </c>
      <c r="AK198">
        <v>1521.4199999999998</v>
      </c>
    </row>
    <row r="199" spans="4:37" x14ac:dyDescent="0.25">
      <c r="D199" t="s">
        <v>194</v>
      </c>
      <c r="E199" t="s">
        <v>187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3074.96</v>
      </c>
      <c r="O199">
        <v>6452.2100000000009</v>
      </c>
      <c r="P199">
        <v>7644.5800000000008</v>
      </c>
      <c r="Q199">
        <v>10874.800000000003</v>
      </c>
      <c r="R199">
        <v>10874.810000000001</v>
      </c>
      <c r="S199">
        <v>0</v>
      </c>
      <c r="T199">
        <v>11271.650000000001</v>
      </c>
      <c r="U199">
        <v>0</v>
      </c>
      <c r="V199">
        <v>14045.520000000004</v>
      </c>
      <c r="W199">
        <v>0</v>
      </c>
      <c r="X199">
        <v>16747.400000000001</v>
      </c>
      <c r="Y199">
        <v>0</v>
      </c>
      <c r="Z199">
        <v>0</v>
      </c>
      <c r="AA199">
        <v>26051.73</v>
      </c>
      <c r="AB199">
        <v>0</v>
      </c>
      <c r="AC199">
        <v>0</v>
      </c>
      <c r="AD199">
        <v>0</v>
      </c>
      <c r="AE199">
        <v>0</v>
      </c>
      <c r="AF199">
        <v>42813.419999999991</v>
      </c>
      <c r="AG199">
        <v>0</v>
      </c>
      <c r="AH199">
        <v>0</v>
      </c>
      <c r="AI199">
        <v>0</v>
      </c>
      <c r="AJ199">
        <v>0</v>
      </c>
      <c r="AK199">
        <v>72356.69</v>
      </c>
    </row>
    <row r="200" spans="4:37" x14ac:dyDescent="0.25">
      <c r="D200" t="s">
        <v>191</v>
      </c>
      <c r="E200" t="s">
        <v>187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1718.73</v>
      </c>
      <c r="O200">
        <v>1740.85</v>
      </c>
      <c r="P200">
        <v>2070.7000000000003</v>
      </c>
      <c r="Q200">
        <v>3553.31</v>
      </c>
      <c r="R200">
        <v>3553.31</v>
      </c>
      <c r="S200">
        <v>0</v>
      </c>
      <c r="T200">
        <v>3553.31</v>
      </c>
      <c r="U200">
        <v>0</v>
      </c>
      <c r="V200">
        <v>3553.32</v>
      </c>
      <c r="W200">
        <v>0</v>
      </c>
      <c r="X200">
        <v>3553.32</v>
      </c>
      <c r="Y200">
        <v>0</v>
      </c>
      <c r="Z200">
        <v>0</v>
      </c>
      <c r="AA200">
        <v>3553.32</v>
      </c>
      <c r="AB200">
        <v>0</v>
      </c>
      <c r="AC200">
        <v>0</v>
      </c>
      <c r="AD200">
        <v>0</v>
      </c>
      <c r="AE200">
        <v>0</v>
      </c>
      <c r="AF200">
        <v>3553.32</v>
      </c>
      <c r="AG200">
        <v>0</v>
      </c>
      <c r="AH200">
        <v>0</v>
      </c>
      <c r="AI200">
        <v>0</v>
      </c>
      <c r="AJ200">
        <v>0</v>
      </c>
      <c r="AK200">
        <v>5053.1899999999996</v>
      </c>
    </row>
    <row r="201" spans="4:37" x14ac:dyDescent="0.25">
      <c r="D201" t="s">
        <v>192</v>
      </c>
      <c r="E201" t="s">
        <v>187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0.06</v>
      </c>
      <c r="S201">
        <v>0</v>
      </c>
      <c r="T201">
        <v>0.08</v>
      </c>
      <c r="U201">
        <v>0</v>
      </c>
      <c r="V201">
        <v>1500.05</v>
      </c>
      <c r="W201">
        <v>0</v>
      </c>
      <c r="X201">
        <v>1500.05</v>
      </c>
      <c r="Y201">
        <v>0</v>
      </c>
      <c r="Z201">
        <v>0</v>
      </c>
      <c r="AA201">
        <v>1500.06</v>
      </c>
      <c r="AB201">
        <v>0</v>
      </c>
      <c r="AC201">
        <v>0</v>
      </c>
      <c r="AD201">
        <v>0</v>
      </c>
      <c r="AE201">
        <v>0</v>
      </c>
      <c r="AF201">
        <v>1970.22</v>
      </c>
      <c r="AG201">
        <v>0</v>
      </c>
      <c r="AH201">
        <v>0</v>
      </c>
      <c r="AI201">
        <v>0</v>
      </c>
      <c r="AJ201">
        <v>0</v>
      </c>
      <c r="AK201">
        <v>1970.22</v>
      </c>
    </row>
    <row r="202" spans="4:37" x14ac:dyDescent="0.25">
      <c r="D202" t="s">
        <v>312</v>
      </c>
      <c r="E202" t="s">
        <v>187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120</v>
      </c>
      <c r="S202">
        <v>0</v>
      </c>
      <c r="T202">
        <v>195</v>
      </c>
      <c r="U202">
        <v>0</v>
      </c>
      <c r="V202">
        <v>195.01</v>
      </c>
      <c r="W202">
        <v>0</v>
      </c>
      <c r="X202">
        <v>963.81</v>
      </c>
      <c r="Y202">
        <v>0</v>
      </c>
      <c r="Z202">
        <v>0</v>
      </c>
      <c r="AA202">
        <v>1613.03</v>
      </c>
      <c r="AB202">
        <v>0</v>
      </c>
      <c r="AC202">
        <v>0</v>
      </c>
      <c r="AD202">
        <v>0</v>
      </c>
      <c r="AE202">
        <v>0</v>
      </c>
      <c r="AF202">
        <v>1613.03</v>
      </c>
      <c r="AG202">
        <v>0</v>
      </c>
      <c r="AH202">
        <v>0</v>
      </c>
      <c r="AI202">
        <v>0</v>
      </c>
      <c r="AJ202">
        <v>0</v>
      </c>
      <c r="AK202">
        <v>1613.03</v>
      </c>
    </row>
    <row r="204" spans="4:37" x14ac:dyDescent="0.25">
      <c r="D204" t="s">
        <v>313</v>
      </c>
    </row>
    <row r="205" spans="4:37" x14ac:dyDescent="0.25">
      <c r="D205" t="s">
        <v>311</v>
      </c>
      <c r="E205" t="s">
        <v>165</v>
      </c>
      <c r="G205">
        <v>2015</v>
      </c>
      <c r="H205">
        <v>2016</v>
      </c>
      <c r="I205">
        <v>2017</v>
      </c>
      <c r="J205">
        <v>2018</v>
      </c>
      <c r="K205">
        <v>2019</v>
      </c>
      <c r="L205">
        <v>2020</v>
      </c>
      <c r="M205">
        <v>2021</v>
      </c>
      <c r="N205">
        <v>2022</v>
      </c>
      <c r="O205">
        <v>2023</v>
      </c>
      <c r="P205">
        <v>2024</v>
      </c>
      <c r="Q205">
        <v>2025</v>
      </c>
      <c r="R205">
        <v>2026</v>
      </c>
      <c r="S205">
        <v>2027</v>
      </c>
      <c r="T205">
        <v>2028</v>
      </c>
      <c r="U205">
        <v>2029</v>
      </c>
      <c r="V205">
        <v>2030</v>
      </c>
      <c r="W205">
        <v>2031</v>
      </c>
      <c r="X205">
        <v>2032</v>
      </c>
      <c r="Y205">
        <v>2033</v>
      </c>
      <c r="Z205">
        <v>2034</v>
      </c>
      <c r="AA205">
        <v>2035</v>
      </c>
      <c r="AB205">
        <v>2036</v>
      </c>
      <c r="AC205">
        <v>2037</v>
      </c>
      <c r="AD205">
        <v>2038</v>
      </c>
      <c r="AE205">
        <v>2039</v>
      </c>
      <c r="AF205">
        <v>2040</v>
      </c>
      <c r="AG205">
        <v>2041</v>
      </c>
      <c r="AH205">
        <v>2042</v>
      </c>
      <c r="AI205">
        <v>2043</v>
      </c>
      <c r="AJ205">
        <v>2044</v>
      </c>
      <c r="AK205">
        <v>2045</v>
      </c>
    </row>
    <row r="206" spans="4:37" x14ac:dyDescent="0.25">
      <c r="D206" t="s">
        <v>189</v>
      </c>
      <c r="E206" t="s">
        <v>187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14</v>
      </c>
      <c r="O206">
        <v>114</v>
      </c>
      <c r="P206">
        <v>114</v>
      </c>
      <c r="Q206">
        <v>114</v>
      </c>
      <c r="R206">
        <v>183.99</v>
      </c>
      <c r="S206">
        <v>0</v>
      </c>
      <c r="T206">
        <v>1159.7199999999998</v>
      </c>
      <c r="U206">
        <v>0</v>
      </c>
      <c r="V206">
        <v>1159.7199999999998</v>
      </c>
      <c r="W206">
        <v>0</v>
      </c>
      <c r="X206">
        <v>1159.7199999999998</v>
      </c>
      <c r="Y206">
        <v>0</v>
      </c>
      <c r="Z206">
        <v>0</v>
      </c>
      <c r="AA206">
        <v>1159.7199999999998</v>
      </c>
      <c r="AB206">
        <v>0</v>
      </c>
      <c r="AC206">
        <v>0</v>
      </c>
      <c r="AD206">
        <v>0</v>
      </c>
      <c r="AE206">
        <v>0</v>
      </c>
      <c r="AF206">
        <v>1159.7199999999998</v>
      </c>
      <c r="AG206">
        <v>0</v>
      </c>
      <c r="AH206">
        <v>0</v>
      </c>
      <c r="AI206">
        <v>0</v>
      </c>
      <c r="AJ206">
        <v>0</v>
      </c>
      <c r="AK206">
        <v>1159.7199999999998</v>
      </c>
    </row>
    <row r="207" spans="4:37" x14ac:dyDescent="0.25">
      <c r="D207" t="s">
        <v>194</v>
      </c>
      <c r="E207" t="s">
        <v>187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1012.1800000000001</v>
      </c>
      <c r="O207">
        <v>1012.19</v>
      </c>
      <c r="P207">
        <v>1012.2</v>
      </c>
      <c r="Q207">
        <v>1012.2</v>
      </c>
      <c r="R207">
        <v>1012.2</v>
      </c>
      <c r="S207">
        <v>0</v>
      </c>
      <c r="T207">
        <v>1012.2</v>
      </c>
      <c r="U207">
        <v>0</v>
      </c>
      <c r="V207">
        <v>1012.2</v>
      </c>
      <c r="W207">
        <v>0</v>
      </c>
      <c r="X207">
        <v>1012.2</v>
      </c>
      <c r="Y207">
        <v>0</v>
      </c>
      <c r="Z207">
        <v>0</v>
      </c>
      <c r="AA207">
        <v>1012.2</v>
      </c>
      <c r="AB207">
        <v>0</v>
      </c>
      <c r="AC207">
        <v>0</v>
      </c>
      <c r="AD207">
        <v>0</v>
      </c>
      <c r="AE207">
        <v>0</v>
      </c>
      <c r="AF207">
        <v>1012.2</v>
      </c>
      <c r="AG207">
        <v>0</v>
      </c>
      <c r="AH207">
        <v>0</v>
      </c>
      <c r="AI207">
        <v>0</v>
      </c>
      <c r="AJ207">
        <v>0</v>
      </c>
      <c r="AK207">
        <v>1012.2</v>
      </c>
    </row>
    <row r="208" spans="4:37" x14ac:dyDescent="0.25">
      <c r="D208" t="s">
        <v>191</v>
      </c>
      <c r="E208" t="s">
        <v>187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912.04</v>
      </c>
      <c r="O208">
        <v>912.04</v>
      </c>
      <c r="P208">
        <v>1144.9000000000001</v>
      </c>
      <c r="Q208">
        <v>1144.9000000000001</v>
      </c>
      <c r="R208">
        <v>1144.9000000000001</v>
      </c>
      <c r="S208">
        <v>0</v>
      </c>
      <c r="T208">
        <v>1144.9000000000001</v>
      </c>
      <c r="U208">
        <v>0</v>
      </c>
      <c r="V208">
        <v>1144.9000000000001</v>
      </c>
      <c r="W208">
        <v>0</v>
      </c>
      <c r="X208">
        <v>1144.9000000000001</v>
      </c>
      <c r="Y208">
        <v>0</v>
      </c>
      <c r="Z208">
        <v>0</v>
      </c>
      <c r="AA208">
        <v>1144.9000000000001</v>
      </c>
      <c r="AB208">
        <v>0</v>
      </c>
      <c r="AC208">
        <v>0</v>
      </c>
      <c r="AD208">
        <v>0</v>
      </c>
      <c r="AE208">
        <v>0</v>
      </c>
      <c r="AF208">
        <v>1144.9000000000001</v>
      </c>
      <c r="AG208">
        <v>0</v>
      </c>
      <c r="AH208">
        <v>0</v>
      </c>
      <c r="AI208">
        <v>0</v>
      </c>
      <c r="AJ208">
        <v>0</v>
      </c>
      <c r="AK208">
        <v>1144.9000000000001</v>
      </c>
    </row>
    <row r="209" spans="4:37" x14ac:dyDescent="0.25">
      <c r="D209" t="s">
        <v>192</v>
      </c>
      <c r="E209" t="s">
        <v>187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0.06</v>
      </c>
      <c r="S209">
        <v>0</v>
      </c>
      <c r="T209">
        <v>0.08</v>
      </c>
      <c r="U209">
        <v>0</v>
      </c>
      <c r="V209">
        <v>1500.05</v>
      </c>
      <c r="W209">
        <v>0</v>
      </c>
      <c r="X209">
        <v>1500.05</v>
      </c>
      <c r="Y209">
        <v>0</v>
      </c>
      <c r="Z209">
        <v>0</v>
      </c>
      <c r="AA209">
        <v>1500.06</v>
      </c>
      <c r="AB209">
        <v>0</v>
      </c>
      <c r="AC209">
        <v>0</v>
      </c>
      <c r="AD209">
        <v>0</v>
      </c>
      <c r="AE209">
        <v>0</v>
      </c>
      <c r="AF209">
        <v>1970.22</v>
      </c>
      <c r="AG209">
        <v>0</v>
      </c>
      <c r="AH209">
        <v>0</v>
      </c>
      <c r="AI209">
        <v>0</v>
      </c>
      <c r="AJ209">
        <v>0</v>
      </c>
      <c r="AK209">
        <v>1970.22</v>
      </c>
    </row>
    <row r="210" spans="4:37" x14ac:dyDescent="0.25">
      <c r="D210" t="s">
        <v>312</v>
      </c>
      <c r="E210" t="s">
        <v>187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120</v>
      </c>
      <c r="S210">
        <v>0</v>
      </c>
      <c r="T210">
        <v>195</v>
      </c>
      <c r="U210">
        <v>0</v>
      </c>
      <c r="V210">
        <v>195.01</v>
      </c>
      <c r="W210">
        <v>0</v>
      </c>
      <c r="X210">
        <v>963.81</v>
      </c>
      <c r="Y210">
        <v>0</v>
      </c>
      <c r="Z210">
        <v>0</v>
      </c>
      <c r="AA210">
        <v>1613.03</v>
      </c>
      <c r="AB210">
        <v>0</v>
      </c>
      <c r="AC210">
        <v>0</v>
      </c>
      <c r="AD210">
        <v>0</v>
      </c>
      <c r="AE210">
        <v>0</v>
      </c>
      <c r="AF210">
        <v>1613.03</v>
      </c>
      <c r="AG210">
        <v>0</v>
      </c>
      <c r="AH210">
        <v>0</v>
      </c>
      <c r="AI210">
        <v>0</v>
      </c>
      <c r="AJ210">
        <v>0</v>
      </c>
      <c r="AK210">
        <v>1613.03</v>
      </c>
    </row>
    <row r="212" spans="4:37" x14ac:dyDescent="0.25">
      <c r="D212" t="s">
        <v>314</v>
      </c>
    </row>
    <row r="213" spans="4:37" x14ac:dyDescent="0.25">
      <c r="D213" t="s">
        <v>311</v>
      </c>
      <c r="E213" t="s">
        <v>165</v>
      </c>
      <c r="G213">
        <v>2015</v>
      </c>
      <c r="H213">
        <v>2016</v>
      </c>
      <c r="I213">
        <v>2017</v>
      </c>
      <c r="J213">
        <v>2018</v>
      </c>
      <c r="K213">
        <v>2019</v>
      </c>
      <c r="L213">
        <v>2020</v>
      </c>
      <c r="M213">
        <v>2021</v>
      </c>
      <c r="N213">
        <v>2022</v>
      </c>
      <c r="O213">
        <v>2023</v>
      </c>
      <c r="P213">
        <v>2024</v>
      </c>
      <c r="Q213">
        <v>2025</v>
      </c>
      <c r="R213">
        <v>2026</v>
      </c>
      <c r="S213">
        <v>2027</v>
      </c>
      <c r="T213">
        <v>2028</v>
      </c>
      <c r="U213">
        <v>2029</v>
      </c>
      <c r="V213">
        <v>2030</v>
      </c>
      <c r="W213">
        <v>2031</v>
      </c>
      <c r="X213">
        <v>2032</v>
      </c>
      <c r="Y213">
        <v>2033</v>
      </c>
      <c r="Z213">
        <v>2034</v>
      </c>
      <c r="AA213">
        <v>2035</v>
      </c>
      <c r="AB213">
        <v>2036</v>
      </c>
      <c r="AC213">
        <v>2037</v>
      </c>
      <c r="AD213">
        <v>2038</v>
      </c>
      <c r="AE213">
        <v>2039</v>
      </c>
      <c r="AF213">
        <v>2040</v>
      </c>
      <c r="AG213">
        <v>2041</v>
      </c>
      <c r="AH213">
        <v>2042</v>
      </c>
      <c r="AI213">
        <v>2043</v>
      </c>
      <c r="AJ213">
        <v>2044</v>
      </c>
      <c r="AK213">
        <v>2045</v>
      </c>
    </row>
    <row r="214" spans="4:37" x14ac:dyDescent="0.25">
      <c r="D214" t="s">
        <v>189</v>
      </c>
      <c r="E214" t="s">
        <v>187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361.7</v>
      </c>
    </row>
    <row r="215" spans="4:37" x14ac:dyDescent="0.25">
      <c r="D215" t="s">
        <v>194</v>
      </c>
      <c r="E215" t="s">
        <v>187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2062.7799999999997</v>
      </c>
      <c r="O215">
        <v>5440.02</v>
      </c>
      <c r="P215">
        <v>6632.380000000001</v>
      </c>
      <c r="Q215">
        <v>9862.6000000000022</v>
      </c>
      <c r="R215">
        <v>9862.61</v>
      </c>
      <c r="S215">
        <v>0</v>
      </c>
      <c r="T215">
        <v>10259.450000000001</v>
      </c>
      <c r="U215">
        <v>0</v>
      </c>
      <c r="V215">
        <v>13033.320000000003</v>
      </c>
      <c r="W215">
        <v>0</v>
      </c>
      <c r="X215">
        <v>15735.2</v>
      </c>
      <c r="Y215">
        <v>0</v>
      </c>
      <c r="Z215">
        <v>0</v>
      </c>
      <c r="AA215">
        <v>25039.53</v>
      </c>
      <c r="AB215">
        <v>0</v>
      </c>
      <c r="AC215">
        <v>0</v>
      </c>
      <c r="AD215">
        <v>0</v>
      </c>
      <c r="AE215">
        <v>0</v>
      </c>
      <c r="AF215">
        <v>41801.219999999994</v>
      </c>
      <c r="AG215">
        <v>0</v>
      </c>
      <c r="AH215">
        <v>0</v>
      </c>
      <c r="AI215">
        <v>0</v>
      </c>
      <c r="AJ215">
        <v>0</v>
      </c>
      <c r="AK215">
        <v>71344.490000000005</v>
      </c>
    </row>
    <row r="216" spans="4:37" x14ac:dyDescent="0.25">
      <c r="D216" t="s">
        <v>191</v>
      </c>
      <c r="E216" t="s">
        <v>187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806.69</v>
      </c>
      <c r="O216">
        <v>828.81000000000006</v>
      </c>
      <c r="P216">
        <v>925.80000000000007</v>
      </c>
      <c r="Q216">
        <v>2408.41</v>
      </c>
      <c r="R216">
        <v>2408.41</v>
      </c>
      <c r="S216">
        <v>0</v>
      </c>
      <c r="T216">
        <v>2408.41</v>
      </c>
      <c r="U216">
        <v>0</v>
      </c>
      <c r="V216">
        <v>2408.42</v>
      </c>
      <c r="W216">
        <v>0</v>
      </c>
      <c r="X216">
        <v>2408.42</v>
      </c>
      <c r="Y216">
        <v>0</v>
      </c>
      <c r="Z216">
        <v>0</v>
      </c>
      <c r="AA216">
        <v>2408.42</v>
      </c>
      <c r="AB216">
        <v>0</v>
      </c>
      <c r="AC216">
        <v>0</v>
      </c>
      <c r="AD216">
        <v>0</v>
      </c>
      <c r="AE216">
        <v>0</v>
      </c>
      <c r="AF216">
        <v>2408.42</v>
      </c>
      <c r="AG216">
        <v>0</v>
      </c>
      <c r="AH216">
        <v>0</v>
      </c>
      <c r="AI216">
        <v>0</v>
      </c>
      <c r="AJ216">
        <v>0</v>
      </c>
      <c r="AK216">
        <v>3908.2899999999995</v>
      </c>
    </row>
    <row r="217" spans="4:37" x14ac:dyDescent="0.25">
      <c r="D217" t="s">
        <v>192</v>
      </c>
      <c r="E217" t="s">
        <v>187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4:37" x14ac:dyDescent="0.25">
      <c r="D218" t="s">
        <v>312</v>
      </c>
      <c r="E218" t="s">
        <v>187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21" spans="4:37" x14ac:dyDescent="0.25">
      <c r="D221" t="s">
        <v>315</v>
      </c>
    </row>
    <row r="223" spans="4:37" x14ac:dyDescent="0.25">
      <c r="E223" t="s">
        <v>165</v>
      </c>
      <c r="G223">
        <v>2015</v>
      </c>
      <c r="H223">
        <v>2016</v>
      </c>
      <c r="I223">
        <v>2017</v>
      </c>
      <c r="J223">
        <v>2018</v>
      </c>
      <c r="K223">
        <v>2019</v>
      </c>
      <c r="L223">
        <v>2020</v>
      </c>
      <c r="M223">
        <v>2021</v>
      </c>
      <c r="N223">
        <v>2022</v>
      </c>
      <c r="O223">
        <v>2023</v>
      </c>
      <c r="P223">
        <v>2024</v>
      </c>
      <c r="Q223">
        <v>2025</v>
      </c>
      <c r="R223">
        <v>2026</v>
      </c>
      <c r="S223">
        <v>2027</v>
      </c>
      <c r="T223">
        <v>2028</v>
      </c>
      <c r="U223">
        <v>2029</v>
      </c>
      <c r="V223">
        <v>2030</v>
      </c>
      <c r="W223">
        <v>2031</v>
      </c>
      <c r="X223">
        <v>2032</v>
      </c>
      <c r="Y223">
        <v>2033</v>
      </c>
      <c r="Z223">
        <v>2034</v>
      </c>
      <c r="AA223">
        <v>2035</v>
      </c>
      <c r="AB223">
        <v>2036</v>
      </c>
      <c r="AC223">
        <v>2037</v>
      </c>
      <c r="AD223">
        <v>2038</v>
      </c>
      <c r="AE223">
        <v>2039</v>
      </c>
      <c r="AF223">
        <v>2040</v>
      </c>
      <c r="AG223">
        <v>2041</v>
      </c>
      <c r="AH223">
        <v>2042</v>
      </c>
      <c r="AI223">
        <v>2043</v>
      </c>
      <c r="AJ223">
        <v>2044</v>
      </c>
      <c r="AK223">
        <v>2045</v>
      </c>
    </row>
    <row r="224" spans="4:37" x14ac:dyDescent="0.25">
      <c r="D224" t="s">
        <v>316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0.952380952380952</v>
      </c>
      <c r="P224">
        <v>0.90702947845805004</v>
      </c>
      <c r="Q224">
        <v>0.86383759853147601</v>
      </c>
      <c r="R224">
        <v>1.2144655580261099</v>
      </c>
      <c r="S224">
        <v>0</v>
      </c>
      <c r="T224">
        <v>1.49331914493592</v>
      </c>
      <c r="U224">
        <v>0</v>
      </c>
      <c r="V224">
        <v>1.3544844852026501</v>
      </c>
      <c r="W224">
        <v>0</v>
      </c>
      <c r="X224">
        <v>1.5116163770997999</v>
      </c>
      <c r="Y224">
        <v>0</v>
      </c>
      <c r="Z224">
        <v>0</v>
      </c>
      <c r="AA224">
        <v>2.0596079600288801</v>
      </c>
      <c r="AB224">
        <v>0</v>
      </c>
      <c r="AC224">
        <v>0</v>
      </c>
      <c r="AD224">
        <v>0</v>
      </c>
      <c r="AE224">
        <v>0</v>
      </c>
      <c r="AF224">
        <v>2.0875131233973301</v>
      </c>
      <c r="AG224">
        <v>0</v>
      </c>
      <c r="AH224">
        <v>0</v>
      </c>
      <c r="AI224">
        <v>0</v>
      </c>
      <c r="AJ224">
        <v>0</v>
      </c>
      <c r="AK224">
        <v>5.1016573003380996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3521-C494-48D3-AB95-EEC0CF0738D2}">
  <dimension ref="A1:AH16"/>
  <sheetViews>
    <sheetView workbookViewId="0">
      <selection activeCell="B16" sqref="B16"/>
    </sheetView>
  </sheetViews>
  <sheetFormatPr defaultRowHeight="15" x14ac:dyDescent="0.25"/>
  <cols>
    <col min="1" max="1" width="24.28515625" customWidth="1"/>
    <col min="2" max="2" width="9.5703125" bestFit="1" customWidth="1"/>
    <col min="4" max="10" width="9.28515625" bestFit="1" customWidth="1"/>
    <col min="11" max="12" width="9.5703125" bestFit="1" customWidth="1"/>
    <col min="13" max="15" width="10.5703125" bestFit="1" customWidth="1"/>
    <col min="16" max="16" width="9.28515625" bestFit="1" customWidth="1"/>
    <col min="17" max="17" width="10.5703125" bestFit="1" customWidth="1"/>
    <col min="18" max="18" width="9.28515625" bestFit="1" customWidth="1"/>
    <col min="19" max="19" width="10.5703125" bestFit="1" customWidth="1"/>
    <col min="20" max="20" width="9.28515625" bestFit="1" customWidth="1"/>
    <col min="21" max="21" width="10.5703125" bestFit="1" customWidth="1"/>
    <col min="22" max="23" width="9.28515625" bestFit="1" customWidth="1"/>
    <col min="24" max="24" width="10.5703125" bestFit="1" customWidth="1"/>
    <col min="25" max="28" width="9.28515625" bestFit="1" customWidth="1"/>
    <col min="29" max="29" width="10.5703125" bestFit="1" customWidth="1"/>
    <col min="30" max="33" width="9.28515625" bestFit="1" customWidth="1"/>
    <col min="34" max="34" width="10.5703125" bestFit="1" customWidth="1"/>
  </cols>
  <sheetData>
    <row r="1" spans="1:34" x14ac:dyDescent="0.25">
      <c r="A1" t="s">
        <v>154</v>
      </c>
      <c r="K1" t="s">
        <v>160</v>
      </c>
    </row>
    <row r="2" spans="1:34" s="6" customFormat="1" x14ac:dyDescent="0.25"/>
    <row r="3" spans="1:34" s="22" customFormat="1" x14ac:dyDescent="0.25">
      <c r="A3" s="21" t="s">
        <v>321</v>
      </c>
    </row>
    <row r="4" spans="1:34" x14ac:dyDescent="0.25">
      <c r="A4" s="6" t="s">
        <v>317</v>
      </c>
      <c r="B4" s="6" t="s">
        <v>318</v>
      </c>
    </row>
    <row r="5" spans="1:34" s="6" customFormat="1" x14ac:dyDescent="0.25"/>
    <row r="6" spans="1:34" s="6" customFormat="1" x14ac:dyDescent="0.25"/>
    <row r="8" spans="1:34" x14ac:dyDescent="0.25">
      <c r="A8" s="6"/>
      <c r="B8" s="6" t="s">
        <v>165</v>
      </c>
      <c r="C8" s="6"/>
      <c r="D8" s="6">
        <v>2015</v>
      </c>
      <c r="E8" s="6">
        <v>2016</v>
      </c>
      <c r="F8" s="6">
        <v>2017</v>
      </c>
      <c r="G8" s="6">
        <v>2018</v>
      </c>
      <c r="H8" s="6">
        <v>2019</v>
      </c>
      <c r="I8" s="6">
        <v>2020</v>
      </c>
      <c r="J8" s="6">
        <v>2021</v>
      </c>
      <c r="K8" s="6">
        <v>2022</v>
      </c>
      <c r="L8" s="6">
        <v>2023</v>
      </c>
      <c r="M8" s="6">
        <v>2024</v>
      </c>
      <c r="N8" s="6">
        <v>2025</v>
      </c>
      <c r="O8" s="6">
        <v>2026</v>
      </c>
      <c r="P8" s="6">
        <v>2027</v>
      </c>
      <c r="Q8" s="6">
        <v>2028</v>
      </c>
      <c r="R8" s="6">
        <v>2029</v>
      </c>
      <c r="S8" s="6">
        <v>2030</v>
      </c>
      <c r="T8" s="6">
        <v>2031</v>
      </c>
      <c r="U8" s="6">
        <v>2032</v>
      </c>
      <c r="V8" s="6">
        <v>2033</v>
      </c>
      <c r="W8" s="6">
        <v>2034</v>
      </c>
      <c r="X8" s="6">
        <v>2035</v>
      </c>
      <c r="Y8" s="6">
        <v>2036</v>
      </c>
      <c r="Z8" s="6">
        <v>2037</v>
      </c>
      <c r="AA8" s="6">
        <v>2038</v>
      </c>
      <c r="AB8" s="6">
        <v>2039</v>
      </c>
      <c r="AC8" s="6">
        <v>2040</v>
      </c>
      <c r="AD8" s="6">
        <v>2041</v>
      </c>
      <c r="AE8" s="6">
        <v>2042</v>
      </c>
      <c r="AF8" s="6">
        <v>2043</v>
      </c>
      <c r="AG8" s="6">
        <v>2044</v>
      </c>
      <c r="AH8" s="6">
        <v>2045</v>
      </c>
    </row>
    <row r="9" spans="1:34" x14ac:dyDescent="0.25">
      <c r="A9" s="19" t="s">
        <v>196</v>
      </c>
      <c r="B9" s="19" t="s">
        <v>187</v>
      </c>
      <c r="C9" s="19"/>
      <c r="D9" s="20">
        <f>RESOLVE!G33</f>
        <v>0</v>
      </c>
      <c r="E9" s="20">
        <f>RESOLVE!H33</f>
        <v>0</v>
      </c>
      <c r="F9" s="20">
        <f>RESOLVE!I33</f>
        <v>0</v>
      </c>
      <c r="G9" s="20">
        <f>RESOLVE!J33</f>
        <v>0</v>
      </c>
      <c r="H9" s="20">
        <f>RESOLVE!K33</f>
        <v>0</v>
      </c>
      <c r="I9" s="20">
        <f>RESOLVE!L33</f>
        <v>0</v>
      </c>
      <c r="J9" s="20">
        <f>RESOLVE!M33</f>
        <v>0</v>
      </c>
      <c r="K9" s="20">
        <f>RESOLVE!N33</f>
        <v>2570.54</v>
      </c>
      <c r="L9" s="20">
        <f>RESOLVE!O33</f>
        <v>4603.6099999999997</v>
      </c>
      <c r="M9" s="20">
        <f>RESOLVE!P33</f>
        <v>10348.99</v>
      </c>
      <c r="N9" s="20">
        <f>RESOLVE!Q33</f>
        <v>12082.01</v>
      </c>
      <c r="O9" s="20">
        <f>RESOLVE!R33</f>
        <v>12082.03</v>
      </c>
      <c r="P9" s="20">
        <f>RESOLVE!S33</f>
        <v>0</v>
      </c>
      <c r="Q9" s="20">
        <f>RESOLVE!T33</f>
        <v>13202.039999999999</v>
      </c>
      <c r="R9" s="20">
        <f>RESOLVE!U33</f>
        <v>0</v>
      </c>
      <c r="S9" s="20">
        <f>RESOLVE!V33</f>
        <v>13466.470000000001</v>
      </c>
      <c r="T9" s="20">
        <f>RESOLVE!W33</f>
        <v>0</v>
      </c>
      <c r="U9" s="20">
        <f>RESOLVE!X33</f>
        <v>14943.87</v>
      </c>
      <c r="V9" s="20">
        <f>RESOLVE!Y33</f>
        <v>0</v>
      </c>
      <c r="W9" s="20">
        <f>RESOLVE!Z33</f>
        <v>0</v>
      </c>
      <c r="X9" s="20">
        <f>RESOLVE!AA33</f>
        <v>18626.370000000003</v>
      </c>
      <c r="Y9" s="20">
        <f>RESOLVE!AB33</f>
        <v>0</v>
      </c>
      <c r="Z9" s="20">
        <f>RESOLVE!AC33</f>
        <v>0</v>
      </c>
      <c r="AA9" s="20">
        <f>RESOLVE!AD33</f>
        <v>0</v>
      </c>
      <c r="AB9" s="20">
        <f>RESOLVE!AE33</f>
        <v>0</v>
      </c>
      <c r="AC9" s="20">
        <f>RESOLVE!AF33</f>
        <v>28724.080000000005</v>
      </c>
      <c r="AD9" s="20">
        <f>RESOLVE!AG33</f>
        <v>0</v>
      </c>
      <c r="AE9" s="20">
        <f>RESOLVE!AH33</f>
        <v>0</v>
      </c>
      <c r="AF9" s="20">
        <f>RESOLVE!AI33</f>
        <v>0</v>
      </c>
      <c r="AG9" s="20">
        <f>RESOLVE!AJ33</f>
        <v>0</v>
      </c>
      <c r="AH9" s="20">
        <f>RESOLVE!AK33</f>
        <v>40748.920000000006</v>
      </c>
    </row>
    <row r="12" spans="1:34" x14ac:dyDescent="0.25">
      <c r="B12">
        <v>2022</v>
      </c>
      <c r="C12">
        <v>2023</v>
      </c>
      <c r="D12">
        <v>2024</v>
      </c>
      <c r="E12">
        <v>2025</v>
      </c>
      <c r="F12">
        <v>2026</v>
      </c>
      <c r="G12">
        <v>2028</v>
      </c>
      <c r="H12">
        <v>2030</v>
      </c>
      <c r="I12">
        <v>2032</v>
      </c>
      <c r="J12">
        <v>2035</v>
      </c>
      <c r="K12">
        <v>2040</v>
      </c>
      <c r="L12">
        <v>2045</v>
      </c>
    </row>
    <row r="13" spans="1:34" x14ac:dyDescent="0.25">
      <c r="A13" s="25" t="s">
        <v>320</v>
      </c>
      <c r="B13" s="24">
        <f>K9</f>
        <v>2570.54</v>
      </c>
      <c r="C13" s="24">
        <f t="shared" ref="C13:F13" si="0">L9</f>
        <v>4603.6099999999997</v>
      </c>
      <c r="D13" s="24">
        <f t="shared" si="0"/>
        <v>10348.99</v>
      </c>
      <c r="E13" s="24">
        <f t="shared" si="0"/>
        <v>12082.01</v>
      </c>
      <c r="F13" s="24">
        <f t="shared" si="0"/>
        <v>12082.03</v>
      </c>
      <c r="G13" s="24">
        <f>Q9</f>
        <v>13202.039999999999</v>
      </c>
      <c r="H13" s="24">
        <f>S9</f>
        <v>13466.470000000001</v>
      </c>
      <c r="I13" s="24">
        <f>U9</f>
        <v>14943.87</v>
      </c>
      <c r="J13" s="24">
        <f>X9</f>
        <v>18626.370000000003</v>
      </c>
      <c r="K13" s="24">
        <f>AC9</f>
        <v>28724.080000000005</v>
      </c>
      <c r="L13" s="24">
        <f>AH9</f>
        <v>40748.920000000006</v>
      </c>
    </row>
    <row r="15" spans="1:34" x14ac:dyDescent="0.25">
      <c r="B15">
        <v>2021</v>
      </c>
      <c r="C15">
        <v>2022</v>
      </c>
      <c r="D15" s="6">
        <v>2023</v>
      </c>
      <c r="E15" s="6">
        <v>2024</v>
      </c>
      <c r="F15" s="6">
        <v>2025</v>
      </c>
      <c r="G15" s="6">
        <v>2026</v>
      </c>
      <c r="H15" s="6">
        <v>2027</v>
      </c>
      <c r="I15" s="6">
        <v>2028</v>
      </c>
      <c r="J15" s="6">
        <v>2029</v>
      </c>
      <c r="K15" s="6">
        <v>2030</v>
      </c>
      <c r="L15" s="6">
        <v>2031</v>
      </c>
      <c r="M15" s="6">
        <v>2032</v>
      </c>
      <c r="N15" s="6">
        <v>2033</v>
      </c>
      <c r="O15" s="6">
        <v>2034</v>
      </c>
      <c r="P15" s="6">
        <v>2035</v>
      </c>
      <c r="Q15" s="6">
        <v>2036</v>
      </c>
      <c r="R15" s="6">
        <v>2037</v>
      </c>
      <c r="S15" s="6">
        <v>2038</v>
      </c>
      <c r="T15" s="6">
        <v>2039</v>
      </c>
      <c r="U15" s="6">
        <v>2040</v>
      </c>
      <c r="V15" s="6">
        <v>2041</v>
      </c>
      <c r="W15" s="6">
        <v>2042</v>
      </c>
      <c r="X15" s="6">
        <v>2043</v>
      </c>
      <c r="Y15" s="6">
        <v>2044</v>
      </c>
      <c r="Z15" s="6">
        <v>2045</v>
      </c>
      <c r="AA15" s="6">
        <v>2046</v>
      </c>
      <c r="AB15" s="6">
        <v>2047</v>
      </c>
      <c r="AC15" s="6">
        <v>2048</v>
      </c>
      <c r="AD15" s="6">
        <v>2049</v>
      </c>
      <c r="AE15" s="6">
        <v>2050</v>
      </c>
    </row>
    <row r="16" spans="1:34" x14ac:dyDescent="0.25">
      <c r="A16" s="5" t="s">
        <v>144</v>
      </c>
      <c r="B16" s="23">
        <f>_xlfn.FORECAST.LINEAR(B15,$B$13:$L$13,$B$12:$L$12)</f>
        <v>2911.6192850032821</v>
      </c>
      <c r="C16" s="23">
        <f t="shared" ref="C16:AE16" si="1">_xlfn.FORECAST.LINEAR(C15,$B$13:$L$13,$B$12:$L$12)</f>
        <v>4319.4083543461747</v>
      </c>
      <c r="D16" s="23">
        <f t="shared" si="1"/>
        <v>5727.197423689533</v>
      </c>
      <c r="E16" s="23">
        <f t="shared" si="1"/>
        <v>7134.9864930324256</v>
      </c>
      <c r="F16" s="23">
        <f t="shared" si="1"/>
        <v>8542.7755623753183</v>
      </c>
      <c r="G16" s="23">
        <f t="shared" si="1"/>
        <v>9950.5646317186765</v>
      </c>
      <c r="H16" s="23">
        <f t="shared" si="1"/>
        <v>11358.353701061569</v>
      </c>
      <c r="I16" s="23">
        <f t="shared" si="1"/>
        <v>12766.142770404927</v>
      </c>
      <c r="J16" s="23">
        <f t="shared" si="1"/>
        <v>14173.93183974782</v>
      </c>
      <c r="K16" s="23">
        <f t="shared" si="1"/>
        <v>15581.720909090713</v>
      </c>
      <c r="L16" s="23">
        <f t="shared" si="1"/>
        <v>16989.509978434071</v>
      </c>
      <c r="M16" s="23">
        <f t="shared" si="1"/>
        <v>18397.299047776964</v>
      </c>
      <c r="N16" s="23">
        <f t="shared" si="1"/>
        <v>19805.088117119856</v>
      </c>
      <c r="O16" s="23">
        <f t="shared" si="1"/>
        <v>21212.877186463214</v>
      </c>
      <c r="P16" s="23">
        <f t="shared" si="1"/>
        <v>22620.666255806107</v>
      </c>
      <c r="Q16" s="23">
        <f t="shared" si="1"/>
        <v>24028.455325149465</v>
      </c>
      <c r="R16" s="23">
        <f t="shared" si="1"/>
        <v>25436.244394492358</v>
      </c>
      <c r="S16" s="23">
        <f t="shared" si="1"/>
        <v>26844.033463835251</v>
      </c>
      <c r="T16" s="23">
        <f t="shared" si="1"/>
        <v>28251.822533178609</v>
      </c>
      <c r="U16" s="23">
        <f t="shared" si="1"/>
        <v>29659.611602521501</v>
      </c>
      <c r="V16" s="23">
        <f t="shared" si="1"/>
        <v>31067.400671864394</v>
      </c>
      <c r="W16" s="23">
        <f t="shared" si="1"/>
        <v>32475.189741207752</v>
      </c>
      <c r="X16" s="23">
        <f t="shared" si="1"/>
        <v>33882.978810550645</v>
      </c>
      <c r="Y16" s="23">
        <f t="shared" si="1"/>
        <v>35290.767879894003</v>
      </c>
      <c r="Z16" s="23">
        <f t="shared" si="1"/>
        <v>36698.556949236896</v>
      </c>
      <c r="AA16" s="23">
        <f t="shared" si="1"/>
        <v>38106.346018579789</v>
      </c>
      <c r="AB16" s="23">
        <f t="shared" si="1"/>
        <v>39514.135087923147</v>
      </c>
      <c r="AC16" s="23">
        <f t="shared" si="1"/>
        <v>40921.924157266039</v>
      </c>
      <c r="AD16" s="23">
        <f t="shared" si="1"/>
        <v>42329.713226608932</v>
      </c>
      <c r="AE16" s="23">
        <f t="shared" si="1"/>
        <v>43737.50229595229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A2" sqref="A2"/>
    </sheetView>
  </sheetViews>
  <sheetFormatPr defaultColWidth="8.85546875" defaultRowHeight="15" x14ac:dyDescent="0.25"/>
  <cols>
    <col min="1" max="1" width="33.140625" style="6" customWidth="1"/>
    <col min="2" max="2" width="9" style="6" customWidth="1"/>
  </cols>
  <sheetData>
    <row r="1" spans="1:33" x14ac:dyDescent="0.25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13</v>
      </c>
      <c r="B2" s="3">
        <f>Calculations!B37</f>
        <v>444.98</v>
      </c>
      <c r="C2" s="3">
        <f>Calculations!C37</f>
        <v>571.47276607727349</v>
      </c>
      <c r="D2" s="3">
        <f>Calculations!D37</f>
        <v>697.96553215454696</v>
      </c>
      <c r="E2" s="3">
        <f>Calculations!E37</f>
        <v>824.45829823182044</v>
      </c>
      <c r="F2" s="3">
        <f>Calculations!F37</f>
        <v>950.95106430909391</v>
      </c>
      <c r="G2" s="3">
        <f>Calculations!G37</f>
        <v>1077.4438303863674</v>
      </c>
      <c r="H2" s="3">
        <f>Calculations!H37</f>
        <v>1203.9365964636409</v>
      </c>
      <c r="I2" s="3">
        <f>Calculations!I37</f>
        <v>1330.4293625409143</v>
      </c>
      <c r="J2" s="3">
        <f>Calculations!J37</f>
        <v>1456.9221286181878</v>
      </c>
      <c r="K2" s="3">
        <f>Calculations!K37</f>
        <v>1583.4148946954613</v>
      </c>
      <c r="L2" s="3">
        <f>Calculations!L37</f>
        <v>1709.9076607727347</v>
      </c>
      <c r="M2" s="3">
        <f>Calculations!M37</f>
        <v>1836.4004268500082</v>
      </c>
      <c r="N2" s="3">
        <f>Calculations!N37</f>
        <v>1962.8931929272817</v>
      </c>
      <c r="O2" s="3">
        <f>Calculations!O37</f>
        <v>2089.3859590045554</v>
      </c>
      <c r="P2" s="3">
        <f>Calculations!P37</f>
        <v>2215.8787250818291</v>
      </c>
      <c r="Q2" s="3">
        <f>Calculations!Q37</f>
        <v>2342.3714911591028</v>
      </c>
      <c r="R2" s="3">
        <f>Calculations!R37</f>
        <v>2468.864257236376</v>
      </c>
      <c r="S2" s="3">
        <f>Calculations!S37</f>
        <v>2475.8692453360341</v>
      </c>
      <c r="T2" s="3">
        <f>Calculations!T37</f>
        <v>2482.8742334356921</v>
      </c>
      <c r="U2" s="3">
        <f>Calculations!U37</f>
        <v>2489.8792215353501</v>
      </c>
      <c r="V2" s="3">
        <f>Calculations!V37</f>
        <v>2496.8842096350081</v>
      </c>
      <c r="W2" s="3">
        <f>Calculations!W37</f>
        <v>2503.8891977346661</v>
      </c>
      <c r="X2" s="3">
        <f>Calculations!X37</f>
        <v>2510.8941858343242</v>
      </c>
      <c r="Y2" s="3">
        <f>Calculations!Y37</f>
        <v>2517.8991739339822</v>
      </c>
      <c r="Z2" s="3">
        <f>Calculations!Z37</f>
        <v>2524.9041620336402</v>
      </c>
      <c r="AA2" s="3">
        <f>Calculations!AA37</f>
        <v>2531.9091501332982</v>
      </c>
      <c r="AB2" s="3">
        <f>Calculations!AB37</f>
        <v>2538.9141382329562</v>
      </c>
      <c r="AC2" s="3">
        <f>Calculations!AC37</f>
        <v>2545.9191263326143</v>
      </c>
      <c r="AD2" s="3">
        <f>Calculations!AD37</f>
        <v>2552.9241144322723</v>
      </c>
      <c r="AE2" s="3">
        <f>Calculations!AE37</f>
        <v>2559.9291025319303</v>
      </c>
      <c r="AF2" s="3">
        <f>Calculations!AF37</f>
        <v>2566.9340906315883</v>
      </c>
      <c r="AG2" s="3">
        <f>Calculations!AG37</f>
        <v>2573.9390787312468</v>
      </c>
    </row>
  </sheetData>
  <pageMargins left="0.7" right="0.7" top="0.75" bottom="0.75" header="0.3" footer="0.3"/>
  <pageSetup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abSelected="1" workbookViewId="0"/>
  </sheetViews>
  <sheetFormatPr defaultColWidth="8.85546875" defaultRowHeight="15" x14ac:dyDescent="0.25"/>
  <cols>
    <col min="1" max="1" width="47.140625" style="6" customWidth="1"/>
    <col min="2" max="2" width="12.85546875" style="6" bestFit="1" customWidth="1"/>
    <col min="3" max="33" width="10.42578125" style="6" bestFit="1" customWidth="1"/>
  </cols>
  <sheetData>
    <row r="1" spans="1:33" x14ac:dyDescent="0.25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152</v>
      </c>
      <c r="B2" s="26">
        <f>BGBSC!B2</f>
        <v>444.98</v>
      </c>
      <c r="C2" s="26">
        <f>BGBSC!C2</f>
        <v>571.47276607727349</v>
      </c>
      <c r="D2" s="3">
        <f>'CA specific'!B16</f>
        <v>2911.6192850032821</v>
      </c>
      <c r="E2" s="3">
        <f>'CA specific'!C16</f>
        <v>4319.4083543461747</v>
      </c>
      <c r="F2" s="3">
        <f>'CA specific'!D16</f>
        <v>5727.197423689533</v>
      </c>
      <c r="G2" s="3">
        <f>'CA specific'!E16</f>
        <v>7134.9864930324256</v>
      </c>
      <c r="H2" s="3">
        <f>'CA specific'!F16</f>
        <v>8542.7755623753183</v>
      </c>
      <c r="I2" s="3">
        <f>'CA specific'!G16</f>
        <v>9950.5646317186765</v>
      </c>
      <c r="J2" s="3">
        <f>'CA specific'!H16</f>
        <v>11358.353701061569</v>
      </c>
      <c r="K2" s="3">
        <f>'CA specific'!I16</f>
        <v>12766.142770404927</v>
      </c>
      <c r="L2" s="3">
        <f>'CA specific'!J16</f>
        <v>14173.93183974782</v>
      </c>
      <c r="M2" s="3">
        <f>'CA specific'!K16</f>
        <v>15581.720909090713</v>
      </c>
      <c r="N2" s="3">
        <f>'CA specific'!L16</f>
        <v>16989.509978434071</v>
      </c>
      <c r="O2" s="3">
        <f>'CA specific'!M16</f>
        <v>18397.299047776964</v>
      </c>
      <c r="P2" s="3">
        <f>'CA specific'!N16</f>
        <v>19805.088117119856</v>
      </c>
      <c r="Q2" s="3">
        <f>'CA specific'!O16</f>
        <v>21212.877186463214</v>
      </c>
      <c r="R2" s="3">
        <f>'CA specific'!P16</f>
        <v>22620.666255806107</v>
      </c>
      <c r="S2" s="3">
        <f>'CA specific'!Q16</f>
        <v>24028.455325149465</v>
      </c>
      <c r="T2" s="3">
        <f>'CA specific'!R16</f>
        <v>25436.244394492358</v>
      </c>
      <c r="U2" s="3">
        <f>'CA specific'!S16</f>
        <v>26844.033463835251</v>
      </c>
      <c r="V2" s="3">
        <f>'CA specific'!T16</f>
        <v>28251.822533178609</v>
      </c>
      <c r="W2" s="3">
        <f>'CA specific'!U16</f>
        <v>29659.611602521501</v>
      </c>
      <c r="X2" s="3">
        <f>'CA specific'!V16</f>
        <v>31067.400671864394</v>
      </c>
      <c r="Y2" s="3">
        <f>'CA specific'!W16</f>
        <v>32475.189741207752</v>
      </c>
      <c r="Z2" s="3">
        <f>'CA specific'!X16</f>
        <v>33882.978810550645</v>
      </c>
      <c r="AA2" s="3">
        <f>'CA specific'!Y16</f>
        <v>35290.767879894003</v>
      </c>
      <c r="AB2" s="3">
        <f>'CA specific'!Z16</f>
        <v>36698.556949236896</v>
      </c>
      <c r="AC2" s="3">
        <f>'CA specific'!AA16</f>
        <v>38106.346018579789</v>
      </c>
      <c r="AD2" s="3">
        <f>'CA specific'!AB16</f>
        <v>39514.135087923147</v>
      </c>
      <c r="AE2" s="3">
        <f>'CA specific'!AC16</f>
        <v>40921.924157266039</v>
      </c>
      <c r="AF2" s="3">
        <f>'CA specific'!AD16</f>
        <v>42329.713226608932</v>
      </c>
      <c r="AG2" s="3">
        <f>'CA specific'!AE16</f>
        <v>43737.50229595229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defaultColWidth="9.140625" defaultRowHeight="15" x14ac:dyDescent="0.25"/>
  <cols>
    <col min="1" max="1" width="11.42578125" style="6" customWidth="1"/>
    <col min="2" max="2" width="12.42578125" style="6" customWidth="1"/>
    <col min="3" max="4" width="9.140625" style="6" customWidth="1"/>
    <col min="5" max="16384" width="9.140625" style="6"/>
  </cols>
  <sheetData>
    <row r="1" spans="1:2" x14ac:dyDescent="0.25">
      <c r="A1" s="4" t="s">
        <v>151</v>
      </c>
      <c r="B1" t="s">
        <v>149</v>
      </c>
    </row>
    <row r="2" spans="1:2" x14ac:dyDescent="0.25">
      <c r="A2" t="s">
        <v>153</v>
      </c>
      <c r="B2">
        <f>Calculations!B33</f>
        <v>444.98</v>
      </c>
    </row>
    <row r="3" spans="1:2" x14ac:dyDescent="0.25">
      <c r="B3" s="3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Gridlab Battery Data</vt:lpstr>
      <vt:lpstr>Calculations</vt:lpstr>
      <vt:lpstr>Potential</vt:lpstr>
      <vt:lpstr>RESOLVE</vt:lpstr>
      <vt:lpstr>CA specific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2014-08-26T20:23:01Z</dcterms:created>
  <dcterms:modified xsi:type="dcterms:W3CDTF">2021-10-21T22:50:35Z</dcterms:modified>
</cp:coreProperties>
</file>