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42E9DF5C-301E-4CD3-9005-45B28C39E2BA}" xr6:coauthVersionLast="47" xr6:coauthVersionMax="47" xr10:uidLastSave="{00000000-0000-0000-0000-000000000000}"/>
  <bookViews>
    <workbookView xWindow="-120" yWindow="-120" windowWidth="29040" windowHeight="1752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Q7" i="24"/>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5" i="26" l="1"/>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<sst xmlns="http://schemas.openxmlformats.org/spreadsheetml/2006/main" count="35267" uniqueCount="4365">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</sst>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9" fontId="10" fillId="0" borderId="0" xfId="1" applyFont="1"/>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4364</v>
      </c>
      <c r="C1" s="347">
        <v>45517</v>
      </c>
      <c r="G1" s="348" t="s">
        <v>3760</v>
      </c>
      <c r="H1" s="348" t="s">
        <v>3761</v>
      </c>
    </row>
    <row r="2" spans="1:8" x14ac:dyDescent="0.25">
      <c r="B2" t="str">
        <f>_xlfn.XLOOKUP(B1,H:H,G:G,0,0,1)</f>
        <v>CA</v>
      </c>
      <c r="C2" t="str">
        <f>_xlfn.XLOOKUP(B2,G:G, H:H, 0,0,1)</f>
        <v>California</v>
      </c>
      <c r="G2" t="s">
        <v>3762</v>
      </c>
      <c r="H2" t="s">
        <v>3763</v>
      </c>
    </row>
    <row r="3" spans="1:8" x14ac:dyDescent="0.25">
      <c r="A3" t="s">
        <v>103</v>
      </c>
      <c r="G3" t="s">
        <v>3764</v>
      </c>
      <c r="H3" t="s">
        <v>3765</v>
      </c>
    </row>
    <row r="4" spans="1:8" x14ac:dyDescent="0.25">
      <c r="A4" t="s">
        <v>138</v>
      </c>
      <c r="G4" t="s">
        <v>3766</v>
      </c>
      <c r="H4" t="s">
        <v>3767</v>
      </c>
    </row>
    <row r="5" spans="1:8" x14ac:dyDescent="0.25">
      <c r="A5" t="s">
        <v>107</v>
      </c>
      <c r="G5" t="s">
        <v>3768</v>
      </c>
      <c r="H5" t="s">
        <v>3769</v>
      </c>
    </row>
    <row r="6" spans="1:8" x14ac:dyDescent="0.25">
      <c r="A6" t="s">
        <v>104</v>
      </c>
      <c r="G6" t="s">
        <v>3770</v>
      </c>
      <c r="H6" t="s">
        <v>3771</v>
      </c>
    </row>
    <row r="7" spans="1:8" x14ac:dyDescent="0.25">
      <c r="G7" t="s">
        <v>485</v>
      </c>
      <c r="H7" t="s">
        <v>3772</v>
      </c>
    </row>
    <row r="8" spans="1:8" x14ac:dyDescent="0.25">
      <c r="A8" t="s">
        <v>105</v>
      </c>
      <c r="G8" t="s">
        <v>3773</v>
      </c>
      <c r="H8" t="s">
        <v>3774</v>
      </c>
    </row>
    <row r="9" spans="1:8" x14ac:dyDescent="0.25">
      <c r="A9" t="s">
        <v>106</v>
      </c>
      <c r="G9" t="s">
        <v>3775</v>
      </c>
      <c r="H9" t="s">
        <v>3775</v>
      </c>
    </row>
    <row r="10" spans="1:8" x14ac:dyDescent="0.25">
      <c r="A10" s="38" t="s">
        <v>2764</v>
      </c>
      <c r="G10" t="s">
        <v>3776</v>
      </c>
      <c r="H10" t="s">
        <v>3777</v>
      </c>
    </row>
    <row r="11" spans="1:8" x14ac:dyDescent="0.25">
      <c r="A11" s="38"/>
      <c r="G11" t="s">
        <v>3778</v>
      </c>
      <c r="H11" t="s">
        <v>3779</v>
      </c>
    </row>
    <row r="12" spans="1:8" x14ac:dyDescent="0.25">
      <c r="A12" t="s">
        <v>108</v>
      </c>
      <c r="G12" t="s">
        <v>3780</v>
      </c>
      <c r="H12" t="s">
        <v>3781</v>
      </c>
    </row>
    <row r="13" spans="1:8" x14ac:dyDescent="0.25">
      <c r="A13" t="s">
        <v>109</v>
      </c>
      <c r="G13" t="s">
        <v>3782</v>
      </c>
      <c r="H13" t="s">
        <v>3783</v>
      </c>
    </row>
    <row r="14" spans="1:8" x14ac:dyDescent="0.25">
      <c r="A14" t="s">
        <v>110</v>
      </c>
      <c r="G14" t="s">
        <v>3784</v>
      </c>
      <c r="H14" t="s">
        <v>3785</v>
      </c>
    </row>
    <row r="15" spans="1:8" x14ac:dyDescent="0.25">
      <c r="G15" t="s">
        <v>3786</v>
      </c>
      <c r="H15" t="s">
        <v>3787</v>
      </c>
    </row>
    <row r="16" spans="1:8" x14ac:dyDescent="0.25">
      <c r="A16" s="39" t="s">
        <v>2852</v>
      </c>
      <c r="B16" s="151"/>
      <c r="G16" t="s">
        <v>3788</v>
      </c>
      <c r="H16" t="s">
        <v>3789</v>
      </c>
    </row>
    <row r="17" spans="1:8" x14ac:dyDescent="0.25">
      <c r="A17" t="s">
        <v>2835</v>
      </c>
      <c r="B17" s="17">
        <f>MAX(PolicyLevers!H:H)</f>
        <v>2313</v>
      </c>
      <c r="G17" t="s">
        <v>3790</v>
      </c>
      <c r="H17" t="s">
        <v>3791</v>
      </c>
    </row>
    <row r="18" spans="1:8" x14ac:dyDescent="0.2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30" x14ac:dyDescent="0.2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25">
      <c r="G20" t="s">
        <v>3796</v>
      </c>
      <c r="H20" t="s">
        <v>3797</v>
      </c>
    </row>
    <row r="21" spans="1:8" x14ac:dyDescent="0.25">
      <c r="A21" s="39" t="s">
        <v>3214</v>
      </c>
      <c r="B21" s="151"/>
      <c r="G21" t="s">
        <v>3798</v>
      </c>
      <c r="H21" t="s">
        <v>3799</v>
      </c>
    </row>
    <row r="22" spans="1:8" x14ac:dyDescent="0.25">
      <c r="A22" t="s">
        <v>3208</v>
      </c>
      <c r="G22" t="s">
        <v>3800</v>
      </c>
      <c r="H22" t="s">
        <v>3801</v>
      </c>
    </row>
    <row r="23" spans="1:8" x14ac:dyDescent="0.25">
      <c r="A23" t="s">
        <v>3209</v>
      </c>
      <c r="G23" t="s">
        <v>3802</v>
      </c>
      <c r="H23" t="s">
        <v>3803</v>
      </c>
    </row>
    <row r="24" spans="1:8" x14ac:dyDescent="0.25">
      <c r="A24" t="s">
        <v>3210</v>
      </c>
      <c r="G24" t="s">
        <v>3804</v>
      </c>
      <c r="H24" t="s">
        <v>3805</v>
      </c>
    </row>
    <row r="25" spans="1:8" x14ac:dyDescent="0.25">
      <c r="A25" t="s">
        <v>3211</v>
      </c>
      <c r="G25" t="s">
        <v>3806</v>
      </c>
      <c r="H25" t="s">
        <v>3807</v>
      </c>
    </row>
    <row r="26" spans="1:8" x14ac:dyDescent="0.25">
      <c r="G26" t="s">
        <v>3808</v>
      </c>
      <c r="H26" t="s">
        <v>3809</v>
      </c>
    </row>
    <row r="27" spans="1:8" x14ac:dyDescent="0.25">
      <c r="A27" s="39" t="s">
        <v>3212</v>
      </c>
      <c r="B27" s="151"/>
      <c r="C27" s="151"/>
      <c r="G27" t="s">
        <v>3810</v>
      </c>
      <c r="H27" t="s">
        <v>3811</v>
      </c>
    </row>
    <row r="28" spans="1:8" x14ac:dyDescent="0.25">
      <c r="A28" t="s">
        <v>2845</v>
      </c>
      <c r="G28" t="s">
        <v>3812</v>
      </c>
      <c r="H28" t="s">
        <v>3813</v>
      </c>
    </row>
    <row r="29" spans="1:8" x14ac:dyDescent="0.25">
      <c r="A29" t="s">
        <v>2831</v>
      </c>
      <c r="G29" t="s">
        <v>3814</v>
      </c>
      <c r="H29" t="s">
        <v>3815</v>
      </c>
    </row>
    <row r="30" spans="1:8" x14ac:dyDescent="0.25">
      <c r="A30" t="s">
        <v>2832</v>
      </c>
      <c r="G30" t="s">
        <v>3816</v>
      </c>
      <c r="H30" t="s">
        <v>3817</v>
      </c>
    </row>
    <row r="31" spans="1:8" x14ac:dyDescent="0.25">
      <c r="A31" t="s">
        <v>2833</v>
      </c>
      <c r="G31" t="s">
        <v>521</v>
      </c>
      <c r="H31" t="s">
        <v>3818</v>
      </c>
    </row>
    <row r="32" spans="1:8" x14ac:dyDescent="0.25">
      <c r="A32" t="s">
        <v>2834</v>
      </c>
      <c r="G32" t="s">
        <v>3819</v>
      </c>
      <c r="H32" t="s">
        <v>3820</v>
      </c>
    </row>
    <row r="33" spans="1:8" x14ac:dyDescent="0.25">
      <c r="G33" t="s">
        <v>3821</v>
      </c>
      <c r="H33" t="s">
        <v>3822</v>
      </c>
    </row>
    <row r="34" spans="1:8" x14ac:dyDescent="0.25">
      <c r="A34" t="s">
        <v>2846</v>
      </c>
      <c r="G34" t="s">
        <v>3823</v>
      </c>
      <c r="H34" t="s">
        <v>3824</v>
      </c>
    </row>
    <row r="35" spans="1:8" x14ac:dyDescent="0.25">
      <c r="A35" t="s">
        <v>2829</v>
      </c>
      <c r="G35" t="s">
        <v>3825</v>
      </c>
      <c r="H35" t="s">
        <v>3826</v>
      </c>
    </row>
    <row r="36" spans="1:8" x14ac:dyDescent="0.25">
      <c r="A36" t="s">
        <v>2830</v>
      </c>
      <c r="G36" t="s">
        <v>3827</v>
      </c>
      <c r="H36" t="s">
        <v>3828</v>
      </c>
    </row>
    <row r="37" spans="1:8" x14ac:dyDescent="0.25">
      <c r="G37" t="s">
        <v>3829</v>
      </c>
      <c r="H37" t="s">
        <v>3830</v>
      </c>
    </row>
    <row r="38" spans="1:8" x14ac:dyDescent="0.25">
      <c r="A38" t="s">
        <v>2847</v>
      </c>
      <c r="G38" t="s">
        <v>3831</v>
      </c>
      <c r="H38" t="s">
        <v>3832</v>
      </c>
    </row>
    <row r="39" spans="1:8" x14ac:dyDescent="0.25">
      <c r="A39" t="s">
        <v>2836</v>
      </c>
      <c r="G39" t="s">
        <v>3833</v>
      </c>
      <c r="H39" t="s">
        <v>3834</v>
      </c>
    </row>
    <row r="40" spans="1:8" x14ac:dyDescent="0.25">
      <c r="A40" t="s">
        <v>2837</v>
      </c>
      <c r="G40" t="s">
        <v>3835</v>
      </c>
      <c r="H40" t="s">
        <v>3836</v>
      </c>
    </row>
    <row r="41" spans="1:8" x14ac:dyDescent="0.25">
      <c r="G41" t="s">
        <v>3837</v>
      </c>
      <c r="H41" t="s">
        <v>3838</v>
      </c>
    </row>
    <row r="42" spans="1:8" x14ac:dyDescent="0.25">
      <c r="A42" t="s">
        <v>2848</v>
      </c>
      <c r="G42" t="s">
        <v>3839</v>
      </c>
      <c r="H42" t="s">
        <v>3840</v>
      </c>
    </row>
    <row r="43" spans="1:8" x14ac:dyDescent="0.25">
      <c r="A43" t="s">
        <v>2838</v>
      </c>
      <c r="G43" t="s">
        <v>3841</v>
      </c>
      <c r="H43" t="s">
        <v>3842</v>
      </c>
    </row>
    <row r="44" spans="1:8" x14ac:dyDescent="0.25">
      <c r="A44" t="s">
        <v>2839</v>
      </c>
      <c r="G44" t="s">
        <v>3843</v>
      </c>
      <c r="H44" t="s">
        <v>3844</v>
      </c>
    </row>
    <row r="45" spans="1:8" x14ac:dyDescent="0.25">
      <c r="G45" t="s">
        <v>3845</v>
      </c>
      <c r="H45" t="s">
        <v>3846</v>
      </c>
    </row>
    <row r="46" spans="1:8" x14ac:dyDescent="0.25">
      <c r="A46" s="39" t="s">
        <v>3213</v>
      </c>
      <c r="B46" s="151"/>
      <c r="G46" t="s">
        <v>3847</v>
      </c>
      <c r="H46" t="s">
        <v>3848</v>
      </c>
    </row>
    <row r="47" spans="1:8" x14ac:dyDescent="0.25">
      <c r="A47" t="s">
        <v>2840</v>
      </c>
      <c r="G47" t="s">
        <v>3849</v>
      </c>
      <c r="H47" t="s">
        <v>3850</v>
      </c>
    </row>
    <row r="48" spans="1:8" x14ac:dyDescent="0.25">
      <c r="A48" t="s">
        <v>2841</v>
      </c>
      <c r="G48" t="s">
        <v>3851</v>
      </c>
      <c r="H48" t="s">
        <v>3852</v>
      </c>
    </row>
    <row r="49" spans="1:8" x14ac:dyDescent="0.25">
      <c r="G49" t="s">
        <v>3853</v>
      </c>
      <c r="H49" t="s">
        <v>3854</v>
      </c>
    </row>
    <row r="50" spans="1:8" x14ac:dyDescent="0.25">
      <c r="A50" t="s">
        <v>2842</v>
      </c>
      <c r="G50" t="s">
        <v>3855</v>
      </c>
      <c r="H50" t="s">
        <v>3856</v>
      </c>
    </row>
    <row r="51" spans="1:8" x14ac:dyDescent="0.25">
      <c r="A51" t="s">
        <v>2849</v>
      </c>
      <c r="G51" t="s">
        <v>3857</v>
      </c>
      <c r="H51" t="s">
        <v>3858</v>
      </c>
    </row>
    <row r="52" spans="1:8" x14ac:dyDescent="0.25">
      <c r="A52" t="s">
        <v>2843</v>
      </c>
      <c r="G52" t="s">
        <v>3859</v>
      </c>
      <c r="H52" t="s">
        <v>3860</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3187</v>
      </c>
      <c r="M1"/>
    </row>
    <row r="2" spans="1:14" x14ac:dyDescent="0.25">
      <c r="A2" s="13" t="s">
        <v>3188</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2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2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2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2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2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2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2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25">
      <c r="A15" s="290" t="s">
        <v>4</v>
      </c>
      <c r="B15" s="290" t="s">
        <v>3436</v>
      </c>
      <c r="C15" t="s">
        <v>3437</v>
      </c>
      <c r="D15" s="290" t="s">
        <v>3432</v>
      </c>
      <c r="E15" t="s">
        <v>3434</v>
      </c>
      <c r="F15" s="358">
        <v>0</v>
      </c>
      <c r="G15" s="358">
        <v>1</v>
      </c>
      <c r="H15" s="358">
        <v>1</v>
      </c>
      <c r="I15" s="334" t="s">
        <v>29</v>
      </c>
      <c r="J15" s="334" t="s">
        <v>3435</v>
      </c>
      <c r="K15" s="349"/>
      <c r="L15" s="349"/>
    </row>
    <row r="16" spans="1:14" x14ac:dyDescent="0.2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74" t="s">
        <v>197</v>
      </c>
      <c r="L17" s="476" t="s">
        <v>198</v>
      </c>
      <c r="M17" s="477" t="s">
        <v>3192</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25">
      <c r="A24" t="s">
        <v>71</v>
      </c>
      <c r="B24" t="s">
        <v>12</v>
      </c>
      <c r="C24" t="s">
        <v>6</v>
      </c>
      <c r="D24" t="s">
        <v>12</v>
      </c>
      <c r="E24" t="s">
        <v>2291</v>
      </c>
      <c r="F24">
        <v>0</v>
      </c>
      <c r="G24">
        <v>1</v>
      </c>
      <c r="H24">
        <v>1</v>
      </c>
      <c r="I24" s="334" t="s">
        <v>29</v>
      </c>
      <c r="J24" s="334" t="s">
        <v>3194</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California.</v>
      </c>
      <c r="K25" s="474" t="s">
        <v>331</v>
      </c>
      <c r="L25" s="476" t="s">
        <v>332</v>
      </c>
      <c r="M25" s="475"/>
    </row>
    <row r="26" spans="1:14" s="470" customFormat="1" x14ac:dyDescent="0.2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3544</v>
      </c>
      <c r="C27" t="s">
        <v>3545</v>
      </c>
      <c r="D27" s="173"/>
      <c r="E27" s="173"/>
      <c r="F27" s="290">
        <v>0</v>
      </c>
      <c r="G27" s="290">
        <v>1</v>
      </c>
      <c r="H27" s="290">
        <v>1</v>
      </c>
      <c r="I27" s="289" t="s">
        <v>29</v>
      </c>
      <c r="J27" s="334" t="s">
        <v>3546</v>
      </c>
      <c r="K27" s="334"/>
      <c r="L27" s="289"/>
      <c r="M27" s="472"/>
    </row>
    <row r="28" spans="1:14" s="470" customFormat="1" x14ac:dyDescent="0.2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3481</v>
      </c>
      <c r="C32" t="s">
        <v>3482</v>
      </c>
      <c r="D32" t="s">
        <v>3483</v>
      </c>
      <c r="E32" t="s">
        <v>3646</v>
      </c>
      <c r="F32" s="290">
        <v>0</v>
      </c>
      <c r="G32" s="551">
        <v>1</v>
      </c>
      <c r="H32" s="290">
        <v>1</v>
      </c>
      <c r="I32" s="290" t="s">
        <v>3484</v>
      </c>
      <c r="J32" s="334" t="s">
        <v>3485</v>
      </c>
      <c r="K32" s="334"/>
      <c r="L32" s="289"/>
      <c r="M32" s="38" t="s">
        <v>3486</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74" t="s">
        <v>211</v>
      </c>
      <c r="L34" s="476" t="s">
        <v>212</v>
      </c>
      <c r="M34" s="477" t="s">
        <v>149</v>
      </c>
      <c r="N34" s="474" t="s">
        <v>188</v>
      </c>
    </row>
    <row r="35" spans="1:14" x14ac:dyDescent="0.25">
      <c r="A35" t="s">
        <v>8</v>
      </c>
      <c r="B35" t="s">
        <v>3020</v>
      </c>
      <c r="C35" t="s">
        <v>3021</v>
      </c>
      <c r="D35" t="s">
        <v>3020</v>
      </c>
      <c r="E35" s="173"/>
      <c r="F35">
        <v>0</v>
      </c>
      <c r="G35">
        <v>1</v>
      </c>
      <c r="H35">
        <v>1</v>
      </c>
      <c r="I35" s="334" t="s">
        <v>29</v>
      </c>
      <c r="J35" s="421" t="s">
        <v>3195</v>
      </c>
    </row>
    <row r="36" spans="1:14" x14ac:dyDescent="0.25">
      <c r="A36" t="s">
        <v>8</v>
      </c>
      <c r="B36" t="s">
        <v>59</v>
      </c>
      <c r="C36" t="s">
        <v>130</v>
      </c>
      <c r="D36" t="s">
        <v>59</v>
      </c>
      <c r="E36" s="173"/>
      <c r="F36">
        <v>0</v>
      </c>
      <c r="G36">
        <v>1</v>
      </c>
      <c r="H36">
        <v>1</v>
      </c>
      <c r="I36" s="334" t="s">
        <v>29</v>
      </c>
      <c r="J36" s="421" t="s">
        <v>3731</v>
      </c>
    </row>
    <row r="37" spans="1:14" x14ac:dyDescent="0.25">
      <c r="A37" t="s">
        <v>8</v>
      </c>
      <c r="B37" t="s">
        <v>3728</v>
      </c>
      <c r="C37" t="s">
        <v>3729</v>
      </c>
      <c r="D37" t="s">
        <v>3728</v>
      </c>
      <c r="E37" s="173"/>
      <c r="F37">
        <v>0</v>
      </c>
      <c r="G37">
        <v>1</v>
      </c>
      <c r="H37">
        <v>1</v>
      </c>
      <c r="I37" s="334" t="s">
        <v>29</v>
      </c>
      <c r="J37" s="421" t="s">
        <v>3730</v>
      </c>
    </row>
    <row r="38" spans="1:14" s="470" customFormat="1" x14ac:dyDescent="0.2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2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2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2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25">
      <c r="A44" t="s">
        <v>8</v>
      </c>
      <c r="B44" t="s">
        <v>3573</v>
      </c>
      <c r="C44" t="s">
        <v>3574</v>
      </c>
      <c r="D44" t="s">
        <v>3575</v>
      </c>
      <c r="E44" t="s">
        <v>3576</v>
      </c>
      <c r="F44" s="357">
        <v>0</v>
      </c>
      <c r="G44" s="10">
        <v>1</v>
      </c>
      <c r="H44" s="10">
        <v>0.01</v>
      </c>
      <c r="I44" s="290" t="s">
        <v>3577</v>
      </c>
      <c r="J44" s="334" t="s">
        <v>3578</v>
      </c>
      <c r="K44" s="334"/>
      <c r="L44" s="289"/>
      <c r="M44" s="422"/>
    </row>
    <row r="45" spans="1:14" x14ac:dyDescent="0.25">
      <c r="A45" t="s">
        <v>8</v>
      </c>
      <c r="B45" t="s">
        <v>3633</v>
      </c>
      <c r="C45" t="s">
        <v>3631</v>
      </c>
      <c r="D45" t="s">
        <v>3632</v>
      </c>
      <c r="E45" t="s">
        <v>3636</v>
      </c>
      <c r="F45" s="360">
        <v>0</v>
      </c>
      <c r="G45">
        <v>100</v>
      </c>
      <c r="H45">
        <v>5</v>
      </c>
      <c r="I45" s="290" t="s">
        <v>3640</v>
      </c>
      <c r="J45" s="334" t="s">
        <v>3638</v>
      </c>
      <c r="K45" s="334"/>
      <c r="L45" s="289"/>
      <c r="M45" s="422"/>
    </row>
    <row r="46" spans="1:14" x14ac:dyDescent="0.25">
      <c r="A46" t="s">
        <v>8</v>
      </c>
      <c r="B46" t="s">
        <v>3634</v>
      </c>
      <c r="C46" t="s">
        <v>3635</v>
      </c>
      <c r="D46" t="s">
        <v>3632</v>
      </c>
      <c r="E46" t="s">
        <v>3637</v>
      </c>
      <c r="F46" s="357">
        <v>0</v>
      </c>
      <c r="G46" s="10">
        <v>1</v>
      </c>
      <c r="H46" s="10">
        <v>0.01</v>
      </c>
      <c r="I46" s="290" t="s">
        <v>3639</v>
      </c>
      <c r="J46" s="334" t="s">
        <v>3708</v>
      </c>
      <c r="K46" s="334"/>
      <c r="L46" s="289"/>
      <c r="M46" s="422"/>
    </row>
    <row r="47" spans="1:14" x14ac:dyDescent="0.25">
      <c r="A47" t="s">
        <v>8</v>
      </c>
      <c r="B47" t="s">
        <v>3641</v>
      </c>
      <c r="C47" t="s">
        <v>3642</v>
      </c>
      <c r="D47" t="s">
        <v>3641</v>
      </c>
      <c r="E47" t="s">
        <v>3643</v>
      </c>
      <c r="F47" s="360">
        <v>0</v>
      </c>
      <c r="G47">
        <v>100</v>
      </c>
      <c r="H47">
        <v>5</v>
      </c>
      <c r="I47" s="290" t="s">
        <v>3644</v>
      </c>
      <c r="J47" s="334" t="s">
        <v>3645</v>
      </c>
      <c r="K47" s="334"/>
      <c r="L47" s="289"/>
      <c r="M47" s="422"/>
    </row>
    <row r="48" spans="1:14" x14ac:dyDescent="0.25">
      <c r="A48" t="s">
        <v>9</v>
      </c>
      <c r="B48" t="s">
        <v>3223</v>
      </c>
      <c r="C48" t="s">
        <v>3185</v>
      </c>
      <c r="D48" t="s">
        <v>3223</v>
      </c>
      <c r="E48" t="s">
        <v>3186</v>
      </c>
      <c r="F48" s="420">
        <v>0</v>
      </c>
      <c r="G48" s="420">
        <v>0.5</v>
      </c>
      <c r="H48" s="420">
        <v>0.01</v>
      </c>
      <c r="I48" s="289" t="s">
        <v>3184</v>
      </c>
      <c r="J48" s="334" t="s">
        <v>3224</v>
      </c>
    </row>
    <row r="49" spans="1:14" x14ac:dyDescent="0.25">
      <c r="A49" t="s">
        <v>9</v>
      </c>
      <c r="B49" t="s">
        <v>26</v>
      </c>
      <c r="C49" t="s">
        <v>3023</v>
      </c>
      <c r="D49" t="s">
        <v>3024</v>
      </c>
      <c r="E49" t="s">
        <v>3022</v>
      </c>
      <c r="F49" s="357">
        <v>0</v>
      </c>
      <c r="G49" s="10">
        <v>1</v>
      </c>
      <c r="H49" s="10">
        <v>0.01</v>
      </c>
      <c r="I49" s="334" t="s">
        <v>2814</v>
      </c>
      <c r="J49" s="334" t="s">
        <v>3025</v>
      </c>
      <c r="K49" s="334" t="s">
        <v>240</v>
      </c>
      <c r="L49" s="289" t="s">
        <v>241</v>
      </c>
    </row>
    <row r="50" spans="1:14" x14ac:dyDescent="0.2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2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2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2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2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2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2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2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2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2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2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2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2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2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3326</v>
      </c>
      <c r="K81" s="334" t="s">
        <v>242</v>
      </c>
      <c r="L81" s="289" t="s">
        <v>243</v>
      </c>
    </row>
    <row r="82" spans="1:13" x14ac:dyDescent="0.25">
      <c r="A82" s="290" t="s">
        <v>10</v>
      </c>
      <c r="B82" s="290" t="s">
        <v>2976</v>
      </c>
      <c r="C82" t="s">
        <v>3369</v>
      </c>
      <c r="D82" s="173"/>
      <c r="E82" s="290" t="s">
        <v>3371</v>
      </c>
      <c r="F82">
        <v>0</v>
      </c>
      <c r="G82">
        <v>1</v>
      </c>
      <c r="H82">
        <v>1</v>
      </c>
      <c r="I82" s="334" t="s">
        <v>29</v>
      </c>
      <c r="J82" s="334" t="s">
        <v>3368</v>
      </c>
      <c r="K82" s="334" t="s">
        <v>242</v>
      </c>
      <c r="L82" s="289" t="s">
        <v>243</v>
      </c>
    </row>
    <row r="83" spans="1:13" x14ac:dyDescent="0.25">
      <c r="A83" s="290" t="s">
        <v>10</v>
      </c>
      <c r="B83" t="s">
        <v>3325</v>
      </c>
      <c r="C83" t="s">
        <v>3370</v>
      </c>
      <c r="D83" s="173"/>
      <c r="E83" s="173"/>
      <c r="F83">
        <v>0</v>
      </c>
      <c r="G83">
        <v>1</v>
      </c>
      <c r="H83">
        <v>1</v>
      </c>
      <c r="I83" s="334" t="s">
        <v>29</v>
      </c>
      <c r="J83" t="s">
        <v>3868</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2757</v>
      </c>
      <c r="C85" t="s">
        <v>2757</v>
      </c>
      <c r="D85" s="290" t="s">
        <v>2757</v>
      </c>
      <c r="E85" s="290" t="s">
        <v>2758</v>
      </c>
      <c r="F85" s="420">
        <v>0</v>
      </c>
      <c r="G85" s="420">
        <v>1</v>
      </c>
      <c r="H85" s="420">
        <v>0.01</v>
      </c>
      <c r="I85" s="334" t="s">
        <v>2759</v>
      </c>
      <c r="J85" s="334" t="s">
        <v>3199</v>
      </c>
      <c r="K85" s="289" t="s">
        <v>2911</v>
      </c>
    </row>
    <row r="86" spans="1:13" x14ac:dyDescent="0.2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2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2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2946</v>
      </c>
      <c r="B99" t="s">
        <v>2947</v>
      </c>
      <c r="C99" t="s">
        <v>2954</v>
      </c>
      <c r="D99" s="173"/>
      <c r="E99" t="s">
        <v>2979</v>
      </c>
      <c r="F99">
        <v>0</v>
      </c>
      <c r="G99">
        <v>10</v>
      </c>
      <c r="H99">
        <v>1</v>
      </c>
      <c r="I99" t="s">
        <v>2924</v>
      </c>
      <c r="J99" t="s">
        <v>3207</v>
      </c>
      <c r="K99" t="s">
        <v>2925</v>
      </c>
    </row>
    <row r="100" spans="1:13" x14ac:dyDescent="0.2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2823</v>
      </c>
      <c r="B110" t="s">
        <v>2824</v>
      </c>
      <c r="C110" t="s">
        <v>3422</v>
      </c>
      <c r="D110" s="173"/>
      <c r="E110" t="s">
        <v>2825</v>
      </c>
      <c r="F110">
        <v>0</v>
      </c>
      <c r="G110">
        <v>1</v>
      </c>
      <c r="H110">
        <v>1</v>
      </c>
      <c r="I110" s="334" t="s">
        <v>29</v>
      </c>
      <c r="J110" t="s">
        <v>3423</v>
      </c>
      <c r="M110" s="484"/>
    </row>
    <row r="111" spans="1:13" x14ac:dyDescent="0.25">
      <c r="A111" t="s">
        <v>2823</v>
      </c>
      <c r="B111" t="s">
        <v>3285</v>
      </c>
      <c r="C111" t="s">
        <v>3283</v>
      </c>
      <c r="D111" s="173"/>
      <c r="E111" s="173"/>
      <c r="F111">
        <v>0</v>
      </c>
      <c r="G111">
        <v>1</v>
      </c>
      <c r="H111">
        <v>1</v>
      </c>
      <c r="I111" s="334" t="s">
        <v>29</v>
      </c>
      <c r="J111" t="s">
        <v>3284</v>
      </c>
    </row>
    <row r="112" spans="1:13" x14ac:dyDescent="0.25">
      <c r="A112" t="s">
        <v>10</v>
      </c>
      <c r="B112" t="s">
        <v>3719</v>
      </c>
      <c r="C112" t="s">
        <v>3722</v>
      </c>
      <c r="D112" s="173"/>
      <c r="E112" s="173"/>
      <c r="F112">
        <v>0</v>
      </c>
      <c r="G112">
        <v>1</v>
      </c>
      <c r="H112">
        <v>1</v>
      </c>
      <c r="I112" s="334" t="s">
        <v>29</v>
      </c>
      <c r="J112" t="s">
        <v>3725</v>
      </c>
    </row>
    <row r="113" spans="1:10" x14ac:dyDescent="0.25">
      <c r="A113" t="s">
        <v>10</v>
      </c>
      <c r="B113" t="s">
        <v>3720</v>
      </c>
      <c r="C113" t="s">
        <v>3723</v>
      </c>
      <c r="D113" s="173"/>
      <c r="E113" s="173"/>
      <c r="F113">
        <v>0</v>
      </c>
      <c r="G113">
        <v>1</v>
      </c>
      <c r="H113">
        <v>1</v>
      </c>
      <c r="I113" s="334" t="s">
        <v>29</v>
      </c>
      <c r="J113" t="s">
        <v>3726</v>
      </c>
    </row>
    <row r="114" spans="1:10" x14ac:dyDescent="0.2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2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35" x14ac:dyDescent="0.2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California.</v>
      </c>
      <c r="L9" s="290" t="str">
        <f>J9&amp;K9</f>
        <v>**Description:** This policy prevents new capacity of the selected type(s) from being built or deployed.  // **Guidance for setting values:**No new coal is planned in California.</v>
      </c>
      <c r="M9" s="346"/>
    </row>
    <row r="10" spans="1:20" x14ac:dyDescent="0.2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25">
      <c r="K15" s="173" t="s">
        <v>3896</v>
      </c>
      <c r="M15" s="173" t="s">
        <v>3897</v>
      </c>
    </row>
    <row r="16" spans="1:20" x14ac:dyDescent="0.2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2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6" t="s">
        <v>3901</v>
      </c>
      <c r="C1" s="486"/>
      <c r="D1" s="363"/>
      <c r="E1" s="364" t="s">
        <v>3902</v>
      </c>
      <c r="F1" s="365"/>
      <c r="H1" s="364" t="s">
        <v>3903</v>
      </c>
      <c r="J1" s="367" t="s">
        <v>3904</v>
      </c>
      <c r="K1" s="486" t="s">
        <v>3905</v>
      </c>
      <c r="L1" s="486"/>
      <c r="M1" s="486" t="s">
        <v>3906</v>
      </c>
      <c r="N1" s="486"/>
      <c r="O1" s="486"/>
      <c r="P1" s="486"/>
      <c r="Q1" s="486"/>
      <c r="R1" s="486"/>
      <c r="S1" s="486"/>
      <c r="T1" s="486" t="s">
        <v>3907</v>
      </c>
      <c r="U1" s="486"/>
      <c r="V1" s="486"/>
      <c r="W1" s="486"/>
      <c r="X1" s="486"/>
      <c r="Y1" s="486"/>
      <c r="Z1" s="486"/>
      <c r="AA1" s="486"/>
      <c r="AB1" s="486"/>
      <c r="AC1" s="486"/>
      <c r="AD1" s="486"/>
      <c r="AE1" s="486"/>
      <c r="AF1" s="486"/>
      <c r="AG1" s="486"/>
      <c r="AH1" s="486"/>
      <c r="AI1" s="487"/>
      <c r="AJ1" s="488" t="s">
        <v>4353</v>
      </c>
      <c r="AK1" s="488"/>
      <c r="AL1" s="488"/>
      <c r="AM1"/>
      <c r="AN1" s="485" t="s">
        <v>3908</v>
      </c>
      <c r="AO1" s="485"/>
      <c r="AQ1" t="s">
        <v>3909</v>
      </c>
      <c r="AS1" s="489" t="s">
        <v>3910</v>
      </c>
      <c r="AT1" s="490"/>
      <c r="AU1" s="490"/>
      <c r="AV1" s="490"/>
      <c r="AW1" s="490"/>
      <c r="AX1" s="490"/>
      <c r="AY1" s="490"/>
      <c r="AZ1" s="490"/>
      <c r="BA1" s="489" t="s">
        <v>3911</v>
      </c>
      <c r="BB1" s="490"/>
      <c r="BC1" s="490"/>
      <c r="BD1" s="490"/>
      <c r="BE1" s="490"/>
      <c r="BF1" s="490"/>
      <c r="BG1" s="490"/>
      <c r="BH1" s="490"/>
      <c r="BI1" s="491" t="s">
        <v>3912</v>
      </c>
      <c r="BJ1" s="492"/>
      <c r="BK1" s="492"/>
      <c r="BL1" s="492"/>
      <c r="BM1" s="492"/>
      <c r="BN1" s="492"/>
      <c r="BO1" s="492"/>
      <c r="BP1" s="492"/>
      <c r="BQ1" s="488" t="s">
        <v>3913</v>
      </c>
      <c r="BR1" s="488"/>
      <c r="BS1" s="488"/>
      <c r="BT1" s="488"/>
      <c r="BU1" s="488"/>
      <c r="BV1" s="488"/>
      <c r="BW1" s="488"/>
      <c r="BX1" s="488"/>
      <c r="BY1" s="488"/>
      <c r="BZ1" s="488"/>
      <c r="CA1" s="488"/>
      <c r="CB1" s="488"/>
      <c r="CC1" s="488"/>
      <c r="CD1" s="488"/>
      <c r="CE1" s="488"/>
      <c r="CF1" s="488"/>
      <c r="CG1" s="488"/>
      <c r="CH1" s="488"/>
      <c r="CI1" s="493" t="s">
        <v>3914</v>
      </c>
      <c r="CJ1" s="494"/>
      <c r="CK1" s="495"/>
      <c r="CL1" s="151" t="s">
        <v>4354</v>
      </c>
    </row>
    <row r="2" spans="1:91" s="376" customFormat="1" ht="59.1" customHeight="1" thickBot="1" x14ac:dyDescent="0.3">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25">
      <c r="A3" s="385" t="str">
        <f>About!$C$2</f>
        <v>California</v>
      </c>
      <c r="B3" s="386">
        <f>ROUND(SUMIFS(B$4:B$54, $A$4:$A$54, $A$3),0)</f>
        <v>226073</v>
      </c>
      <c r="C3" s="387">
        <f t="shared" ref="C3" si="0">ROUND(SUMIFS(C$4:C$54, $A$4:$A$54, $A$3),0)</f>
        <v>226</v>
      </c>
      <c r="D3" s="386">
        <f>SUMIFS(D$4:D$54, $A$4:$A$54, $A$3)</f>
        <v>94891488</v>
      </c>
      <c r="E3" s="386">
        <f>SUMIFS(E$4:E$54, $A$4:$A$54, $A$3)</f>
        <v>80377637.999999851</v>
      </c>
      <c r="F3" s="388">
        <f>ROUND(SUMIFS(F$4:F$54,$A$4:$A$54,$A$3)*100,0)</f>
        <v>-15</v>
      </c>
      <c r="G3" s="173">
        <f>SUMIFS(G$4:G$54, $A$4:$A$54, $A$3)</f>
        <v>674638</v>
      </c>
      <c r="H3" s="173">
        <f>SUMIFS(H$4:H$54, $A$4:$A$54, $A$3)</f>
        <v>1233980</v>
      </c>
      <c r="I3" s="388">
        <f>ROUND(SUMIFS(I$4:I$54,$A$4:$A$54,$A$3)*100,0)</f>
        <v>83</v>
      </c>
      <c r="J3" s="388">
        <f>ROUND(SUMIFS(J$4:J$54, $A$4:$A$54, $A$3),0)</f>
        <v>18071</v>
      </c>
      <c r="K3" s="173">
        <f t="shared" ref="K3:AI3" si="1">ROUND(SUMIFS(K$4:K$54, $A$4:$A$54, $A$3),0)</f>
        <v>6576</v>
      </c>
      <c r="L3" s="388">
        <f t="shared" si="1"/>
        <v>8643</v>
      </c>
      <c r="M3" s="173">
        <f t="shared" si="1"/>
        <v>0</v>
      </c>
      <c r="N3" s="173">
        <f t="shared" si="1"/>
        <v>3950</v>
      </c>
      <c r="O3" s="173">
        <f t="shared" si="1"/>
        <v>2000</v>
      </c>
      <c r="P3" s="173">
        <f t="shared" si="1"/>
        <v>30</v>
      </c>
      <c r="Q3" s="173">
        <f t="shared" si="1"/>
        <v>0</v>
      </c>
      <c r="R3" s="173">
        <f t="shared" si="1"/>
        <v>100</v>
      </c>
      <c r="S3" s="388">
        <f t="shared" si="1"/>
        <v>0</v>
      </c>
      <c r="T3" s="173">
        <f t="shared" si="1"/>
        <v>0</v>
      </c>
      <c r="U3" s="173">
        <f t="shared" si="1"/>
        <v>18863</v>
      </c>
      <c r="V3" s="173">
        <f t="shared" si="1"/>
        <v>2240</v>
      </c>
      <c r="W3" s="173">
        <f t="shared" si="1"/>
        <v>10216</v>
      </c>
      <c r="X3" s="173">
        <f t="shared" si="1"/>
        <v>6136</v>
      </c>
      <c r="Y3" s="173">
        <f t="shared" si="1"/>
        <v>11263</v>
      </c>
      <c r="Z3" s="173">
        <f t="shared" si="1"/>
        <v>1284</v>
      </c>
      <c r="AA3" s="173">
        <f t="shared" si="1"/>
        <v>823</v>
      </c>
      <c r="AB3" s="173">
        <f t="shared" si="1"/>
        <v>1836</v>
      </c>
      <c r="AC3" s="173">
        <f t="shared" si="1"/>
        <v>291</v>
      </c>
      <c r="AD3" s="173">
        <f t="shared" si="1"/>
        <v>15301</v>
      </c>
      <c r="AE3" s="173">
        <f t="shared" si="1"/>
        <v>0</v>
      </c>
      <c r="AF3" s="173">
        <f t="shared" si="1"/>
        <v>0</v>
      </c>
      <c r="AG3" s="173">
        <f t="shared" si="1"/>
        <v>0</v>
      </c>
      <c r="AH3" s="173">
        <f t="shared" si="1"/>
        <v>0</v>
      </c>
      <c r="AI3" s="388">
        <f t="shared" si="1"/>
        <v>48</v>
      </c>
      <c r="AJ3" s="173">
        <f>ROUND(SUMIFS(AJ$4:AJ$54,$A$4:$A$54,$A$3)*100,0)</f>
        <v>31</v>
      </c>
      <c r="AK3" s="173">
        <f t="shared" ref="AK3:AL3" si="2">ROUND(SUMIFS(AK$4:AK$54,$A$4:$A$54,$A$3)*100,0)</f>
        <v>53</v>
      </c>
      <c r="AL3" s="173">
        <f t="shared" si="2"/>
        <v>88</v>
      </c>
      <c r="AM3" s="173">
        <f>SUMIFS(AM$4:AM$54, $A$4:$A$54, $A$3)</f>
        <v>1</v>
      </c>
      <c r="AN3" s="173">
        <f t="shared" ref="AN3:AQ3" si="3">SUMIFS(AN$4:AN$54, $A$4:$A$54, $A$3)</f>
        <v>2500</v>
      </c>
      <c r="AO3" s="388">
        <f t="shared" si="3"/>
        <v>0</v>
      </c>
      <c r="AP3" s="388">
        <f t="shared" si="3"/>
        <v>34185</v>
      </c>
      <c r="AQ3" s="388">
        <f t="shared" si="3"/>
        <v>38889770</v>
      </c>
      <c r="AR3" s="388">
        <f>ROUND(SUMIFS(AR$4:AR$54,$A$4:$A$54,$A$3),2)</f>
        <v>87.9</v>
      </c>
      <c r="AS3" s="173">
        <f>SUMIFS(AS$4:AS$54, $A$4:$A$54, $A$3)</f>
        <v>923291590000000</v>
      </c>
      <c r="AT3" s="173">
        <f t="shared" ref="AT3:BH3" si="4">SUMIFS(AT$4:AT$54, $A$4:$A$54, $A$3)</f>
        <v>0</v>
      </c>
      <c r="AU3" s="173">
        <f t="shared" si="4"/>
        <v>187227182553239</v>
      </c>
      <c r="AV3" s="173">
        <f t="shared" si="4"/>
        <v>743523232912676</v>
      </c>
      <c r="AW3" s="173">
        <f t="shared" si="4"/>
        <v>234216731265149</v>
      </c>
      <c r="AX3" s="173">
        <f t="shared" si="4"/>
        <v>0</v>
      </c>
      <c r="AY3" s="173">
        <f t="shared" si="4"/>
        <v>738063389239436</v>
      </c>
      <c r="AZ3" s="173">
        <f t="shared" si="4"/>
        <v>1789078414747330</v>
      </c>
      <c r="BA3" s="173">
        <f t="shared" si="4"/>
        <v>978420092120629</v>
      </c>
      <c r="BB3" s="173">
        <f t="shared" si="4"/>
        <v>0</v>
      </c>
      <c r="BC3" s="173">
        <f t="shared" si="4"/>
        <v>182392553336683</v>
      </c>
      <c r="BD3" s="173">
        <f t="shared" si="4"/>
        <v>660411632774181</v>
      </c>
      <c r="BE3" s="173">
        <f t="shared" si="4"/>
        <v>148935435371110</v>
      </c>
      <c r="BF3" s="173">
        <f t="shared" si="4"/>
        <v>206666891944876</v>
      </c>
      <c r="BG3" s="173">
        <f t="shared" si="4"/>
        <v>864961552577066</v>
      </c>
      <c r="BH3" s="173">
        <f t="shared" si="4"/>
        <v>2043581888993470</v>
      </c>
      <c r="BI3" s="173">
        <f>ROUND(SUMIFS(BI$4:BI$54,$A$4:$A$54,$A$3),2)</f>
        <v>94.37</v>
      </c>
      <c r="BJ3" s="173">
        <f t="shared" ref="BJ3:BP3" si="5">ROUND(SUMIFS(BJ$4:BJ$54,$A$4:$A$54,$A$3),2)</f>
        <v>0</v>
      </c>
      <c r="BK3" s="173">
        <f t="shared" si="5"/>
        <v>102.65</v>
      </c>
      <c r="BL3" s="173">
        <f t="shared" si="5"/>
        <v>112.58</v>
      </c>
      <c r="BM3" s="173">
        <f t="shared" si="5"/>
        <v>157.26</v>
      </c>
      <c r="BN3" s="173">
        <f t="shared" si="5"/>
        <v>0</v>
      </c>
      <c r="BO3" s="173">
        <f t="shared" si="5"/>
        <v>85.33</v>
      </c>
      <c r="BP3" s="388">
        <f t="shared" si="5"/>
        <v>87.55</v>
      </c>
      <c r="BQ3" s="388">
        <f t="shared" ref="BQ3:BR3" si="6">ROUND(SUMIFS(BQ$4:BQ$54,$A$4:$A$54,$A$3)*100,0)</f>
        <v>9</v>
      </c>
      <c r="BR3" s="388">
        <f t="shared" si="6"/>
        <v>10</v>
      </c>
      <c r="BS3" s="388">
        <f>ROUND(SUMIFS(BS$4:BS$54,$A$4:$A$54,$A$3)*100,0)</f>
        <v>39</v>
      </c>
      <c r="BT3" s="388">
        <f>ROUND(SUMIFS(BT$4:BT$54,$A$4:$A$54,$A$3)*100,0)</f>
        <v>37</v>
      </c>
      <c r="BU3" s="388">
        <f t="shared" ref="BU3:CH3" si="7">ROUND(SUMIFS(BU$4:BU$54,$A$4:$A$54,$A$3)*100,0)</f>
        <v>57</v>
      </c>
      <c r="BV3" s="388">
        <f t="shared" si="7"/>
        <v>69</v>
      </c>
      <c r="BW3" s="388">
        <f t="shared" si="7"/>
        <v>13</v>
      </c>
      <c r="BX3" s="388">
        <f t="shared" si="7"/>
        <v>22</v>
      </c>
      <c r="BY3" s="388">
        <f t="shared" si="7"/>
        <v>31</v>
      </c>
      <c r="BZ3" s="388">
        <f>ROUND(SUMIFS(BZ$4:BZ$54,$A$4:$A$54,$A$3)*100,0)</f>
        <v>33</v>
      </c>
      <c r="CA3" s="388">
        <f>ROUND(SUMIFS(CA$4:CA$54,$A$4:$A$54,$A$3)*100,0)</f>
        <v>100</v>
      </c>
      <c r="CB3" s="388">
        <f>ROUND(SUMIFS(CB$4:CB$54,$A$4:$A$54,$A$3)*100,0)</f>
        <v>100</v>
      </c>
      <c r="CC3" s="388">
        <f t="shared" si="7"/>
        <v>13</v>
      </c>
      <c r="CD3" s="388">
        <f t="shared" si="7"/>
        <v>22</v>
      </c>
      <c r="CE3" s="388">
        <f t="shared" si="7"/>
        <v>30</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2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2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2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2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2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2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2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2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2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2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2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2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2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2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2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2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2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2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2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2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2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2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2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2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2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2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2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2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2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2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2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2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2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2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2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2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2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2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2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2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2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2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2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2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2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2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2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2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2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2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2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2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2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2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2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2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2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2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2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2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2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2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2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2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2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2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2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2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2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2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2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2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2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2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2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2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2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2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2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2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2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2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2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2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2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2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2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2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2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2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2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2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2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2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2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2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2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2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2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2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2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2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2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2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2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2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2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2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2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2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2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2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2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2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2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2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2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2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2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2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2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2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2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2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2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2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2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2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2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2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2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2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2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2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2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2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2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2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2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2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2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2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2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2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2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2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2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2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2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2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2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2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2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2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2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2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2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2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2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2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2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2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2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2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2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2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2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2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2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2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2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2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2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2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2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2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2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569:I1570 I1574:I1048576 I1:I1514">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6" t="s">
        <v>2815</v>
      </c>
      <c r="B1" s="496"/>
    </row>
    <row r="2" spans="1:2" x14ac:dyDescent="0.25">
      <c r="A2" s="181" t="s">
        <v>2816</v>
      </c>
      <c r="B2" s="181" t="s">
        <v>2817</v>
      </c>
    </row>
    <row r="3" spans="1:2" x14ac:dyDescent="0.25">
      <c r="A3" s="182" t="s">
        <v>353</v>
      </c>
      <c r="B3" t="str">
        <f>A3</f>
        <v>million metric tons / year</v>
      </c>
    </row>
    <row r="4" spans="1:2" x14ac:dyDescent="0.25">
      <c r="A4" s="182" t="s">
        <v>3477</v>
      </c>
      <c r="B4" t="str">
        <f>A4</f>
        <v>million metric tons</v>
      </c>
    </row>
    <row r="5" spans="1:2" x14ac:dyDescent="0.25">
      <c r="A5" s="182" t="s">
        <v>3686</v>
      </c>
      <c r="B5" t="str">
        <f>A5</f>
        <v>g CO2e / 2023 dollar</v>
      </c>
    </row>
    <row r="6" spans="1:2" x14ac:dyDescent="0.25">
      <c r="A6" s="183" t="s">
        <v>2319</v>
      </c>
      <c r="B6" t="str">
        <f t="shared" ref="B6:B46" si="0">A6</f>
        <v>thousand metric tons / year</v>
      </c>
    </row>
    <row r="7" spans="1:2" x14ac:dyDescent="0.25">
      <c r="A7" s="183" t="s">
        <v>3687</v>
      </c>
      <c r="B7" t="str">
        <f>A7</f>
        <v>g CO2 / 2023 dollar</v>
      </c>
    </row>
    <row r="8" spans="1:2" ht="30" x14ac:dyDescent="0.25">
      <c r="A8" s="183" t="s">
        <v>3688</v>
      </c>
      <c r="B8" t="str">
        <f t="shared" si="0"/>
        <v>2023 dollars / metric ton CO2e abated, Annual average abatement (million metric tons CO2e)</v>
      </c>
    </row>
    <row r="9" spans="1:2" x14ac:dyDescent="0.25">
      <c r="A9" s="183" t="s">
        <v>3689</v>
      </c>
      <c r="B9" t="str">
        <f t="shared" si="0"/>
        <v>billion 2023 dollars / year</v>
      </c>
    </row>
    <row r="10" spans="1:2" x14ac:dyDescent="0.25">
      <c r="A10" s="183" t="s">
        <v>3690</v>
      </c>
      <c r="B10" t="str">
        <f t="shared" si="0"/>
        <v>billion 2023 dollars</v>
      </c>
    </row>
    <row r="11" spans="1:2" x14ac:dyDescent="0.25">
      <c r="A11" s="183" t="s">
        <v>2859</v>
      </c>
      <c r="B11" t="str">
        <f t="shared" si="0"/>
        <v>jobs</v>
      </c>
    </row>
    <row r="12" spans="1:2" x14ac:dyDescent="0.25">
      <c r="A12" s="183" t="s">
        <v>2901</v>
      </c>
      <c r="B12" t="str">
        <f t="shared" si="0"/>
        <v>incidents / year</v>
      </c>
    </row>
    <row r="13" spans="1:2" x14ac:dyDescent="0.25">
      <c r="A13" s="183" t="s">
        <v>2878</v>
      </c>
      <c r="B13" t="str">
        <f t="shared" si="0"/>
        <v>% change</v>
      </c>
    </row>
    <row r="14" spans="1:2" x14ac:dyDescent="0.25">
      <c r="A14" s="183" t="s">
        <v>3691</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3556</v>
      </c>
      <c r="B17" t="str">
        <f t="shared" si="0"/>
        <v>terawatt-hours (TWh)</v>
      </c>
    </row>
    <row r="18" spans="1:2" x14ac:dyDescent="0.25">
      <c r="A18" s="183" t="s">
        <v>3328</v>
      </c>
      <c r="B18" t="str">
        <f t="shared" si="0"/>
        <v>%</v>
      </c>
    </row>
    <row r="19" spans="1:2" x14ac:dyDescent="0.25">
      <c r="A19" s="183" t="s">
        <v>3329</v>
      </c>
      <c r="B19" t="str">
        <f t="shared" si="0"/>
        <v>metric tons CO2e / megawatt-hour (MWh)</v>
      </c>
    </row>
    <row r="20" spans="1:2" x14ac:dyDescent="0.25">
      <c r="A20" s="183" t="s">
        <v>3692</v>
      </c>
      <c r="B20" t="str">
        <f t="shared" si="0"/>
        <v>kilowatt-hour / 2023 dollar</v>
      </c>
    </row>
    <row r="21" spans="1:2" x14ac:dyDescent="0.25">
      <c r="A21" s="183" t="s">
        <v>356</v>
      </c>
      <c r="B21" t="str">
        <f t="shared" si="0"/>
        <v>gigawatts (GW) / year</v>
      </c>
    </row>
    <row r="22" spans="1:2" x14ac:dyDescent="0.25">
      <c r="A22" s="183" t="s">
        <v>3693</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3694</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3297</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3695</v>
      </c>
      <c r="B37" t="str">
        <f t="shared" si="0"/>
        <v>2023 dollars / short ton</v>
      </c>
    </row>
    <row r="38" spans="1:2" x14ac:dyDescent="0.25">
      <c r="A38" s="183" t="s">
        <v>3696</v>
      </c>
      <c r="B38" t="str">
        <f t="shared" si="0"/>
        <v>2023 dollars / thousand cubic feet</v>
      </c>
    </row>
    <row r="39" spans="1:2" x14ac:dyDescent="0.25">
      <c r="A39" s="183" t="s">
        <v>3697</v>
      </c>
      <c r="B39" t="str">
        <f t="shared" si="0"/>
        <v>2023 dollars / gallon</v>
      </c>
    </row>
    <row r="40" spans="1:2" x14ac:dyDescent="0.25">
      <c r="A40" s="183" t="s">
        <v>3698</v>
      </c>
      <c r="B40" t="str">
        <f t="shared" si="0"/>
        <v>2023 dollars / barrel of oil</v>
      </c>
    </row>
    <row r="41" spans="1:2" x14ac:dyDescent="0.25">
      <c r="A41" s="183" t="s">
        <v>3699</v>
      </c>
      <c r="B41" t="str">
        <f t="shared" si="0"/>
        <v>2023 dollars / kg</v>
      </c>
    </row>
    <row r="42" spans="1:2" x14ac:dyDescent="0.25">
      <c r="A42" s="183" t="s">
        <v>3700</v>
      </c>
      <c r="B42" t="str">
        <f t="shared" si="0"/>
        <v>2023 dollars / kilowatt-hour (kWh)</v>
      </c>
    </row>
    <row r="43" spans="1:2" x14ac:dyDescent="0.25">
      <c r="A43" s="183" t="s">
        <v>3693</v>
      </c>
      <c r="B43" t="str">
        <f t="shared" ref="B43" si="1">A43</f>
        <v>2023 dollars / megawatt-hour (MWh)</v>
      </c>
    </row>
    <row r="44" spans="1:2" x14ac:dyDescent="0.25">
      <c r="A44" s="183" t="s">
        <v>3286</v>
      </c>
      <c r="B44" t="str">
        <f t="shared" si="0"/>
        <v>cost of eqpt. to capture 1 metric ton CO2e/yr (2020 dollars)</v>
      </c>
    </row>
    <row r="45" spans="1:2" x14ac:dyDescent="0.25">
      <c r="A45" s="183" t="s">
        <v>3701</v>
      </c>
      <c r="B45" t="str">
        <f t="shared" si="0"/>
        <v>million 2023 dollars / megawatt (MW)</v>
      </c>
    </row>
    <row r="46" spans="1:2" x14ac:dyDescent="0.25">
      <c r="A46" s="183" t="s">
        <v>3702</v>
      </c>
      <c r="B46" t="str">
        <f t="shared" si="0"/>
        <v>cost of eqpt. to produce 1 kg H2/yr (2023 dollars)</v>
      </c>
    </row>
    <row r="48" spans="1:2" x14ac:dyDescent="0.25">
      <c r="A48" s="496" t="s">
        <v>2819</v>
      </c>
      <c r="B48" s="496"/>
    </row>
    <row r="49" spans="1:2" x14ac:dyDescent="0.25">
      <c r="A49" s="181" t="s">
        <v>2816</v>
      </c>
      <c r="B49" s="181" t="s">
        <v>2817</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85" activePane="bottomLeft" state="frozen"/>
      <selection pane="bottomLeft" activeCell="C102" sqref="C102"/>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2818</v>
      </c>
      <c r="D1" s="432" t="s">
        <v>60</v>
      </c>
      <c r="E1" s="432" t="s">
        <v>62</v>
      </c>
      <c r="F1" s="432" t="s">
        <v>440</v>
      </c>
      <c r="G1" s="432" t="s">
        <v>61</v>
      </c>
      <c r="H1" s="432" t="s">
        <v>2320</v>
      </c>
      <c r="I1" s="434" t="s">
        <v>304</v>
      </c>
      <c r="J1" s="419" t="s">
        <v>3566</v>
      </c>
    </row>
    <row r="2" spans="1:10" x14ac:dyDescent="0.25">
      <c r="A2" s="290" t="s">
        <v>2325</v>
      </c>
      <c r="B2" t="s">
        <v>2327</v>
      </c>
      <c r="C2" s="292">
        <v>1</v>
      </c>
      <c r="D2" s="290" t="s">
        <v>63</v>
      </c>
      <c r="E2" s="290" t="s">
        <v>64</v>
      </c>
      <c r="F2" t="str">
        <f>UnitControlCenter!$B$3</f>
        <v>million metric tons / year</v>
      </c>
      <c r="G2" t="s">
        <v>2309</v>
      </c>
      <c r="J2" t="s">
        <v>3572</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3475</v>
      </c>
      <c r="C4" s="17">
        <v>1</v>
      </c>
      <c r="D4" t="s">
        <v>63</v>
      </c>
      <c r="E4" t="s">
        <v>64</v>
      </c>
      <c r="F4" t="str">
        <f>UnitControlCenter!B4</f>
        <v>million metric tons</v>
      </c>
      <c r="G4" t="s">
        <v>3478</v>
      </c>
    </row>
    <row r="5" spans="1:10" x14ac:dyDescent="0.25">
      <c r="A5" s="290" t="s">
        <v>2325</v>
      </c>
      <c r="B5" t="s">
        <v>3476</v>
      </c>
      <c r="C5" s="292">
        <v>1</v>
      </c>
      <c r="D5" s="290" t="s">
        <v>63</v>
      </c>
      <c r="E5" s="290" t="s">
        <v>64</v>
      </c>
      <c r="F5" t="str">
        <f>UnitControlCenter!B4</f>
        <v>million metric tons</v>
      </c>
      <c r="G5" t="s">
        <v>3479</v>
      </c>
    </row>
    <row r="6" spans="1:10" x14ac:dyDescent="0.25">
      <c r="A6" s="290" t="s">
        <v>2325</v>
      </c>
      <c r="B6" s="290" t="s">
        <v>2328</v>
      </c>
      <c r="C6" s="17">
        <v>1</v>
      </c>
      <c r="D6" t="s">
        <v>65</v>
      </c>
      <c r="E6" t="s">
        <v>66</v>
      </c>
      <c r="F6" t="str">
        <f>UnitControlCenter!$B$3</f>
        <v>million metric tons / year</v>
      </c>
      <c r="G6" t="s">
        <v>2796</v>
      </c>
      <c r="H6" t="s">
        <v>2797</v>
      </c>
      <c r="I6" t="s">
        <v>2798</v>
      </c>
    </row>
    <row r="7" spans="1:10" x14ac:dyDescent="0.25">
      <c r="A7" s="290" t="s">
        <v>2325</v>
      </c>
      <c r="B7" s="290" t="s">
        <v>2329</v>
      </c>
      <c r="C7" s="17">
        <v>1</v>
      </c>
      <c r="D7" t="s">
        <v>65</v>
      </c>
      <c r="E7" t="s">
        <v>66</v>
      </c>
      <c r="F7" t="str">
        <f>UnitControlCenter!$B$3</f>
        <v>million metric tons / year</v>
      </c>
      <c r="G7" t="s">
        <v>2799</v>
      </c>
      <c r="H7" t="s">
        <v>2800</v>
      </c>
      <c r="I7" t="s">
        <v>2801</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2869</v>
      </c>
      <c r="C9" s="17">
        <v>0</v>
      </c>
      <c r="D9" t="s">
        <v>63</v>
      </c>
      <c r="E9" t="s">
        <v>64</v>
      </c>
      <c r="F9" t="str">
        <f>UnitControlCenter!$B$5</f>
        <v>g CO2e / 2023 dollar</v>
      </c>
      <c r="G9" t="s">
        <v>2821</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3703</v>
      </c>
      <c r="C18" s="436">
        <v>1</v>
      </c>
      <c r="D18" s="376" t="s">
        <v>65</v>
      </c>
      <c r="E18" s="376" t="s">
        <v>66</v>
      </c>
      <c r="F18" s="376" t="s">
        <v>353</v>
      </c>
      <c r="G18" s="376" t="s">
        <v>3704</v>
      </c>
      <c r="H18" s="376" t="s">
        <v>3742</v>
      </c>
      <c r="I18" s="376" t="s">
        <v>3705</v>
      </c>
      <c r="J18" s="376"/>
    </row>
    <row r="19" spans="1:10" x14ac:dyDescent="0.25">
      <c r="A19" s="290" t="s">
        <v>2331</v>
      </c>
      <c r="B19" s="290" t="s">
        <v>2220</v>
      </c>
      <c r="C19" s="17">
        <v>1</v>
      </c>
      <c r="D19" t="s">
        <v>65</v>
      </c>
      <c r="E19" t="s">
        <v>66</v>
      </c>
      <c r="F19" t="str">
        <f>UnitControlCenter!$B$3</f>
        <v>million metric tons / year</v>
      </c>
      <c r="G19" t="s">
        <v>3302</v>
      </c>
      <c r="H19" t="s">
        <v>2797</v>
      </c>
      <c r="I19" t="s">
        <v>2798</v>
      </c>
    </row>
    <row r="20" spans="1:10" x14ac:dyDescent="0.25">
      <c r="A20" s="290" t="s">
        <v>2331</v>
      </c>
      <c r="B20" s="290" t="s">
        <v>2236</v>
      </c>
      <c r="C20" s="17">
        <v>1</v>
      </c>
      <c r="D20" t="s">
        <v>65</v>
      </c>
      <c r="E20" t="s">
        <v>66</v>
      </c>
      <c r="F20" t="str">
        <f>UnitControlCenter!$B$3</f>
        <v>million metric tons / year</v>
      </c>
      <c r="G20" t="s">
        <v>3314</v>
      </c>
      <c r="H20" t="s">
        <v>2797</v>
      </c>
      <c r="I20" t="s">
        <v>3303</v>
      </c>
    </row>
    <row r="21" spans="1:10" x14ac:dyDescent="0.25">
      <c r="A21" s="290" t="s">
        <v>2331</v>
      </c>
      <c r="B21" s="290" t="s">
        <v>2238</v>
      </c>
      <c r="C21" s="17">
        <v>1</v>
      </c>
      <c r="D21" t="s">
        <v>65</v>
      </c>
      <c r="E21" t="s">
        <v>66</v>
      </c>
      <c r="F21" t="str">
        <f>UnitControlCenter!$B$3</f>
        <v>million metric tons / year</v>
      </c>
      <c r="G21" t="s">
        <v>3315</v>
      </c>
      <c r="H21" t="s">
        <v>2797</v>
      </c>
      <c r="I21" t="s">
        <v>3304</v>
      </c>
    </row>
    <row r="22" spans="1:10" x14ac:dyDescent="0.25">
      <c r="A22" s="290" t="s">
        <v>2331</v>
      </c>
      <c r="B22" s="290" t="s">
        <v>2318</v>
      </c>
      <c r="C22" s="17">
        <v>1</v>
      </c>
      <c r="D22" t="s">
        <v>65</v>
      </c>
      <c r="E22" t="s">
        <v>66</v>
      </c>
      <c r="F22" t="str">
        <f>UnitControlCenter!$B$3</f>
        <v>million metric tons / year</v>
      </c>
      <c r="G22" t="s">
        <v>3316</v>
      </c>
      <c r="H22" t="s">
        <v>2797</v>
      </c>
      <c r="I22" t="s">
        <v>3305</v>
      </c>
    </row>
    <row r="23" spans="1:10" x14ac:dyDescent="0.25">
      <c r="A23" s="290" t="s">
        <v>2331</v>
      </c>
      <c r="B23" s="290" t="s">
        <v>2317</v>
      </c>
      <c r="C23" s="17">
        <v>1</v>
      </c>
      <c r="D23" t="s">
        <v>65</v>
      </c>
      <c r="E23" t="s">
        <v>66</v>
      </c>
      <c r="F23" t="str">
        <f>UnitControlCenter!$B$6</f>
        <v>thousand metric tons / year</v>
      </c>
      <c r="G23" t="s">
        <v>3317</v>
      </c>
      <c r="H23" t="s">
        <v>2797</v>
      </c>
      <c r="I23" t="s">
        <v>3306</v>
      </c>
    </row>
    <row r="24" spans="1:10" x14ac:dyDescent="0.25">
      <c r="A24" s="290" t="s">
        <v>2331</v>
      </c>
      <c r="B24" s="290" t="s">
        <v>2227</v>
      </c>
      <c r="C24" s="17">
        <v>1</v>
      </c>
      <c r="D24" t="s">
        <v>65</v>
      </c>
      <c r="E24" t="s">
        <v>66</v>
      </c>
      <c r="F24" t="str">
        <f>UnitControlCenter!$B$6</f>
        <v>thousand metric tons / year</v>
      </c>
      <c r="G24" t="s">
        <v>3318</v>
      </c>
      <c r="H24" t="s">
        <v>2797</v>
      </c>
      <c r="I24" t="s">
        <v>3307</v>
      </c>
    </row>
    <row r="25" spans="1:10" x14ac:dyDescent="0.25">
      <c r="A25" s="290" t="s">
        <v>2331</v>
      </c>
      <c r="B25" s="290" t="s">
        <v>2232</v>
      </c>
      <c r="C25" s="17">
        <v>1</v>
      </c>
      <c r="D25" t="s">
        <v>65</v>
      </c>
      <c r="E25" t="s">
        <v>66</v>
      </c>
      <c r="F25" t="str">
        <f>UnitControlCenter!$B$6</f>
        <v>thousand metric tons / year</v>
      </c>
      <c r="G25" t="s">
        <v>3319</v>
      </c>
      <c r="H25" t="s">
        <v>2797</v>
      </c>
      <c r="I25" t="s">
        <v>3308</v>
      </c>
    </row>
    <row r="26" spans="1:10" x14ac:dyDescent="0.25">
      <c r="A26" s="290" t="s">
        <v>2331</v>
      </c>
      <c r="B26" s="290" t="s">
        <v>2234</v>
      </c>
      <c r="C26" s="17">
        <v>1</v>
      </c>
      <c r="D26" t="s">
        <v>65</v>
      </c>
      <c r="E26" t="s">
        <v>66</v>
      </c>
      <c r="F26" t="str">
        <f>UnitControlCenter!$B$6</f>
        <v>thousand metric tons / year</v>
      </c>
      <c r="G26" t="s">
        <v>3320</v>
      </c>
      <c r="H26" t="s">
        <v>2797</v>
      </c>
      <c r="I26" t="s">
        <v>3309</v>
      </c>
    </row>
    <row r="27" spans="1:10" x14ac:dyDescent="0.25">
      <c r="A27" s="290" t="s">
        <v>2331</v>
      </c>
      <c r="B27" s="290" t="s">
        <v>2225</v>
      </c>
      <c r="C27" s="17">
        <v>1</v>
      </c>
      <c r="D27" t="s">
        <v>65</v>
      </c>
      <c r="E27" t="s">
        <v>66</v>
      </c>
      <c r="F27" t="str">
        <f>UnitControlCenter!$B$3</f>
        <v>million metric tons / year</v>
      </c>
      <c r="G27" t="s">
        <v>3321</v>
      </c>
      <c r="H27" t="s">
        <v>2797</v>
      </c>
      <c r="I27" t="s">
        <v>3310</v>
      </c>
    </row>
    <row r="28" spans="1:10" x14ac:dyDescent="0.25">
      <c r="A28" s="290" t="s">
        <v>2331</v>
      </c>
      <c r="B28" s="290" t="s">
        <v>2222</v>
      </c>
      <c r="C28" s="17">
        <v>1</v>
      </c>
      <c r="D28" t="s">
        <v>65</v>
      </c>
      <c r="E28" t="s">
        <v>66</v>
      </c>
      <c r="F28" t="str">
        <f>UnitControlCenter!$B$6</f>
        <v>thousand metric tons / year</v>
      </c>
      <c r="G28" t="s">
        <v>3322</v>
      </c>
      <c r="H28" t="s">
        <v>2797</v>
      </c>
      <c r="I28" t="s">
        <v>3311</v>
      </c>
    </row>
    <row r="29" spans="1:10" x14ac:dyDescent="0.25">
      <c r="A29" s="290" t="s">
        <v>2331</v>
      </c>
      <c r="B29" s="290" t="s">
        <v>2230</v>
      </c>
      <c r="C29" s="17">
        <v>1</v>
      </c>
      <c r="D29" t="s">
        <v>65</v>
      </c>
      <c r="E29" t="s">
        <v>66</v>
      </c>
      <c r="F29" t="str">
        <f>UnitControlCenter!$B$3</f>
        <v>million metric tons / year</v>
      </c>
      <c r="G29" t="s">
        <v>3323</v>
      </c>
      <c r="H29" t="s">
        <v>2797</v>
      </c>
      <c r="I29" t="s">
        <v>3312</v>
      </c>
    </row>
    <row r="30" spans="1:10" ht="15.75" thickBot="1" x14ac:dyDescent="0.3">
      <c r="A30" s="435" t="s">
        <v>2331</v>
      </c>
      <c r="B30" s="435" t="s">
        <v>485</v>
      </c>
      <c r="C30" s="436">
        <v>1</v>
      </c>
      <c r="D30" t="s">
        <v>65</v>
      </c>
      <c r="E30" t="s">
        <v>66</v>
      </c>
      <c r="F30" s="376" t="str">
        <f>UnitControlCenter!$B$3</f>
        <v>million metric tons / year</v>
      </c>
      <c r="G30" t="s">
        <v>3324</v>
      </c>
      <c r="H30" t="s">
        <v>2797</v>
      </c>
      <c r="I30" t="s">
        <v>3313</v>
      </c>
    </row>
    <row r="31" spans="1:10" x14ac:dyDescent="0.25">
      <c r="A31" s="290" t="s">
        <v>2332</v>
      </c>
      <c r="B31" s="290" t="s">
        <v>2328</v>
      </c>
      <c r="C31" s="17">
        <v>1</v>
      </c>
      <c r="D31" t="s">
        <v>65</v>
      </c>
      <c r="E31" t="s">
        <v>66</v>
      </c>
      <c r="F31" t="str">
        <f>UnitControlCenter!$B$3</f>
        <v>million metric tons / year</v>
      </c>
      <c r="G31" t="s">
        <v>2881</v>
      </c>
      <c r="H31" t="s">
        <v>2882</v>
      </c>
      <c r="I31" t="s">
        <v>2883</v>
      </c>
    </row>
    <row r="32" spans="1:10" x14ac:dyDescent="0.25">
      <c r="A32" s="290" t="s">
        <v>2332</v>
      </c>
      <c r="B32" s="290" t="s">
        <v>2496</v>
      </c>
      <c r="C32" s="17">
        <v>1</v>
      </c>
      <c r="D32" t="s">
        <v>65</v>
      </c>
      <c r="E32" t="s">
        <v>66</v>
      </c>
      <c r="F32" t="str">
        <f>UnitControlCenter!$B$3</f>
        <v>million metric tons / year</v>
      </c>
      <c r="G32" t="s">
        <v>2884</v>
      </c>
      <c r="H32" t="s">
        <v>2885</v>
      </c>
      <c r="I32" t="s">
        <v>2886</v>
      </c>
    </row>
    <row r="33" spans="1:10" x14ac:dyDescent="0.25">
      <c r="A33" s="290" t="s">
        <v>2332</v>
      </c>
      <c r="B33" s="290" t="s">
        <v>2333</v>
      </c>
      <c r="C33" s="17">
        <v>1</v>
      </c>
      <c r="D33" t="s">
        <v>65</v>
      </c>
      <c r="E33" t="s">
        <v>66</v>
      </c>
      <c r="F33" t="str">
        <f>UnitControlCenter!$B$3</f>
        <v>million metric tons / year</v>
      </c>
      <c r="G33" t="s">
        <v>2887</v>
      </c>
      <c r="H33" t="s">
        <v>2888</v>
      </c>
      <c r="I33" t="s">
        <v>2889</v>
      </c>
    </row>
    <row r="34" spans="1:10" ht="15.75" thickBot="1" x14ac:dyDescent="0.3">
      <c r="A34" s="435" t="s">
        <v>2332</v>
      </c>
      <c r="B34" s="435" t="s">
        <v>2869</v>
      </c>
      <c r="C34" s="436">
        <v>0</v>
      </c>
      <c r="D34" s="376" t="s">
        <v>63</v>
      </c>
      <c r="E34" s="376" t="s">
        <v>64</v>
      </c>
      <c r="F34" s="376" t="str">
        <f>UnitControlCenter!$B$7</f>
        <v>g CO2 / 2023 dollar</v>
      </c>
      <c r="G34" s="376" t="s">
        <v>2820</v>
      </c>
      <c r="H34" s="376"/>
      <c r="I34" s="376"/>
      <c r="J34" s="376"/>
    </row>
    <row r="35" spans="1:10" x14ac:dyDescent="0.25">
      <c r="A35" s="290" t="s">
        <v>2728</v>
      </c>
      <c r="B35" s="290" t="s">
        <v>2567</v>
      </c>
      <c r="C35" s="17">
        <v>1</v>
      </c>
      <c r="D35" t="s">
        <v>63</v>
      </c>
      <c r="E35" t="s">
        <v>2974</v>
      </c>
      <c r="F35" t="str">
        <f>UnitControlCenter!$B$3</f>
        <v>million metric tons / year</v>
      </c>
      <c r="G35" t="s">
        <v>3017</v>
      </c>
    </row>
    <row r="36" spans="1:10" x14ac:dyDescent="0.25">
      <c r="A36" s="290" t="s">
        <v>2728</v>
      </c>
      <c r="B36" s="290" t="s">
        <v>132</v>
      </c>
      <c r="C36" s="17">
        <v>1</v>
      </c>
      <c r="D36" t="s">
        <v>63</v>
      </c>
      <c r="E36" t="s">
        <v>2974</v>
      </c>
      <c r="F36" t="str">
        <f>UnitControlCenter!$B$3</f>
        <v>million metric tons / year</v>
      </c>
      <c r="G36" t="s">
        <v>2428</v>
      </c>
    </row>
    <row r="37" spans="1:10" x14ac:dyDescent="0.25">
      <c r="A37" s="290" t="s">
        <v>2728</v>
      </c>
      <c r="B37" s="290" t="s">
        <v>2426</v>
      </c>
      <c r="C37" s="17">
        <v>1</v>
      </c>
      <c r="D37" t="s">
        <v>63</v>
      </c>
      <c r="E37" t="s">
        <v>2974</v>
      </c>
      <c r="F37" t="str">
        <f>UnitControlCenter!$B$3</f>
        <v>million metric tons / year</v>
      </c>
      <c r="G37" t="s">
        <v>2429</v>
      </c>
    </row>
    <row r="38" spans="1:10" x14ac:dyDescent="0.25">
      <c r="A38" s="290" t="s">
        <v>2728</v>
      </c>
      <c r="B38" s="290" t="s">
        <v>2487</v>
      </c>
      <c r="C38" s="17">
        <v>1</v>
      </c>
      <c r="D38" t="s">
        <v>63</v>
      </c>
      <c r="E38" t="s">
        <v>2974</v>
      </c>
      <c r="F38" t="str">
        <f>UnitControlCenter!$B$3</f>
        <v>million metric tons / year</v>
      </c>
      <c r="G38" t="s">
        <v>2495</v>
      </c>
    </row>
    <row r="39" spans="1:10" x14ac:dyDescent="0.25">
      <c r="A39" s="290" t="s">
        <v>2728</v>
      </c>
      <c r="B39" s="290" t="s">
        <v>93</v>
      </c>
      <c r="C39" s="17">
        <v>1</v>
      </c>
      <c r="D39" t="s">
        <v>63</v>
      </c>
      <c r="E39" t="s">
        <v>2974</v>
      </c>
      <c r="F39" t="str">
        <f>UnitControlCenter!$B$3</f>
        <v>million metric tons / year</v>
      </c>
      <c r="G39" t="s">
        <v>2430</v>
      </c>
    </row>
    <row r="40" spans="1:10" x14ac:dyDescent="0.25">
      <c r="A40" s="290" t="s">
        <v>2728</v>
      </c>
      <c r="B40" s="290" t="s">
        <v>9</v>
      </c>
      <c r="C40" s="17">
        <v>1</v>
      </c>
      <c r="D40" t="s">
        <v>63</v>
      </c>
      <c r="E40" t="s">
        <v>2974</v>
      </c>
      <c r="F40" t="str">
        <f>UnitControlCenter!$B$3</f>
        <v>million metric tons / year</v>
      </c>
      <c r="G40" t="s">
        <v>3018</v>
      </c>
    </row>
    <row r="41" spans="1:10" ht="15.75" thickBot="1" x14ac:dyDescent="0.3">
      <c r="A41" s="435" t="s">
        <v>2728</v>
      </c>
      <c r="B41" s="435" t="s">
        <v>4</v>
      </c>
      <c r="C41" s="436">
        <v>1</v>
      </c>
      <c r="D41" s="376" t="s">
        <v>63</v>
      </c>
      <c r="E41" s="376" t="s">
        <v>2974</v>
      </c>
      <c r="F41" s="376" t="str">
        <f>UnitControlCenter!$B$3</f>
        <v>million metric tons / year</v>
      </c>
      <c r="G41" s="376" t="s">
        <v>2432</v>
      </c>
      <c r="H41" s="376"/>
      <c r="I41" s="376"/>
      <c r="J41" s="376"/>
    </row>
    <row r="42" spans="1:10" x14ac:dyDescent="0.25">
      <c r="A42" s="290" t="s">
        <v>357</v>
      </c>
      <c r="B42" s="290" t="s">
        <v>2941</v>
      </c>
      <c r="C42" s="17">
        <v>1</v>
      </c>
      <c r="D42" t="s">
        <v>65</v>
      </c>
      <c r="E42" t="s">
        <v>439</v>
      </c>
      <c r="F42" t="str">
        <f>UnitControlCenter!$B$8</f>
        <v>2023 dollars / metric ton CO2e abated, Annual average abatement (million metric tons CO2e)</v>
      </c>
      <c r="G42" t="s">
        <v>3019</v>
      </c>
    </row>
    <row r="43" spans="1:10" ht="15.75" thickBot="1" x14ac:dyDescent="0.3">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25">
      <c r="A44" s="290" t="s">
        <v>2334</v>
      </c>
      <c r="B44" s="290" t="s">
        <v>2945</v>
      </c>
      <c r="C44" s="17">
        <v>1</v>
      </c>
      <c r="D44" t="s">
        <v>65</v>
      </c>
      <c r="E44" t="s">
        <v>64</v>
      </c>
      <c r="F44" t="str">
        <f>UnitControlCenter!$B$9</f>
        <v>billion 2023 dollars / year</v>
      </c>
      <c r="G44" t="s">
        <v>2943</v>
      </c>
      <c r="H44" t="s">
        <v>2412</v>
      </c>
      <c r="I44" t="s">
        <v>2396</v>
      </c>
    </row>
    <row r="45" spans="1:10" x14ac:dyDescent="0.25">
      <c r="A45" s="290" t="s">
        <v>2334</v>
      </c>
      <c r="B45" s="437" t="s">
        <v>2748</v>
      </c>
      <c r="C45" s="17">
        <v>1</v>
      </c>
      <c r="D45" t="s">
        <v>63</v>
      </c>
      <c r="E45" t="s">
        <v>64</v>
      </c>
      <c r="F45" t="str">
        <f>UnitControlCenter!$B$9</f>
        <v>billion 2023 dollars / year</v>
      </c>
      <c r="G45" t="s">
        <v>2742</v>
      </c>
    </row>
    <row r="46" spans="1:10" x14ac:dyDescent="0.25">
      <c r="A46" s="290" t="s">
        <v>2334</v>
      </c>
      <c r="B46" s="290" t="s">
        <v>2932</v>
      </c>
      <c r="C46" s="17">
        <v>1</v>
      </c>
      <c r="D46" t="s">
        <v>65</v>
      </c>
      <c r="E46" t="s">
        <v>66</v>
      </c>
      <c r="F46" t="str">
        <f>UnitControlCenter!$B$9</f>
        <v>billion 2023 dollars / year</v>
      </c>
      <c r="G46" t="s">
        <v>2933</v>
      </c>
      <c r="H46" t="s">
        <v>2934</v>
      </c>
      <c r="I46" t="s">
        <v>2935</v>
      </c>
    </row>
    <row r="47" spans="1:10" x14ac:dyDescent="0.25">
      <c r="A47" s="290" t="s">
        <v>2334</v>
      </c>
      <c r="B47" s="437" t="s">
        <v>2936</v>
      </c>
      <c r="C47" s="17">
        <v>1</v>
      </c>
      <c r="D47" t="s">
        <v>63</v>
      </c>
      <c r="E47" t="s">
        <v>64</v>
      </c>
      <c r="F47" t="str">
        <f>UnitControlCenter!$B$10</f>
        <v>billion 2023 dollars</v>
      </c>
      <c r="G47" t="s">
        <v>2937</v>
      </c>
    </row>
    <row r="48" spans="1:10" x14ac:dyDescent="0.25">
      <c r="A48" s="290" t="s">
        <v>2334</v>
      </c>
      <c r="B48" s="437" t="s">
        <v>2938</v>
      </c>
      <c r="C48" s="17">
        <v>1</v>
      </c>
      <c r="D48" t="s">
        <v>63</v>
      </c>
      <c r="E48" t="s">
        <v>64</v>
      </c>
      <c r="F48" t="str">
        <f>UnitControlCenter!$B$9</f>
        <v>billion 2023 dollars / year</v>
      </c>
      <c r="G48" t="s">
        <v>2939</v>
      </c>
    </row>
    <row r="49" spans="1:10" ht="15.75" thickBot="1" x14ac:dyDescent="0.3">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25">
      <c r="A50" s="290" t="s">
        <v>2856</v>
      </c>
      <c r="B50" s="437" t="s">
        <v>2873</v>
      </c>
      <c r="C50" s="17">
        <v>1</v>
      </c>
      <c r="D50" t="s">
        <v>65</v>
      </c>
      <c r="E50" t="s">
        <v>64</v>
      </c>
      <c r="F50" t="str">
        <f>UnitControlCenter!$B$11</f>
        <v>jobs</v>
      </c>
      <c r="G50" t="s">
        <v>2864</v>
      </c>
      <c r="H50" t="s">
        <v>2863</v>
      </c>
      <c r="I50" t="s">
        <v>2397</v>
      </c>
    </row>
    <row r="51" spans="1:10" x14ac:dyDescent="0.25">
      <c r="A51" s="290" t="s">
        <v>2856</v>
      </c>
      <c r="B51" s="437" t="s">
        <v>3266</v>
      </c>
      <c r="C51" s="17">
        <v>0</v>
      </c>
      <c r="D51" t="s">
        <v>65</v>
      </c>
      <c r="E51" t="s">
        <v>66</v>
      </c>
      <c r="F51" t="str">
        <f>UnitControlCenter!$B$11</f>
        <v>jobs</v>
      </c>
      <c r="G51" t="s">
        <v>3153</v>
      </c>
      <c r="H51" t="s">
        <v>3154</v>
      </c>
      <c r="I51" t="s">
        <v>3155</v>
      </c>
    </row>
    <row r="52" spans="1:10" x14ac:dyDescent="0.25">
      <c r="A52" s="290" t="s">
        <v>2856</v>
      </c>
      <c r="B52" s="437" t="s">
        <v>3267</v>
      </c>
      <c r="C52" s="17">
        <v>0</v>
      </c>
      <c r="D52" t="s">
        <v>65</v>
      </c>
      <c r="E52" t="s">
        <v>64</v>
      </c>
      <c r="F52" t="str">
        <f>UnitControlCenter!$B$13</f>
        <v>% change</v>
      </c>
      <c r="G52" t="s">
        <v>3172</v>
      </c>
      <c r="H52" t="s">
        <v>3154</v>
      </c>
      <c r="I52" t="s">
        <v>3155</v>
      </c>
    </row>
    <row r="53" spans="1:10" x14ac:dyDescent="0.25">
      <c r="A53" s="290" t="s">
        <v>2856</v>
      </c>
      <c r="B53" s="437" t="s">
        <v>3137</v>
      </c>
      <c r="C53" s="17">
        <v>0</v>
      </c>
      <c r="D53" t="s">
        <v>65</v>
      </c>
      <c r="E53" t="s">
        <v>66</v>
      </c>
      <c r="F53" t="str">
        <f>UnitControlCenter!$B$11</f>
        <v>jobs</v>
      </c>
      <c r="G53" t="s">
        <v>3176</v>
      </c>
      <c r="H53" t="s">
        <v>3156</v>
      </c>
      <c r="I53" s="17" t="s">
        <v>3157</v>
      </c>
      <c r="J53" s="17"/>
    </row>
    <row r="54" spans="1:10" x14ac:dyDescent="0.25">
      <c r="A54" s="290" t="s">
        <v>2856</v>
      </c>
      <c r="B54" s="437" t="s">
        <v>3169</v>
      </c>
      <c r="C54" s="17">
        <v>0</v>
      </c>
      <c r="D54" t="s">
        <v>65</v>
      </c>
      <c r="E54" t="s">
        <v>64</v>
      </c>
      <c r="F54" t="str">
        <f>UnitControlCenter!$B$13</f>
        <v>% change</v>
      </c>
      <c r="G54" t="s">
        <v>3175</v>
      </c>
      <c r="H54" t="s">
        <v>3156</v>
      </c>
      <c r="I54" s="17" t="s">
        <v>3157</v>
      </c>
      <c r="J54" s="17"/>
    </row>
    <row r="55" spans="1:10" x14ac:dyDescent="0.25">
      <c r="A55" s="290" t="s">
        <v>2856</v>
      </c>
      <c r="B55" s="437" t="s">
        <v>3142</v>
      </c>
      <c r="C55" s="17">
        <v>0</v>
      </c>
      <c r="D55" t="s">
        <v>65</v>
      </c>
      <c r="E55" t="s">
        <v>66</v>
      </c>
      <c r="F55" t="str">
        <f>UnitControlCenter!$B$11</f>
        <v>jobs</v>
      </c>
      <c r="G55" t="s">
        <v>3158</v>
      </c>
      <c r="H55" t="s">
        <v>3159</v>
      </c>
      <c r="I55" t="s">
        <v>3160</v>
      </c>
    </row>
    <row r="56" spans="1:10" x14ac:dyDescent="0.25">
      <c r="A56" s="290" t="s">
        <v>2856</v>
      </c>
      <c r="B56" s="437" t="s">
        <v>3170</v>
      </c>
      <c r="C56" s="17">
        <v>0</v>
      </c>
      <c r="D56" t="s">
        <v>65</v>
      </c>
      <c r="E56" t="s">
        <v>64</v>
      </c>
      <c r="F56" t="str">
        <f>UnitControlCenter!$B$13</f>
        <v>% change</v>
      </c>
      <c r="G56" t="s">
        <v>3173</v>
      </c>
      <c r="H56" t="s">
        <v>3159</v>
      </c>
      <c r="I56" t="s">
        <v>3160</v>
      </c>
    </row>
    <row r="57" spans="1:10" x14ac:dyDescent="0.25">
      <c r="A57" s="290" t="s">
        <v>2856</v>
      </c>
      <c r="B57" s="437" t="s">
        <v>3145</v>
      </c>
      <c r="C57" s="17">
        <v>0</v>
      </c>
      <c r="D57" t="s">
        <v>65</v>
      </c>
      <c r="E57" t="s">
        <v>66</v>
      </c>
      <c r="F57" t="str">
        <f>UnitControlCenter!$B$11</f>
        <v>jobs</v>
      </c>
      <c r="G57" t="s">
        <v>3161</v>
      </c>
      <c r="H57" t="s">
        <v>3162</v>
      </c>
      <c r="I57" t="s">
        <v>3163</v>
      </c>
    </row>
    <row r="58" spans="1:10" x14ac:dyDescent="0.25">
      <c r="A58" s="290" t="s">
        <v>2856</v>
      </c>
      <c r="B58" s="437" t="s">
        <v>3171</v>
      </c>
      <c r="C58" s="17">
        <v>0</v>
      </c>
      <c r="D58" t="s">
        <v>65</v>
      </c>
      <c r="E58" t="s">
        <v>64</v>
      </c>
      <c r="F58" t="str">
        <f>UnitControlCenter!$B$13</f>
        <v>% change</v>
      </c>
      <c r="G58" t="s">
        <v>3174</v>
      </c>
      <c r="H58" t="s">
        <v>3162</v>
      </c>
      <c r="I58" t="s">
        <v>3163</v>
      </c>
    </row>
    <row r="59" spans="1:10" x14ac:dyDescent="0.25">
      <c r="A59" s="290" t="s">
        <v>2856</v>
      </c>
      <c r="B59" s="437" t="s">
        <v>3225</v>
      </c>
      <c r="C59" s="17">
        <v>1</v>
      </c>
      <c r="D59" t="s">
        <v>65</v>
      </c>
      <c r="E59" t="s">
        <v>66</v>
      </c>
      <c r="F59" t="str">
        <f>UnitControlCenter!$B$11</f>
        <v>jobs</v>
      </c>
      <c r="G59" t="s">
        <v>3226</v>
      </c>
      <c r="H59" t="s">
        <v>3227</v>
      </c>
      <c r="I59" t="s">
        <v>3228</v>
      </c>
    </row>
    <row r="60" spans="1:10" x14ac:dyDescent="0.25">
      <c r="A60" s="290" t="s">
        <v>2856</v>
      </c>
      <c r="B60" s="437" t="s">
        <v>3229</v>
      </c>
      <c r="C60" s="17">
        <v>1</v>
      </c>
      <c r="D60" t="s">
        <v>65</v>
      </c>
      <c r="E60" t="s">
        <v>64</v>
      </c>
      <c r="F60" t="str">
        <f>UnitControlCenter!$B$13</f>
        <v>% change</v>
      </c>
      <c r="G60" t="s">
        <v>3230</v>
      </c>
      <c r="H60" t="s">
        <v>3227</v>
      </c>
      <c r="I60" t="s">
        <v>3228</v>
      </c>
    </row>
    <row r="61" spans="1:10" x14ac:dyDescent="0.25">
      <c r="A61" s="290" t="s">
        <v>2856</v>
      </c>
      <c r="B61" s="437" t="s">
        <v>2917</v>
      </c>
      <c r="C61" s="17">
        <v>1</v>
      </c>
      <c r="D61" t="s">
        <v>65</v>
      </c>
      <c r="E61" t="s">
        <v>64</v>
      </c>
      <c r="F61" t="str">
        <f>UnitControlCenter!$B$11</f>
        <v>jobs</v>
      </c>
      <c r="G61" t="s">
        <v>2921</v>
      </c>
      <c r="H61" t="s">
        <v>2920</v>
      </c>
      <c r="I61" t="s">
        <v>2931</v>
      </c>
    </row>
    <row r="62" spans="1:10" x14ac:dyDescent="0.25">
      <c r="A62" s="290" t="s">
        <v>2856</v>
      </c>
      <c r="B62" s="437" t="s">
        <v>2972</v>
      </c>
      <c r="C62" s="17">
        <v>1</v>
      </c>
      <c r="D62" t="s">
        <v>65</v>
      </c>
      <c r="E62" t="s">
        <v>64</v>
      </c>
      <c r="F62" t="str">
        <f>UnitControlCenter!$B$11</f>
        <v>jobs</v>
      </c>
      <c r="G62" t="s">
        <v>2971</v>
      </c>
      <c r="H62" t="s">
        <v>2863</v>
      </c>
      <c r="I62" t="s">
        <v>2397</v>
      </c>
    </row>
    <row r="63" spans="1:10" x14ac:dyDescent="0.25">
      <c r="A63" s="290" t="s">
        <v>2856</v>
      </c>
      <c r="B63" s="437" t="s">
        <v>2858</v>
      </c>
      <c r="C63" s="17">
        <v>1</v>
      </c>
      <c r="D63" t="s">
        <v>65</v>
      </c>
      <c r="E63" t="s">
        <v>64</v>
      </c>
      <c r="F63" t="str">
        <f>UnitControlCenter!$B$9</f>
        <v>billion 2023 dollars / year</v>
      </c>
      <c r="G63" t="s">
        <v>2865</v>
      </c>
      <c r="H63" t="s">
        <v>2867</v>
      </c>
      <c r="I63" t="s">
        <v>2397</v>
      </c>
    </row>
    <row r="64" spans="1:10" x14ac:dyDescent="0.25">
      <c r="A64" s="290" t="s">
        <v>2856</v>
      </c>
      <c r="B64" s="437" t="s">
        <v>2877</v>
      </c>
      <c r="C64" s="17">
        <v>1</v>
      </c>
      <c r="D64" t="s">
        <v>65</v>
      </c>
      <c r="E64" t="s">
        <v>64</v>
      </c>
      <c r="F64" t="str">
        <f>UnitControlCenter!$B$13</f>
        <v>% change</v>
      </c>
      <c r="G64" t="s">
        <v>2879</v>
      </c>
      <c r="H64" t="s">
        <v>2867</v>
      </c>
      <c r="I64" t="s">
        <v>2397</v>
      </c>
    </row>
    <row r="65" spans="1:10" x14ac:dyDescent="0.25">
      <c r="A65" s="290" t="s">
        <v>2856</v>
      </c>
      <c r="B65" s="437" t="s">
        <v>2918</v>
      </c>
      <c r="C65" s="17">
        <v>1</v>
      </c>
      <c r="D65" t="s">
        <v>65</v>
      </c>
      <c r="E65" t="s">
        <v>64</v>
      </c>
      <c r="F65" t="str">
        <f>UnitControlCenter!$B$9</f>
        <v>billion 2023 dollars / year</v>
      </c>
      <c r="G65" t="s">
        <v>2922</v>
      </c>
      <c r="H65" t="s">
        <v>2920</v>
      </c>
      <c r="I65" t="s">
        <v>2931</v>
      </c>
    </row>
    <row r="66" spans="1:10" x14ac:dyDescent="0.25">
      <c r="A66" s="290" t="s">
        <v>2856</v>
      </c>
      <c r="B66" s="437" t="s">
        <v>2872</v>
      </c>
      <c r="C66" s="17">
        <v>1</v>
      </c>
      <c r="D66" t="s">
        <v>65</v>
      </c>
      <c r="E66" t="s">
        <v>64</v>
      </c>
      <c r="F66" t="str">
        <f>UnitControlCenter!$B$9</f>
        <v>billion 2023 dollars / year</v>
      </c>
      <c r="G66" t="s">
        <v>2868</v>
      </c>
      <c r="H66" t="s">
        <v>2866</v>
      </c>
      <c r="I66" t="s">
        <v>2397</v>
      </c>
    </row>
    <row r="67" spans="1:10" x14ac:dyDescent="0.25">
      <c r="A67" s="290" t="s">
        <v>2856</v>
      </c>
      <c r="B67" s="437" t="s">
        <v>2870</v>
      </c>
      <c r="C67" s="17">
        <v>1</v>
      </c>
      <c r="D67" t="s">
        <v>63</v>
      </c>
      <c r="E67" t="s">
        <v>64</v>
      </c>
      <c r="F67" t="str">
        <f>UnitControlCenter!$B$14</f>
        <v>2023 dollars / employee-year</v>
      </c>
      <c r="G67" t="s">
        <v>2871</v>
      </c>
    </row>
    <row r="68" spans="1:10" ht="15.75" thickBot="1" x14ac:dyDescent="0.3">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25">
      <c r="A69" s="290" t="s">
        <v>2857</v>
      </c>
      <c r="B69" s="290" t="s">
        <v>2660</v>
      </c>
      <c r="C69" s="17">
        <v>0</v>
      </c>
      <c r="D69" t="s">
        <v>65</v>
      </c>
      <c r="E69" t="s">
        <v>64</v>
      </c>
      <c r="F69" t="str">
        <f>UnitControlCenter!$B$9</f>
        <v>billion 2023 dollars / year</v>
      </c>
      <c r="G69" t="s">
        <v>2661</v>
      </c>
      <c r="H69" t="s">
        <v>2662</v>
      </c>
      <c r="I69" t="s">
        <v>2641</v>
      </c>
    </row>
    <row r="70" spans="1:10" x14ac:dyDescent="0.25">
      <c r="A70" s="290" t="s">
        <v>2857</v>
      </c>
      <c r="B70" s="290" t="s">
        <v>2664</v>
      </c>
      <c r="C70" s="17">
        <v>0</v>
      </c>
      <c r="D70" t="s">
        <v>65</v>
      </c>
      <c r="E70" t="s">
        <v>64</v>
      </c>
      <c r="F70" t="str">
        <f>UnitControlCenter!$B$9</f>
        <v>billion 2023 dollars / year</v>
      </c>
      <c r="G70" t="s">
        <v>2674</v>
      </c>
      <c r="H70" t="s">
        <v>2675</v>
      </c>
      <c r="I70" t="s">
        <v>2676</v>
      </c>
    </row>
    <row r="71" spans="1:10" x14ac:dyDescent="0.25">
      <c r="A71" s="290" t="s">
        <v>2857</v>
      </c>
      <c r="B71" s="290" t="s">
        <v>2665</v>
      </c>
      <c r="C71" s="17">
        <v>0</v>
      </c>
      <c r="D71" t="s">
        <v>65</v>
      </c>
      <c r="E71" t="s">
        <v>64</v>
      </c>
      <c r="F71" t="str">
        <f>UnitControlCenter!$B$9</f>
        <v>billion 2023 dollars / year</v>
      </c>
      <c r="G71" t="s">
        <v>2685</v>
      </c>
      <c r="H71" t="s">
        <v>2683</v>
      </c>
      <c r="I71" t="s">
        <v>2684</v>
      </c>
    </row>
    <row r="72" spans="1:10" x14ac:dyDescent="0.25">
      <c r="A72" s="290" t="s">
        <v>2857</v>
      </c>
      <c r="B72" s="290" t="s">
        <v>2666</v>
      </c>
      <c r="C72" s="17">
        <v>0</v>
      </c>
      <c r="D72" t="s">
        <v>65</v>
      </c>
      <c r="E72" t="s">
        <v>64</v>
      </c>
      <c r="F72" t="str">
        <f>UnitControlCenter!$B$9</f>
        <v>billion 2023 dollars / year</v>
      </c>
      <c r="G72" t="s">
        <v>2679</v>
      </c>
      <c r="H72" t="s">
        <v>2675</v>
      </c>
      <c r="I72" t="s">
        <v>2677</v>
      </c>
    </row>
    <row r="73" spans="1:10" x14ac:dyDescent="0.25">
      <c r="A73" s="290" t="s">
        <v>2857</v>
      </c>
      <c r="B73" s="290" t="s">
        <v>2667</v>
      </c>
      <c r="C73" s="17">
        <v>0</v>
      </c>
      <c r="D73" t="s">
        <v>65</v>
      </c>
      <c r="E73" t="s">
        <v>64</v>
      </c>
      <c r="F73" t="str">
        <f>UnitControlCenter!$B$9</f>
        <v>billion 2023 dollars / year</v>
      </c>
      <c r="G73" t="s">
        <v>2680</v>
      </c>
      <c r="H73" t="s">
        <v>2675</v>
      </c>
      <c r="I73" t="s">
        <v>2678</v>
      </c>
    </row>
    <row r="74" spans="1:10" x14ac:dyDescent="0.25">
      <c r="A74" s="290" t="s">
        <v>2857</v>
      </c>
      <c r="B74" s="290" t="s">
        <v>2668</v>
      </c>
      <c r="C74" s="17">
        <v>0</v>
      </c>
      <c r="D74" t="s">
        <v>65</v>
      </c>
      <c r="E74" t="s">
        <v>64</v>
      </c>
      <c r="F74" t="str">
        <f>UnitControlCenter!$B$9</f>
        <v>billion 2023 dollars / year</v>
      </c>
      <c r="G74" t="s">
        <v>2686</v>
      </c>
      <c r="H74" t="s">
        <v>2683</v>
      </c>
      <c r="I74" t="s">
        <v>2684</v>
      </c>
    </row>
    <row r="75" spans="1:10" x14ac:dyDescent="0.25">
      <c r="A75" s="290" t="s">
        <v>2857</v>
      </c>
      <c r="B75" s="290" t="s">
        <v>2669</v>
      </c>
      <c r="C75" s="17">
        <v>0</v>
      </c>
      <c r="D75" t="s">
        <v>65</v>
      </c>
      <c r="E75" t="s">
        <v>64</v>
      </c>
      <c r="F75" t="str">
        <f>UnitControlCenter!$B$9</f>
        <v>billion 2023 dollars / year</v>
      </c>
      <c r="G75" t="s">
        <v>2687</v>
      </c>
      <c r="H75" t="s">
        <v>2683</v>
      </c>
      <c r="I75" t="s">
        <v>2684</v>
      </c>
    </row>
    <row r="76" spans="1:10" x14ac:dyDescent="0.25">
      <c r="A76" s="290" t="s">
        <v>2857</v>
      </c>
      <c r="B76" s="290" t="s">
        <v>2670</v>
      </c>
      <c r="C76" s="17">
        <v>0</v>
      </c>
      <c r="D76" t="s">
        <v>65</v>
      </c>
      <c r="E76" t="s">
        <v>64</v>
      </c>
      <c r="F76" t="str">
        <f>UnitControlCenter!$B$9</f>
        <v>billion 2023 dollars / year</v>
      </c>
      <c r="G76" t="s">
        <v>2688</v>
      </c>
      <c r="H76" t="s">
        <v>2683</v>
      </c>
      <c r="I76" t="s">
        <v>2684</v>
      </c>
    </row>
    <row r="77" spans="1:10" x14ac:dyDescent="0.25">
      <c r="A77" s="290" t="s">
        <v>2857</v>
      </c>
      <c r="B77" s="290" t="s">
        <v>2693</v>
      </c>
      <c r="C77" s="17">
        <v>0</v>
      </c>
      <c r="D77" t="s">
        <v>65</v>
      </c>
      <c r="E77" t="s">
        <v>64</v>
      </c>
      <c r="F77" t="str">
        <f>UnitControlCenter!$B$9</f>
        <v>billion 2023 dollars / year</v>
      </c>
      <c r="G77" t="s">
        <v>2691</v>
      </c>
      <c r="H77" t="s">
        <v>2683</v>
      </c>
      <c r="I77" t="s">
        <v>2689</v>
      </c>
    </row>
    <row r="78" spans="1:10" ht="15.75" thickBot="1" x14ac:dyDescent="0.3">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2973</v>
      </c>
      <c r="C79" s="17">
        <v>1</v>
      </c>
      <c r="D79" t="s">
        <v>63</v>
      </c>
      <c r="E79" t="s">
        <v>2975</v>
      </c>
      <c r="F79" t="str">
        <f>UnitControlCenter!$B$12</f>
        <v>incidents / year</v>
      </c>
      <c r="G79" t="s">
        <v>2902</v>
      </c>
    </row>
    <row r="80" spans="1:10" x14ac:dyDescent="0.25">
      <c r="A80" s="290" t="s">
        <v>2335</v>
      </c>
      <c r="B80" s="290" t="s">
        <v>3182</v>
      </c>
      <c r="C80" s="17">
        <v>1</v>
      </c>
      <c r="D80" t="s">
        <v>63</v>
      </c>
      <c r="E80" t="s">
        <v>64</v>
      </c>
      <c r="F80" t="str">
        <f>UnitControlCenter!$B$13</f>
        <v>% change</v>
      </c>
      <c r="G80" t="s">
        <v>3183</v>
      </c>
    </row>
    <row r="81" spans="1:10" x14ac:dyDescent="0.25">
      <c r="A81" s="290" t="s">
        <v>2335</v>
      </c>
      <c r="B81" s="290" t="s">
        <v>3264</v>
      </c>
      <c r="C81" s="17">
        <v>1</v>
      </c>
      <c r="D81" t="s">
        <v>65</v>
      </c>
      <c r="E81" t="s">
        <v>66</v>
      </c>
      <c r="F81" t="str">
        <f>UnitControlCenter!$B$12</f>
        <v>incidents / year</v>
      </c>
      <c r="G81" t="s">
        <v>3166</v>
      </c>
      <c r="H81" t="s">
        <v>3154</v>
      </c>
      <c r="I81" t="s">
        <v>3155</v>
      </c>
    </row>
    <row r="82" spans="1:10" x14ac:dyDescent="0.25">
      <c r="A82" s="290" t="s">
        <v>2335</v>
      </c>
      <c r="B82" s="290" t="s">
        <v>3265</v>
      </c>
      <c r="C82" s="17">
        <v>1</v>
      </c>
      <c r="D82" t="s">
        <v>65</v>
      </c>
      <c r="E82" t="s">
        <v>64</v>
      </c>
      <c r="F82" t="str">
        <f>UnitControlCenter!$B$13</f>
        <v>% change</v>
      </c>
      <c r="G82" t="s">
        <v>3177</v>
      </c>
      <c r="H82" t="s">
        <v>3154</v>
      </c>
      <c r="I82" t="s">
        <v>3155</v>
      </c>
    </row>
    <row r="83" spans="1:10" x14ac:dyDescent="0.25">
      <c r="A83" s="290" t="s">
        <v>2335</v>
      </c>
      <c r="B83" s="290" t="s">
        <v>3164</v>
      </c>
      <c r="C83" s="17">
        <v>1</v>
      </c>
      <c r="D83" t="s">
        <v>65</v>
      </c>
      <c r="E83" t="s">
        <v>66</v>
      </c>
      <c r="F83" t="str">
        <f>UnitControlCenter!$B$12</f>
        <v>incidents / year</v>
      </c>
      <c r="G83" t="s">
        <v>3167</v>
      </c>
      <c r="H83" t="s">
        <v>3156</v>
      </c>
      <c r="I83" s="17" t="s">
        <v>3157</v>
      </c>
      <c r="J83" s="17"/>
    </row>
    <row r="84" spans="1:10" x14ac:dyDescent="0.25">
      <c r="A84" s="290" t="s">
        <v>2335</v>
      </c>
      <c r="B84" s="290" t="s">
        <v>3180</v>
      </c>
      <c r="C84" s="17">
        <v>1</v>
      </c>
      <c r="D84" t="s">
        <v>65</v>
      </c>
      <c r="E84" t="s">
        <v>64</v>
      </c>
      <c r="F84" t="str">
        <f>UnitControlCenter!$B$13</f>
        <v>% change</v>
      </c>
      <c r="G84" t="s">
        <v>3178</v>
      </c>
      <c r="H84" t="s">
        <v>3156</v>
      </c>
      <c r="I84" s="17" t="s">
        <v>3157</v>
      </c>
      <c r="J84" s="17"/>
    </row>
    <row r="85" spans="1:10" x14ac:dyDescent="0.25">
      <c r="A85" s="290" t="s">
        <v>2335</v>
      </c>
      <c r="B85" s="290" t="s">
        <v>3165</v>
      </c>
      <c r="C85" s="17">
        <v>1</v>
      </c>
      <c r="D85" t="s">
        <v>65</v>
      </c>
      <c r="E85" t="s">
        <v>66</v>
      </c>
      <c r="F85" t="str">
        <f>UnitControlCenter!$B$12</f>
        <v>incidents / year</v>
      </c>
      <c r="G85" t="s">
        <v>3168</v>
      </c>
      <c r="H85" t="s">
        <v>3159</v>
      </c>
      <c r="I85" t="s">
        <v>3160</v>
      </c>
    </row>
    <row r="86" spans="1:10" x14ac:dyDescent="0.25">
      <c r="A86" s="290" t="s">
        <v>2335</v>
      </c>
      <c r="B86" s="290" t="s">
        <v>3181</v>
      </c>
      <c r="C86" s="17">
        <v>1</v>
      </c>
      <c r="D86" t="s">
        <v>65</v>
      </c>
      <c r="E86" t="s">
        <v>64</v>
      </c>
      <c r="F86" t="str">
        <f>UnitControlCenter!$B$13</f>
        <v>% change</v>
      </c>
      <c r="G86" t="s">
        <v>3179</v>
      </c>
      <c r="H86" t="s">
        <v>3159</v>
      </c>
      <c r="I86" t="s">
        <v>3160</v>
      </c>
    </row>
    <row r="87" spans="1:10" x14ac:dyDescent="0.25">
      <c r="A87" s="290" t="s">
        <v>2335</v>
      </c>
      <c r="B87" s="290" t="s">
        <v>2894</v>
      </c>
      <c r="C87" s="17">
        <v>0</v>
      </c>
      <c r="D87" t="s">
        <v>63</v>
      </c>
      <c r="E87" t="s">
        <v>64</v>
      </c>
      <c r="F87" t="str">
        <f>UnitControlCenter!$B$12</f>
        <v>incidents / year</v>
      </c>
      <c r="G87" t="s">
        <v>2902</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2895</v>
      </c>
      <c r="C89" s="17">
        <v>1</v>
      </c>
      <c r="D89" t="s">
        <v>63</v>
      </c>
      <c r="E89" t="s">
        <v>64</v>
      </c>
      <c r="F89" t="str">
        <f>UnitControlCenter!$B$12</f>
        <v>incidents / year</v>
      </c>
      <c r="G89" t="s">
        <v>2903</v>
      </c>
    </row>
    <row r="90" spans="1:10" x14ac:dyDescent="0.25">
      <c r="A90" s="290" t="s">
        <v>2335</v>
      </c>
      <c r="B90" s="290" t="s">
        <v>2896</v>
      </c>
      <c r="C90" s="17">
        <v>1</v>
      </c>
      <c r="D90" t="s">
        <v>63</v>
      </c>
      <c r="E90" t="s">
        <v>64</v>
      </c>
      <c r="F90" t="str">
        <f>UnitControlCenter!$B$12</f>
        <v>incidents / year</v>
      </c>
      <c r="G90" t="s">
        <v>2904</v>
      </c>
    </row>
    <row r="91" spans="1:10" x14ac:dyDescent="0.25">
      <c r="A91" s="290" t="s">
        <v>2335</v>
      </c>
      <c r="B91" s="290" t="s">
        <v>2909</v>
      </c>
      <c r="C91" s="17">
        <v>1</v>
      </c>
      <c r="D91" t="s">
        <v>63</v>
      </c>
      <c r="E91" t="s">
        <v>64</v>
      </c>
      <c r="F91" t="str">
        <f>UnitControlCenter!$B$12</f>
        <v>incidents / year</v>
      </c>
      <c r="G91" t="s">
        <v>2910</v>
      </c>
    </row>
    <row r="92" spans="1:10" x14ac:dyDescent="0.25">
      <c r="A92" s="290" t="s">
        <v>2335</v>
      </c>
      <c r="B92" s="290" t="s">
        <v>2897</v>
      </c>
      <c r="C92" s="17">
        <v>1</v>
      </c>
      <c r="D92" t="s">
        <v>63</v>
      </c>
      <c r="E92" t="s">
        <v>64</v>
      </c>
      <c r="F92" t="str">
        <f>UnitControlCenter!$B$12</f>
        <v>incidents / year</v>
      </c>
      <c r="G92" t="s">
        <v>2905</v>
      </c>
    </row>
    <row r="93" spans="1:10" x14ac:dyDescent="0.25">
      <c r="A93" s="290" t="s">
        <v>2335</v>
      </c>
      <c r="B93" s="290" t="s">
        <v>2898</v>
      </c>
      <c r="C93" s="17">
        <v>1</v>
      </c>
      <c r="D93" t="s">
        <v>63</v>
      </c>
      <c r="E93" t="s">
        <v>64</v>
      </c>
      <c r="F93" t="str">
        <f>UnitControlCenter!$B$12</f>
        <v>incidents / year</v>
      </c>
      <c r="G93" t="s">
        <v>2906</v>
      </c>
    </row>
    <row r="94" spans="1:10" x14ac:dyDescent="0.25">
      <c r="A94" s="290" t="s">
        <v>2335</v>
      </c>
      <c r="B94" s="290" t="s">
        <v>2899</v>
      </c>
      <c r="C94" s="17">
        <v>1</v>
      </c>
      <c r="D94" t="s">
        <v>63</v>
      </c>
      <c r="E94" t="s">
        <v>64</v>
      </c>
      <c r="F94" t="str">
        <f>UnitControlCenter!$B$12</f>
        <v>incidents / year</v>
      </c>
      <c r="G94" t="s">
        <v>2907</v>
      </c>
    </row>
    <row r="95" spans="1:10" ht="15.75" thickBot="1" x14ac:dyDescent="0.3">
      <c r="A95" s="435" t="s">
        <v>2335</v>
      </c>
      <c r="B95" s="435" t="s">
        <v>2900</v>
      </c>
      <c r="C95" s="436">
        <v>1</v>
      </c>
      <c r="D95" s="376" t="s">
        <v>63</v>
      </c>
      <c r="E95" s="376" t="s">
        <v>64</v>
      </c>
      <c r="F95" s="376" t="str">
        <f>UnitControlCenter!$B$12</f>
        <v>incidents / year</v>
      </c>
      <c r="G95" s="376" t="s">
        <v>2908</v>
      </c>
      <c r="H95" s="376"/>
      <c r="I95" s="376"/>
      <c r="J95" s="376"/>
    </row>
    <row r="96" spans="1:10" x14ac:dyDescent="0.25">
      <c r="A96" s="290" t="s">
        <v>2462</v>
      </c>
      <c r="B96" s="290" t="s">
        <v>2337</v>
      </c>
      <c r="C96" s="17">
        <v>1</v>
      </c>
      <c r="D96" t="s">
        <v>65</v>
      </c>
      <c r="E96" t="s">
        <v>66</v>
      </c>
      <c r="F96" t="str">
        <f>UnitControlCenter!$B$16</f>
        <v>terawatt-hours (TWh) / year</v>
      </c>
      <c r="G96" s="173" t="s">
        <v>4351</v>
      </c>
      <c r="H96" s="173" t="s">
        <v>4344</v>
      </c>
      <c r="I96" t="s">
        <v>3740</v>
      </c>
    </row>
    <row r="97" spans="1:10" x14ac:dyDescent="0.25">
      <c r="A97" s="290" t="s">
        <v>2462</v>
      </c>
      <c r="B97" s="290" t="s">
        <v>2338</v>
      </c>
      <c r="C97" s="17">
        <v>1</v>
      </c>
      <c r="D97" t="s">
        <v>65</v>
      </c>
      <c r="E97" t="s">
        <v>64</v>
      </c>
      <c r="F97" t="str">
        <f>UnitControlCenter!$B$16</f>
        <v>terawatt-hours (TWh) / year</v>
      </c>
      <c r="G97" s="173" t="s">
        <v>4345</v>
      </c>
      <c r="H97" s="173" t="s">
        <v>4346</v>
      </c>
      <c r="I97" t="s">
        <v>3740</v>
      </c>
    </row>
    <row r="98" spans="1:10" x14ac:dyDescent="0.25">
      <c r="A98" s="290" t="s">
        <v>2462</v>
      </c>
      <c r="B98" s="290" t="s">
        <v>2339</v>
      </c>
      <c r="C98" s="17">
        <v>1</v>
      </c>
      <c r="D98" t="s">
        <v>65</v>
      </c>
      <c r="E98" t="s">
        <v>66</v>
      </c>
      <c r="F98" t="str">
        <f>UnitControlCenter!$B$21</f>
        <v>gigawatts (GW) / year</v>
      </c>
      <c r="G98" s="173" t="s">
        <v>4347</v>
      </c>
      <c r="H98" s="173" t="s">
        <v>4348</v>
      </c>
      <c r="I98" t="s">
        <v>3661</v>
      </c>
    </row>
    <row r="99" spans="1:10" x14ac:dyDescent="0.25">
      <c r="A99" s="290" t="s">
        <v>2462</v>
      </c>
      <c r="B99" s="290" t="s">
        <v>2340</v>
      </c>
      <c r="C99" s="17">
        <v>1</v>
      </c>
      <c r="D99" t="s">
        <v>65</v>
      </c>
      <c r="E99" t="s">
        <v>64</v>
      </c>
      <c r="F99" t="str">
        <f>UnitControlCenter!$B$21</f>
        <v>gigawatts (GW) / year</v>
      </c>
      <c r="G99" s="173" t="s">
        <v>4350</v>
      </c>
      <c r="H99" s="173" t="s">
        <v>4349</v>
      </c>
      <c r="I99" t="s">
        <v>3662</v>
      </c>
    </row>
    <row r="100" spans="1:10" x14ac:dyDescent="0.25">
      <c r="A100" s="290" t="s">
        <v>2462</v>
      </c>
      <c r="B100" s="290" t="s">
        <v>2463</v>
      </c>
      <c r="C100" s="17">
        <v>1</v>
      </c>
      <c r="D100" t="s">
        <v>65</v>
      </c>
      <c r="E100" t="s">
        <v>66</v>
      </c>
      <c r="F100" t="str">
        <f>UnitControlCenter!$B$16</f>
        <v>terawatt-hours (TWh) / year</v>
      </c>
      <c r="G100" t="s">
        <v>2827</v>
      </c>
      <c r="H100" t="s">
        <v>2828</v>
      </c>
      <c r="I100" t="s">
        <v>2497</v>
      </c>
    </row>
    <row r="101" spans="1:10" x14ac:dyDescent="0.25">
      <c r="A101" s="290" t="s">
        <v>2462</v>
      </c>
      <c r="B101" s="290" t="s">
        <v>3327</v>
      </c>
      <c r="C101" s="17">
        <v>0</v>
      </c>
      <c r="D101" t="s">
        <v>63</v>
      </c>
      <c r="E101" t="s">
        <v>64</v>
      </c>
      <c r="F101" t="str">
        <f>UnitControlCenter!B18</f>
        <v>%</v>
      </c>
      <c r="G101" t="s">
        <v>3330</v>
      </c>
    </row>
    <row r="102" spans="1:10" x14ac:dyDescent="0.25">
      <c r="A102" s="290" t="s">
        <v>2462</v>
      </c>
      <c r="B102" s="290" t="s">
        <v>3332</v>
      </c>
      <c r="C102" s="17">
        <v>1</v>
      </c>
      <c r="D102" t="s">
        <v>63</v>
      </c>
      <c r="E102" t="s">
        <v>64</v>
      </c>
      <c r="F102" t="str">
        <f>UnitControlCenter!B19</f>
        <v>metric tons CO2e / megawatt-hour (MWh)</v>
      </c>
      <c r="G102" t="s">
        <v>3331</v>
      </c>
    </row>
    <row r="103" spans="1:10" ht="15.75" thickBot="1" x14ac:dyDescent="0.3">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2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25">
      <c r="A105" s="290" t="s">
        <v>3115</v>
      </c>
      <c r="B105" s="290" t="s">
        <v>2342</v>
      </c>
      <c r="C105" s="17">
        <v>1</v>
      </c>
      <c r="D105" t="s">
        <v>65</v>
      </c>
      <c r="E105" t="s">
        <v>66</v>
      </c>
      <c r="F105" t="str">
        <f>UnitControlCenter!$B$16</f>
        <v>terawatt-hours (TWh) / year</v>
      </c>
      <c r="G105" t="s">
        <v>2766</v>
      </c>
      <c r="H105" t="s">
        <v>2767</v>
      </c>
      <c r="I105" t="s">
        <v>2768</v>
      </c>
    </row>
    <row r="106" spans="1:10" x14ac:dyDescent="0.25">
      <c r="A106" s="290" t="s">
        <v>3115</v>
      </c>
      <c r="B106" s="290" t="s">
        <v>3116</v>
      </c>
      <c r="C106" s="17">
        <v>1</v>
      </c>
      <c r="D106" t="s">
        <v>65</v>
      </c>
      <c r="E106" t="s">
        <v>66</v>
      </c>
      <c r="F106" t="str">
        <f>UnitControlCenter!$B$3</f>
        <v>million metric tons / year</v>
      </c>
      <c r="G106" t="s">
        <v>3587</v>
      </c>
      <c r="H106" t="s">
        <v>3658</v>
      </c>
      <c r="I106" s="17" t="s">
        <v>3660</v>
      </c>
    </row>
    <row r="107" spans="1:10" x14ac:dyDescent="0.25">
      <c r="A107" s="290" t="s">
        <v>3115</v>
      </c>
      <c r="B107" s="290" t="s">
        <v>2456</v>
      </c>
      <c r="C107" s="17">
        <v>1</v>
      </c>
      <c r="D107" t="s">
        <v>65</v>
      </c>
      <c r="E107" t="s">
        <v>66</v>
      </c>
      <c r="F107" t="str">
        <f>UnitControlCenter!$B$23</f>
        <v>cubic km / yr</v>
      </c>
      <c r="G107" t="s">
        <v>3586</v>
      </c>
      <c r="H107" t="s">
        <v>3657</v>
      </c>
      <c r="I107" s="17" t="s">
        <v>3659</v>
      </c>
    </row>
    <row r="108" spans="1:10" s="376" customFormat="1" ht="15.75" thickBot="1" x14ac:dyDescent="0.3">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25">
      <c r="A109" s="290" t="s">
        <v>3547</v>
      </c>
      <c r="B109" s="290" t="s">
        <v>3548</v>
      </c>
      <c r="C109" s="17">
        <v>1</v>
      </c>
      <c r="D109" t="s">
        <v>65</v>
      </c>
      <c r="E109" t="s">
        <v>3554</v>
      </c>
      <c r="F109" t="str">
        <f>UnitControlCenter!$B$17</f>
        <v>terawatt-hours (TWh)</v>
      </c>
      <c r="G109" t="s">
        <v>3613</v>
      </c>
      <c r="H109" s="173" t="s">
        <v>4343</v>
      </c>
      <c r="I109" t="s">
        <v>3610</v>
      </c>
    </row>
    <row r="110" spans="1:10" x14ac:dyDescent="0.2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2743</v>
      </c>
      <c r="B121" s="290" t="s">
        <v>2744</v>
      </c>
      <c r="C121" s="17">
        <v>1</v>
      </c>
      <c r="D121" t="s">
        <v>65</v>
      </c>
      <c r="E121" t="s">
        <v>66</v>
      </c>
      <c r="F121" t="str">
        <f>UnitControlCenter!$B$26</f>
        <v>million vehicles / year</v>
      </c>
      <c r="G121" t="s">
        <v>2607</v>
      </c>
      <c r="H121" t="s">
        <v>2608</v>
      </c>
      <c r="I121" t="s">
        <v>2609</v>
      </c>
    </row>
    <row r="122" spans="1:10" x14ac:dyDescent="0.25">
      <c r="A122" s="290" t="s">
        <v>2743</v>
      </c>
      <c r="B122" s="290" t="s">
        <v>2745</v>
      </c>
      <c r="C122" s="17">
        <v>1</v>
      </c>
      <c r="D122" t="s">
        <v>65</v>
      </c>
      <c r="E122" t="s">
        <v>66</v>
      </c>
      <c r="F122" t="str">
        <f>UnitControlCenter!$B$27</f>
        <v>thousand vehicles / year</v>
      </c>
      <c r="G122" t="s">
        <v>2610</v>
      </c>
      <c r="H122" t="s">
        <v>2611</v>
      </c>
      <c r="I122" t="s">
        <v>2612</v>
      </c>
    </row>
    <row r="123" spans="1:10" x14ac:dyDescent="0.25">
      <c r="A123" s="290" t="s">
        <v>2743</v>
      </c>
      <c r="B123" s="290" t="s">
        <v>3117</v>
      </c>
      <c r="C123" s="17">
        <v>1</v>
      </c>
      <c r="D123" t="s">
        <v>65</v>
      </c>
      <c r="E123" t="s">
        <v>66</v>
      </c>
      <c r="F123" t="str">
        <f>UnitControlCenter!$B$27</f>
        <v>thousand vehicles / year</v>
      </c>
      <c r="G123" t="s">
        <v>2613</v>
      </c>
      <c r="H123" t="s">
        <v>2608</v>
      </c>
      <c r="I123" t="s">
        <v>2609</v>
      </c>
    </row>
    <row r="124" spans="1:10" x14ac:dyDescent="0.25">
      <c r="A124" s="290" t="s">
        <v>2743</v>
      </c>
      <c r="B124" s="290" t="s">
        <v>3120</v>
      </c>
      <c r="C124" s="17">
        <v>1</v>
      </c>
      <c r="D124" t="s">
        <v>65</v>
      </c>
      <c r="E124" t="s">
        <v>66</v>
      </c>
      <c r="F124" t="str">
        <f>UnitControlCenter!$B$27</f>
        <v>thousand vehicles / year</v>
      </c>
      <c r="G124" t="s">
        <v>2614</v>
      </c>
      <c r="H124" t="s">
        <v>2611</v>
      </c>
      <c r="I124" t="s">
        <v>2612</v>
      </c>
    </row>
    <row r="125" spans="1:10" x14ac:dyDescent="0.25">
      <c r="A125" s="290" t="s">
        <v>2743</v>
      </c>
      <c r="B125" s="290" t="s">
        <v>3362</v>
      </c>
      <c r="C125" s="17">
        <v>1</v>
      </c>
      <c r="D125" t="s">
        <v>65</v>
      </c>
      <c r="E125" t="s">
        <v>66</v>
      </c>
      <c r="F125" t="str">
        <f>UnitControlCenter!$B$27</f>
        <v>thousand vehicles / year</v>
      </c>
      <c r="G125" t="s">
        <v>2498</v>
      </c>
      <c r="H125" t="s">
        <v>2499</v>
      </c>
      <c r="I125" t="s">
        <v>2598</v>
      </c>
    </row>
    <row r="126" spans="1:10" x14ac:dyDescent="0.25">
      <c r="A126" s="290" t="s">
        <v>2743</v>
      </c>
      <c r="B126" s="290" t="s">
        <v>3363</v>
      </c>
      <c r="C126" s="17">
        <v>0</v>
      </c>
      <c r="D126" t="s">
        <v>65</v>
      </c>
      <c r="E126" t="s">
        <v>66</v>
      </c>
      <c r="F126" t="str">
        <f>UnitControlCenter!$B$27</f>
        <v>thousand vehicles / year</v>
      </c>
      <c r="G126" t="s">
        <v>3364</v>
      </c>
      <c r="H126" t="s">
        <v>2499</v>
      </c>
      <c r="I126" t="s">
        <v>2598</v>
      </c>
    </row>
    <row r="127" spans="1:10" x14ac:dyDescent="0.25">
      <c r="A127" s="290" t="s">
        <v>2743</v>
      </c>
      <c r="B127" s="290" t="s">
        <v>2746</v>
      </c>
      <c r="C127" s="17">
        <v>1</v>
      </c>
      <c r="D127" t="s">
        <v>65</v>
      </c>
      <c r="E127" t="s">
        <v>66</v>
      </c>
      <c r="F127" t="str">
        <f>UnitControlCenter!$B$28</f>
        <v>million vehicles</v>
      </c>
      <c r="G127" t="s">
        <v>2615</v>
      </c>
      <c r="H127" t="s">
        <v>2608</v>
      </c>
      <c r="I127" t="s">
        <v>2609</v>
      </c>
    </row>
    <row r="128" spans="1:10" x14ac:dyDescent="0.25">
      <c r="A128" s="290" t="s">
        <v>2743</v>
      </c>
      <c r="B128" s="290" t="s">
        <v>2747</v>
      </c>
      <c r="C128" s="17">
        <v>1</v>
      </c>
      <c r="D128" t="s">
        <v>65</v>
      </c>
      <c r="E128" t="s">
        <v>66</v>
      </c>
      <c r="F128" t="str">
        <f>UnitControlCenter!$B$29</f>
        <v>thousand vehicles</v>
      </c>
      <c r="G128" t="s">
        <v>2826</v>
      </c>
      <c r="H128" t="s">
        <v>2611</v>
      </c>
      <c r="I128" t="s">
        <v>2612</v>
      </c>
    </row>
    <row r="129" spans="1:10" x14ac:dyDescent="0.25">
      <c r="A129" s="290" t="s">
        <v>2743</v>
      </c>
      <c r="B129" s="290" t="s">
        <v>3118</v>
      </c>
      <c r="C129" s="17">
        <v>1</v>
      </c>
      <c r="D129" t="s">
        <v>65</v>
      </c>
      <c r="E129" t="s">
        <v>66</v>
      </c>
      <c r="F129" t="str">
        <f>UnitControlCenter!$B$28</f>
        <v>million vehicles</v>
      </c>
      <c r="G129" t="s">
        <v>2616</v>
      </c>
      <c r="H129" t="s">
        <v>2608</v>
      </c>
      <c r="I129" t="s">
        <v>2609</v>
      </c>
    </row>
    <row r="130" spans="1:10" x14ac:dyDescent="0.25">
      <c r="A130" s="290" t="s">
        <v>2743</v>
      </c>
      <c r="B130" s="290" t="s">
        <v>3121</v>
      </c>
      <c r="C130" s="17">
        <v>1</v>
      </c>
      <c r="D130" t="s">
        <v>65</v>
      </c>
      <c r="E130" t="s">
        <v>66</v>
      </c>
      <c r="F130" t="str">
        <f>UnitControlCenter!$B$28</f>
        <v>million vehicles</v>
      </c>
      <c r="G130" t="s">
        <v>2617</v>
      </c>
      <c r="H130" t="s">
        <v>2611</v>
      </c>
      <c r="I130" t="s">
        <v>2612</v>
      </c>
    </row>
    <row r="131" spans="1:10" x14ac:dyDescent="0.25">
      <c r="A131" s="290" t="s">
        <v>2743</v>
      </c>
      <c r="B131" s="290" t="s">
        <v>3365</v>
      </c>
      <c r="C131" s="17">
        <v>1</v>
      </c>
      <c r="D131" t="s">
        <v>65</v>
      </c>
      <c r="E131" t="s">
        <v>66</v>
      </c>
      <c r="F131" t="str">
        <f>UnitControlCenter!$B$28</f>
        <v>million vehicles</v>
      </c>
      <c r="G131" t="s">
        <v>2599</v>
      </c>
      <c r="H131" t="s">
        <v>2499</v>
      </c>
      <c r="I131" t="s">
        <v>2598</v>
      </c>
    </row>
    <row r="132" spans="1:10" s="376" customFormat="1" ht="15.75" thickBot="1" x14ac:dyDescent="0.3">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25">
      <c r="A133" s="290" t="s">
        <v>2853</v>
      </c>
      <c r="B133" s="290" t="s">
        <v>2344</v>
      </c>
      <c r="C133" s="17">
        <v>1</v>
      </c>
      <c r="D133" t="s">
        <v>65</v>
      </c>
      <c r="E133" t="s">
        <v>66</v>
      </c>
      <c r="F133" t="str">
        <f>UnitControlCenter!$B$3</f>
        <v>million metric tons / year</v>
      </c>
      <c r="G133" t="s">
        <v>3269</v>
      </c>
      <c r="H133" t="s">
        <v>3268</v>
      </c>
      <c r="I133" t="s">
        <v>2600</v>
      </c>
    </row>
    <row r="134" spans="1:10" x14ac:dyDescent="0.25">
      <c r="A134" s="290" t="s">
        <v>2853</v>
      </c>
      <c r="B134" s="290" t="s">
        <v>2345</v>
      </c>
      <c r="C134" s="17">
        <v>1</v>
      </c>
      <c r="D134" t="s">
        <v>65</v>
      </c>
      <c r="E134" t="s">
        <v>66</v>
      </c>
      <c r="F134" t="str">
        <f>UnitControlCenter!$B$30</f>
        <v>quads / year</v>
      </c>
      <c r="G134" t="s">
        <v>2765</v>
      </c>
      <c r="H134" t="s">
        <v>2618</v>
      </c>
      <c r="I134" t="s">
        <v>2619</v>
      </c>
    </row>
    <row r="135" spans="1:10" x14ac:dyDescent="0.25">
      <c r="A135" s="290" t="s">
        <v>2853</v>
      </c>
      <c r="B135" s="290" t="s">
        <v>2395</v>
      </c>
      <c r="C135" s="17">
        <v>1</v>
      </c>
      <c r="D135" t="s">
        <v>65</v>
      </c>
      <c r="E135" t="s">
        <v>66</v>
      </c>
      <c r="F135" t="str">
        <f>UnitControlCenter!$B$30</f>
        <v>quads / year</v>
      </c>
      <c r="G135" t="s">
        <v>3270</v>
      </c>
      <c r="H135" t="s">
        <v>3268</v>
      </c>
      <c r="I135" t="s">
        <v>2600</v>
      </c>
    </row>
    <row r="136" spans="1:10" x14ac:dyDescent="0.25">
      <c r="A136" s="290" t="s">
        <v>2853</v>
      </c>
      <c r="B136" s="290" t="s">
        <v>3276</v>
      </c>
      <c r="C136" s="17">
        <v>1</v>
      </c>
      <c r="D136" t="s">
        <v>63</v>
      </c>
      <c r="E136" t="s">
        <v>64</v>
      </c>
      <c r="F136" t="str">
        <f>UnitControlCenter!$B$30</f>
        <v>quads / year</v>
      </c>
      <c r="G136" t="s">
        <v>3277</v>
      </c>
    </row>
    <row r="137" spans="1:10" x14ac:dyDescent="0.25">
      <c r="A137" s="290" t="s">
        <v>2853</v>
      </c>
      <c r="B137" s="290" t="s">
        <v>2854</v>
      </c>
      <c r="C137" s="17">
        <v>1</v>
      </c>
      <c r="D137" t="s">
        <v>65</v>
      </c>
      <c r="E137" t="s">
        <v>66</v>
      </c>
      <c r="F137" t="str">
        <f>UnitControlCenter!$B$24</f>
        <v>trillion passenger-miles / year</v>
      </c>
      <c r="G137" t="s">
        <v>2354</v>
      </c>
      <c r="H137" t="s">
        <v>2559</v>
      </c>
      <c r="I137" t="s">
        <v>2560</v>
      </c>
    </row>
    <row r="138" spans="1:10" ht="15.75" thickBot="1" x14ac:dyDescent="0.3">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25">
      <c r="A139" s="290" t="s">
        <v>2346</v>
      </c>
      <c r="B139" s="290" t="s">
        <v>2734</v>
      </c>
      <c r="C139" s="17">
        <v>1</v>
      </c>
      <c r="D139" t="s">
        <v>65</v>
      </c>
      <c r="E139" t="s">
        <v>66</v>
      </c>
      <c r="F139" t="str">
        <f>UnitControlCenter!$B$30</f>
        <v>quads / year</v>
      </c>
      <c r="G139" t="s">
        <v>3061</v>
      </c>
      <c r="H139" t="s">
        <v>3059</v>
      </c>
      <c r="I139" s="14" t="s">
        <v>3060</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3278</v>
      </c>
      <c r="C141" s="17">
        <v>1</v>
      </c>
      <c r="D141" t="s">
        <v>63</v>
      </c>
      <c r="E141" t="s">
        <v>64</v>
      </c>
      <c r="F141" t="str">
        <f>UnitControlCenter!$B$30</f>
        <v>quads / year</v>
      </c>
      <c r="G141" t="s">
        <v>3279</v>
      </c>
    </row>
    <row r="142" spans="1:10" x14ac:dyDescent="0.25">
      <c r="A142" s="290" t="s">
        <v>2346</v>
      </c>
      <c r="B142" s="290" t="s">
        <v>2732</v>
      </c>
      <c r="C142" s="17">
        <v>1</v>
      </c>
      <c r="D142" t="s">
        <v>65</v>
      </c>
      <c r="E142" t="s">
        <v>66</v>
      </c>
      <c r="F142" t="str">
        <f>UnitControlCenter!$B$30</f>
        <v>quads / year</v>
      </c>
      <c r="G142" t="s">
        <v>3058</v>
      </c>
      <c r="H142" t="s">
        <v>3059</v>
      </c>
      <c r="I142" s="14" t="s">
        <v>3060</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3280</v>
      </c>
      <c r="C144" s="17">
        <v>1</v>
      </c>
      <c r="D144" t="s">
        <v>63</v>
      </c>
      <c r="E144" t="s">
        <v>64</v>
      </c>
      <c r="F144" t="str">
        <f>UnitControlCenter!$B$30</f>
        <v>quads / year</v>
      </c>
      <c r="G144" t="s">
        <v>3281</v>
      </c>
    </row>
    <row r="145" spans="1:10" x14ac:dyDescent="0.25">
      <c r="A145" s="290" t="s">
        <v>2346</v>
      </c>
      <c r="B145" s="290" t="s">
        <v>3530</v>
      </c>
      <c r="C145" s="17">
        <v>1</v>
      </c>
      <c r="D145" t="s">
        <v>65</v>
      </c>
      <c r="E145" t="s">
        <v>66</v>
      </c>
      <c r="F145" t="str">
        <f>UnitControlCenter!$B$30</f>
        <v>quads / year</v>
      </c>
      <c r="G145" t="s">
        <v>3677</v>
      </c>
      <c r="H145" t="s">
        <v>3534</v>
      </c>
      <c r="I145" t="s">
        <v>3535</v>
      </c>
    </row>
    <row r="146" spans="1:10" s="376" customFormat="1" ht="15.75" thickBot="1" x14ac:dyDescent="0.3">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2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25">
      <c r="A148" s="290" t="s">
        <v>2811</v>
      </c>
      <c r="B148" s="290" t="s">
        <v>2392</v>
      </c>
      <c r="C148" s="17">
        <v>1</v>
      </c>
      <c r="D148" t="s">
        <v>65</v>
      </c>
      <c r="E148" t="s">
        <v>66</v>
      </c>
      <c r="F148" t="str">
        <f>UnitControlCenter!$B$3</f>
        <v>million metric tons / year</v>
      </c>
      <c r="G148" t="s">
        <v>2605</v>
      </c>
      <c r="H148" t="s">
        <v>2603</v>
      </c>
      <c r="I148" t="s">
        <v>2604</v>
      </c>
    </row>
    <row r="149" spans="1:10" x14ac:dyDescent="0.2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25">
      <c r="A150" s="290" t="s">
        <v>2811</v>
      </c>
      <c r="B150" s="290" t="s">
        <v>2394</v>
      </c>
      <c r="C150" s="17">
        <v>1</v>
      </c>
      <c r="D150" t="s">
        <v>65</v>
      </c>
      <c r="E150" t="s">
        <v>66</v>
      </c>
      <c r="F150" t="str">
        <f>UnitControlCenter!$B$3</f>
        <v>million metric tons / year</v>
      </c>
      <c r="G150" t="s">
        <v>2606</v>
      </c>
      <c r="H150" t="s">
        <v>2603</v>
      </c>
      <c r="I150" t="s">
        <v>2604</v>
      </c>
    </row>
    <row r="151" spans="1:10" x14ac:dyDescent="0.2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25">
      <c r="A152" s="290" t="s">
        <v>2811</v>
      </c>
      <c r="B152" s="290" t="s">
        <v>2810</v>
      </c>
      <c r="C152" s="17">
        <v>1</v>
      </c>
      <c r="D152" t="s">
        <v>65</v>
      </c>
      <c r="E152" t="s">
        <v>66</v>
      </c>
      <c r="F152" t="str">
        <f>UnitControlCenter!$B$3</f>
        <v>million metric tons / year</v>
      </c>
      <c r="G152" t="s">
        <v>2850</v>
      </c>
      <c r="H152" t="s">
        <v>2812</v>
      </c>
      <c r="I152" t="s">
        <v>2813</v>
      </c>
    </row>
    <row r="153" spans="1:10" x14ac:dyDescent="0.25">
      <c r="A153" s="290" t="s">
        <v>2811</v>
      </c>
      <c r="B153" s="290" t="s">
        <v>3341</v>
      </c>
      <c r="C153" s="17">
        <v>1</v>
      </c>
      <c r="D153" t="s">
        <v>65</v>
      </c>
      <c r="E153" t="s">
        <v>66</v>
      </c>
      <c r="F153" t="str">
        <f>UnitControlCenter!$B$3</f>
        <v>million metric tons / year</v>
      </c>
      <c r="G153" t="s">
        <v>3438</v>
      </c>
      <c r="H153" t="s">
        <v>3335</v>
      </c>
      <c r="I153" t="s">
        <v>3338</v>
      </c>
    </row>
    <row r="154" spans="1:10" x14ac:dyDescent="0.25">
      <c r="A154" s="290" t="s">
        <v>2811</v>
      </c>
      <c r="B154" s="290" t="s">
        <v>3333</v>
      </c>
      <c r="C154" s="17">
        <v>1</v>
      </c>
      <c r="D154" t="s">
        <v>65</v>
      </c>
      <c r="E154" t="s">
        <v>66</v>
      </c>
      <c r="F154" t="str">
        <f>UnitControlCenter!$B$3</f>
        <v>million metric tons / year</v>
      </c>
      <c r="G154" t="s">
        <v>3336</v>
      </c>
      <c r="H154" t="s">
        <v>3059</v>
      </c>
      <c r="I154" s="14" t="s">
        <v>3060</v>
      </c>
      <c r="J154" s="14"/>
    </row>
    <row r="155" spans="1:10" ht="15.75" thickBot="1" x14ac:dyDescent="0.3">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25">
      <c r="A156" s="290" t="s">
        <v>3466</v>
      </c>
      <c r="B156" s="290" t="s">
        <v>3467</v>
      </c>
      <c r="C156" s="17">
        <v>1</v>
      </c>
      <c r="D156" t="s">
        <v>65</v>
      </c>
      <c r="E156" t="s">
        <v>66</v>
      </c>
      <c r="F156" t="str">
        <f>UnitControlCenter!$B$30</f>
        <v>quads / year</v>
      </c>
      <c r="G156" t="s">
        <v>2357</v>
      </c>
      <c r="H156" t="s">
        <v>2358</v>
      </c>
      <c r="I156" t="s">
        <v>2589</v>
      </c>
    </row>
    <row r="157" spans="1:10" s="290" customFormat="1" x14ac:dyDescent="0.2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25">
      <c r="A158" s="290" t="s">
        <v>3466</v>
      </c>
      <c r="B158" s="290" t="s">
        <v>3469</v>
      </c>
      <c r="C158" s="17">
        <v>1</v>
      </c>
      <c r="D158" t="s">
        <v>65</v>
      </c>
      <c r="E158" t="s">
        <v>66</v>
      </c>
      <c r="F158" t="str">
        <f>UnitControlCenter!$B$30</f>
        <v>quads / year</v>
      </c>
      <c r="G158" t="s">
        <v>2628</v>
      </c>
      <c r="H158" t="s">
        <v>2630</v>
      </c>
      <c r="I158" t="s">
        <v>2629</v>
      </c>
    </row>
    <row r="159" spans="1:10" s="290" customFormat="1" x14ac:dyDescent="0.25">
      <c r="A159" s="290" t="s">
        <v>3466</v>
      </c>
      <c r="B159" s="290" t="s">
        <v>3470</v>
      </c>
      <c r="C159" s="17">
        <v>1</v>
      </c>
      <c r="D159" s="290" t="s">
        <v>63</v>
      </c>
      <c r="E159" s="290" t="s">
        <v>64</v>
      </c>
      <c r="F159" s="290" t="str">
        <f>UnitControlCenter!$B$30</f>
        <v>quads / year</v>
      </c>
      <c r="G159" s="290" t="s">
        <v>3282</v>
      </c>
    </row>
    <row r="160" spans="1:10" x14ac:dyDescent="0.2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75" thickBot="1" x14ac:dyDescent="0.3">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25">
      <c r="A162" s="290" t="s">
        <v>2413</v>
      </c>
      <c r="B162" s="290" t="s">
        <v>2414</v>
      </c>
      <c r="C162" s="17">
        <v>1</v>
      </c>
      <c r="D162" t="s">
        <v>65</v>
      </c>
      <c r="E162" t="s">
        <v>66</v>
      </c>
      <c r="F162" t="str">
        <f>UnitControlCenter!$B$30</f>
        <v>quads / year</v>
      </c>
      <c r="G162" t="s">
        <v>3651</v>
      </c>
      <c r="H162" t="s">
        <v>3650</v>
      </c>
      <c r="I162" t="s">
        <v>3649</v>
      </c>
    </row>
    <row r="163" spans="1:10" x14ac:dyDescent="0.25">
      <c r="A163" s="290" t="s">
        <v>2413</v>
      </c>
      <c r="B163" s="290" t="s">
        <v>2415</v>
      </c>
      <c r="C163" s="17">
        <v>1</v>
      </c>
      <c r="D163" t="s">
        <v>65</v>
      </c>
      <c r="E163" t="s">
        <v>66</v>
      </c>
      <c r="F163" t="str">
        <f>UnitControlCenter!$B$30</f>
        <v>quads / year</v>
      </c>
      <c r="G163" t="s">
        <v>3652</v>
      </c>
      <c r="H163" t="s">
        <v>3274</v>
      </c>
      <c r="I163" t="s">
        <v>3275</v>
      </c>
    </row>
    <row r="164" spans="1:10" x14ac:dyDescent="0.25">
      <c r="A164" s="290" t="s">
        <v>2413</v>
      </c>
      <c r="B164" s="290" t="s">
        <v>3647</v>
      </c>
      <c r="C164" s="17">
        <v>1</v>
      </c>
      <c r="D164" t="s">
        <v>65</v>
      </c>
      <c r="E164" t="s">
        <v>66</v>
      </c>
      <c r="F164" t="str">
        <f>UnitControlCenter!$B$30</f>
        <v>quads / year</v>
      </c>
      <c r="G164" t="s">
        <v>3663</v>
      </c>
      <c r="H164" t="s">
        <v>3653</v>
      </c>
      <c r="I164" s="17" t="s">
        <v>3654</v>
      </c>
    </row>
    <row r="165" spans="1:10" x14ac:dyDescent="0.25">
      <c r="A165" s="290" t="s">
        <v>2413</v>
      </c>
      <c r="B165" s="290" t="s">
        <v>3648</v>
      </c>
      <c r="C165" s="17">
        <v>1</v>
      </c>
      <c r="D165" t="s">
        <v>65</v>
      </c>
      <c r="E165" t="s">
        <v>66</v>
      </c>
      <c r="F165" t="str">
        <f>UnitControlCenter!$B$30</f>
        <v>quads / year</v>
      </c>
      <c r="G165" t="s">
        <v>3664</v>
      </c>
      <c r="H165" t="s">
        <v>3274</v>
      </c>
      <c r="I165" t="s">
        <v>3275</v>
      </c>
    </row>
    <row r="166" spans="1:10" x14ac:dyDescent="0.25">
      <c r="A166" s="290" t="s">
        <v>2413</v>
      </c>
      <c r="B166" s="290" t="s">
        <v>2869</v>
      </c>
      <c r="C166" s="17">
        <v>0</v>
      </c>
      <c r="D166" t="s">
        <v>63</v>
      </c>
      <c r="E166" t="s">
        <v>64</v>
      </c>
      <c r="F166" t="str">
        <f>UnitControlCenter!$B$31</f>
        <v>thousand BTU / 2023 dollar</v>
      </c>
      <c r="G166" t="s">
        <v>2822</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3344</v>
      </c>
      <c r="B177" s="290" t="s">
        <v>3372</v>
      </c>
      <c r="C177" s="17">
        <v>1</v>
      </c>
      <c r="D177" t="s">
        <v>65</v>
      </c>
      <c r="E177" t="s">
        <v>66</v>
      </c>
      <c r="F177" t="str">
        <f>UnitControlCenter!$B$36</f>
        <v>trillion BTU / year</v>
      </c>
      <c r="G177" t="s">
        <v>2642</v>
      </c>
      <c r="H177" t="s">
        <v>2643</v>
      </c>
      <c r="I177" t="s">
        <v>2644</v>
      </c>
    </row>
    <row r="178" spans="1:10" x14ac:dyDescent="0.25">
      <c r="A178" s="290" t="s">
        <v>3344</v>
      </c>
      <c r="B178" s="290" t="s">
        <v>3373</v>
      </c>
      <c r="C178" s="17">
        <v>1</v>
      </c>
      <c r="D178" t="s">
        <v>65</v>
      </c>
      <c r="E178" t="s">
        <v>66</v>
      </c>
      <c r="F178" t="str">
        <f>UnitControlCenter!$B$36</f>
        <v>trillion BTU / year</v>
      </c>
      <c r="G178" t="s">
        <v>2645</v>
      </c>
      <c r="H178" t="s">
        <v>2643</v>
      </c>
      <c r="I178" t="s">
        <v>2644</v>
      </c>
    </row>
    <row r="179" spans="1:10" x14ac:dyDescent="0.25">
      <c r="A179" s="290" t="s">
        <v>3344</v>
      </c>
      <c r="B179" s="290" t="s">
        <v>3374</v>
      </c>
      <c r="C179" s="17">
        <v>1</v>
      </c>
      <c r="D179" t="s">
        <v>65</v>
      </c>
      <c r="E179" t="s">
        <v>66</v>
      </c>
      <c r="F179" t="str">
        <f>UnitControlCenter!$B$9</f>
        <v>billion 2023 dollars / year</v>
      </c>
      <c r="G179" t="s">
        <v>2646</v>
      </c>
      <c r="H179" t="s">
        <v>2643</v>
      </c>
      <c r="I179" t="s">
        <v>2644</v>
      </c>
    </row>
    <row r="180" spans="1:10" x14ac:dyDescent="0.25">
      <c r="A180" s="290" t="s">
        <v>3344</v>
      </c>
      <c r="B180" s="290" t="s">
        <v>3375</v>
      </c>
      <c r="C180" s="17">
        <v>1</v>
      </c>
      <c r="D180" t="s">
        <v>65</v>
      </c>
      <c r="E180" t="s">
        <v>66</v>
      </c>
      <c r="F180" t="str">
        <f>UnitControlCenter!$B$9</f>
        <v>billion 2023 dollars / year</v>
      </c>
      <c r="G180" t="s">
        <v>2647</v>
      </c>
      <c r="H180" t="s">
        <v>2643</v>
      </c>
      <c r="I180" t="s">
        <v>2644</v>
      </c>
    </row>
    <row r="181" spans="1:10" x14ac:dyDescent="0.25">
      <c r="A181" s="290" t="s">
        <v>3344</v>
      </c>
      <c r="B181" s="290" t="s">
        <v>3376</v>
      </c>
      <c r="C181" s="17">
        <v>1</v>
      </c>
      <c r="D181" t="s">
        <v>65</v>
      </c>
      <c r="E181" t="s">
        <v>66</v>
      </c>
      <c r="F181" t="str">
        <f>UnitControlCenter!B3</f>
        <v>million metric tons / year</v>
      </c>
      <c r="G181" t="s">
        <v>2892</v>
      </c>
      <c r="H181" t="s">
        <v>2890</v>
      </c>
      <c r="I181" t="s">
        <v>2891</v>
      </c>
    </row>
    <row r="182" spans="1:10" x14ac:dyDescent="0.25">
      <c r="A182" s="290" t="s">
        <v>3344</v>
      </c>
      <c r="B182" s="290" t="s">
        <v>3377</v>
      </c>
      <c r="C182" s="17">
        <v>1</v>
      </c>
      <c r="D182" t="s">
        <v>65</v>
      </c>
      <c r="E182" t="s">
        <v>66</v>
      </c>
      <c r="F182" t="str">
        <f>UnitControlCenter!B3</f>
        <v>million metric tons / year</v>
      </c>
      <c r="G182" t="s">
        <v>2893</v>
      </c>
      <c r="H182" t="s">
        <v>2890</v>
      </c>
      <c r="I182" t="s">
        <v>2891</v>
      </c>
    </row>
    <row r="183" spans="1:10" x14ac:dyDescent="0.25">
      <c r="A183" s="290" t="s">
        <v>3344</v>
      </c>
      <c r="B183" s="290" t="s">
        <v>3378</v>
      </c>
      <c r="C183" s="17">
        <v>1</v>
      </c>
      <c r="D183" t="s">
        <v>65</v>
      </c>
      <c r="E183" t="s">
        <v>66</v>
      </c>
      <c r="F183" t="str">
        <f>UnitControlCenter!$B$36</f>
        <v>trillion BTU / year</v>
      </c>
      <c r="G183" t="s">
        <v>2724</v>
      </c>
      <c r="H183" t="s">
        <v>2719</v>
      </c>
      <c r="I183" t="s">
        <v>2720</v>
      </c>
    </row>
    <row r="184" spans="1:10" x14ac:dyDescent="0.25">
      <c r="A184" s="290" t="s">
        <v>3344</v>
      </c>
      <c r="B184" s="290" t="s">
        <v>3379</v>
      </c>
      <c r="C184" s="17">
        <v>1</v>
      </c>
      <c r="D184" t="s">
        <v>65</v>
      </c>
      <c r="E184" t="s">
        <v>66</v>
      </c>
      <c r="F184" t="str">
        <f>UnitControlCenter!$B$36</f>
        <v>trillion BTU / year</v>
      </c>
      <c r="G184" t="s">
        <v>2725</v>
      </c>
      <c r="H184" t="s">
        <v>2719</v>
      </c>
      <c r="I184" t="s">
        <v>2721</v>
      </c>
    </row>
    <row r="185" spans="1:10" x14ac:dyDescent="0.25">
      <c r="A185" s="290" t="s">
        <v>3344</v>
      </c>
      <c r="B185" s="290" t="s">
        <v>3380</v>
      </c>
      <c r="C185" s="17">
        <v>1</v>
      </c>
      <c r="D185" t="s">
        <v>65</v>
      </c>
      <c r="E185" t="s">
        <v>66</v>
      </c>
      <c r="F185" t="str">
        <f>UnitControlCenter!$B$9</f>
        <v>billion 2023 dollars / year</v>
      </c>
      <c r="G185" t="s">
        <v>2726</v>
      </c>
      <c r="H185" t="s">
        <v>2719</v>
      </c>
      <c r="I185" t="s">
        <v>2722</v>
      </c>
    </row>
    <row r="186" spans="1:10" x14ac:dyDescent="0.25">
      <c r="A186" s="290" t="s">
        <v>3344</v>
      </c>
      <c r="B186" s="290" t="s">
        <v>3381</v>
      </c>
      <c r="C186" s="17">
        <v>1</v>
      </c>
      <c r="D186" t="s">
        <v>65</v>
      </c>
      <c r="E186" t="s">
        <v>66</v>
      </c>
      <c r="F186" t="str">
        <f>UnitControlCenter!$B$9</f>
        <v>billion 2023 dollars / year</v>
      </c>
      <c r="G186" t="s">
        <v>2727</v>
      </c>
      <c r="H186" t="s">
        <v>2719</v>
      </c>
      <c r="I186" t="s">
        <v>2723</v>
      </c>
    </row>
    <row r="187" spans="1:10" x14ac:dyDescent="0.25">
      <c r="A187" s="290" t="s">
        <v>3344</v>
      </c>
      <c r="B187" s="290" t="s">
        <v>3382</v>
      </c>
      <c r="C187" s="17">
        <v>1</v>
      </c>
      <c r="D187" t="s">
        <v>65</v>
      </c>
      <c r="E187" t="s">
        <v>66</v>
      </c>
      <c r="F187" t="str">
        <f>UnitControlCenter!$B$30</f>
        <v>quads / year</v>
      </c>
      <c r="G187" t="s">
        <v>2753</v>
      </c>
      <c r="H187" t="s">
        <v>2755</v>
      </c>
      <c r="I187" t="s">
        <v>2756</v>
      </c>
    </row>
    <row r="188" spans="1:10" x14ac:dyDescent="0.25">
      <c r="A188" s="290" t="s">
        <v>3344</v>
      </c>
      <c r="B188" s="290" t="s">
        <v>3383</v>
      </c>
      <c r="C188" s="17">
        <v>1</v>
      </c>
      <c r="D188" t="s">
        <v>65</v>
      </c>
      <c r="E188" t="s">
        <v>66</v>
      </c>
      <c r="F188" t="str">
        <f>UnitControlCenter!$B$30</f>
        <v>quads / year</v>
      </c>
      <c r="G188" t="s">
        <v>2754</v>
      </c>
      <c r="H188" t="s">
        <v>2755</v>
      </c>
      <c r="I188" t="s">
        <v>2756</v>
      </c>
    </row>
    <row r="189" spans="1:10" x14ac:dyDescent="0.25">
      <c r="A189" s="290" t="s">
        <v>3344</v>
      </c>
      <c r="B189" s="290" t="s">
        <v>3706</v>
      </c>
      <c r="C189" s="17">
        <v>1</v>
      </c>
      <c r="D189" t="s">
        <v>65</v>
      </c>
      <c r="E189" t="s">
        <v>66</v>
      </c>
      <c r="F189" t="s">
        <v>353</v>
      </c>
      <c r="G189" t="s">
        <v>3741</v>
      </c>
      <c r="H189" t="s">
        <v>3743</v>
      </c>
      <c r="I189" t="s">
        <v>3707</v>
      </c>
    </row>
    <row r="190" spans="1:10" x14ac:dyDescent="0.2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2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2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2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2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2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25">
      <c r="A196" s="290" t="s">
        <v>3344</v>
      </c>
      <c r="B196" s="290" t="s">
        <v>3389</v>
      </c>
      <c r="C196" s="17">
        <v>1</v>
      </c>
      <c r="D196" t="s">
        <v>65</v>
      </c>
      <c r="E196" t="s">
        <v>66</v>
      </c>
      <c r="F196" t="str">
        <f>UnitControlCenter!$B$10</f>
        <v>billion 2023 dollars</v>
      </c>
      <c r="G196" t="s">
        <v>3358</v>
      </c>
      <c r="H196" t="s">
        <v>3346</v>
      </c>
      <c r="I196" s="14" t="s">
        <v>3353</v>
      </c>
      <c r="J196" s="14"/>
    </row>
    <row r="197" spans="1:10" ht="15.75" thickBot="1" x14ac:dyDescent="0.3">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25">
      <c r="A198" s="290" t="s">
        <v>2347</v>
      </c>
      <c r="B198" s="290" t="s">
        <v>93</v>
      </c>
      <c r="C198" s="17">
        <v>1</v>
      </c>
      <c r="D198" t="s">
        <v>65</v>
      </c>
      <c r="E198" t="s">
        <v>2353</v>
      </c>
      <c r="F198" t="str">
        <f>UnitControlCenter!$B$22</f>
        <v>2023 dollars / megawatt-hour (MWh)</v>
      </c>
      <c r="G198" t="s">
        <v>3299</v>
      </c>
      <c r="H198" t="s">
        <v>3298</v>
      </c>
      <c r="I198" t="s">
        <v>3655</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3301</v>
      </c>
      <c r="H201" t="s">
        <v>3300</v>
      </c>
      <c r="I201" t="s">
        <v>3656</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25">
      <c r="A208" s="290" t="s">
        <v>2348</v>
      </c>
      <c r="B208" s="290" t="s">
        <v>3480</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3590</v>
      </c>
      <c r="B3" s="338" t="s">
        <v>3592</v>
      </c>
      <c r="C3" s="336"/>
      <c r="D3" s="337" t="s">
        <v>3591</v>
      </c>
    </row>
    <row r="4" spans="1:5" x14ac:dyDescent="0.25">
      <c r="A4" t="s">
        <v>2551</v>
      </c>
      <c r="B4" s="17" t="s">
        <v>2545</v>
      </c>
      <c r="C4" s="177"/>
      <c r="D4" s="339" t="s">
        <v>3594</v>
      </c>
      <c r="E4" t="s">
        <v>3597</v>
      </c>
    </row>
    <row r="5" spans="1:5" x14ac:dyDescent="0.25">
      <c r="A5" t="s">
        <v>3601</v>
      </c>
      <c r="B5" s="160" t="s">
        <v>3602</v>
      </c>
      <c r="C5" s="340"/>
      <c r="D5" s="339" t="s">
        <v>3596</v>
      </c>
      <c r="E5" t="s">
        <v>3600</v>
      </c>
    </row>
    <row r="6" spans="1:5" x14ac:dyDescent="0.25">
      <c r="A6" t="s">
        <v>3054</v>
      </c>
      <c r="B6" s="160" t="s">
        <v>3603</v>
      </c>
      <c r="C6" s="189"/>
      <c r="D6" t="s">
        <v>3607</v>
      </c>
    </row>
    <row r="7" spans="1:5" x14ac:dyDescent="0.25">
      <c r="A7" t="s">
        <v>3608</v>
      </c>
      <c r="B7" s="160" t="s">
        <v>3609</v>
      </c>
      <c r="C7" s="342"/>
      <c r="D7" s="341" t="s">
        <v>3580</v>
      </c>
    </row>
    <row r="8" spans="1:5" x14ac:dyDescent="0.25">
      <c r="A8" t="s">
        <v>2511</v>
      </c>
      <c r="B8" s="17" t="s">
        <v>2522</v>
      </c>
      <c r="C8" s="165"/>
      <c r="D8" t="s">
        <v>437</v>
      </c>
    </row>
    <row r="9" spans="1:5" x14ac:dyDescent="0.25">
      <c r="A9" t="s">
        <v>3565</v>
      </c>
      <c r="B9" s="17" t="s">
        <v>3564</v>
      </c>
      <c r="C9" s="329"/>
      <c r="D9" t="s">
        <v>3496</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3055</v>
      </c>
      <c r="B17" t="s">
        <v>3604</v>
      </c>
      <c r="C17" s="190"/>
      <c r="D17" t="s">
        <v>3498</v>
      </c>
    </row>
    <row r="18" spans="1:5" x14ac:dyDescent="0.25">
      <c r="A18" t="s">
        <v>2528</v>
      </c>
      <c r="B18" s="17" t="s">
        <v>2524</v>
      </c>
      <c r="C18" s="170"/>
      <c r="D18" t="s">
        <v>3499</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3563</v>
      </c>
      <c r="B25" s="17" t="s">
        <v>3605</v>
      </c>
      <c r="C25" s="328"/>
      <c r="D25" t="s">
        <v>3495</v>
      </c>
    </row>
    <row r="26" spans="1:5" x14ac:dyDescent="0.25">
      <c r="A26" t="s">
        <v>2512</v>
      </c>
      <c r="B26" s="160" t="s">
        <v>2517</v>
      </c>
      <c r="C26" s="163"/>
      <c r="D26" t="s">
        <v>3427</v>
      </c>
    </row>
    <row r="27" spans="1:5" x14ac:dyDescent="0.25">
      <c r="A27" t="s">
        <v>3428</v>
      </c>
      <c r="B27" s="160" t="s">
        <v>3429</v>
      </c>
      <c r="C27" s="327"/>
      <c r="D27" t="s">
        <v>3426</v>
      </c>
    </row>
    <row r="28" spans="1:5" x14ac:dyDescent="0.25">
      <c r="A28" t="s">
        <v>3056</v>
      </c>
      <c r="B28" s="14" t="s">
        <v>3606</v>
      </c>
      <c r="C28" s="191"/>
      <c r="D28" t="s">
        <v>3497</v>
      </c>
    </row>
    <row r="29" spans="1:5" x14ac:dyDescent="0.25">
      <c r="A29" t="s">
        <v>2536</v>
      </c>
      <c r="B29" s="17" t="s">
        <v>2535</v>
      </c>
      <c r="C29" s="172"/>
      <c r="D29" t="s">
        <v>444</v>
      </c>
    </row>
    <row r="30" spans="1:5" x14ac:dyDescent="0.25">
      <c r="A30" t="s">
        <v>3057</v>
      </c>
      <c r="B30" s="188" t="s">
        <v>3050</v>
      </c>
      <c r="C30" s="187"/>
      <c r="D30" t="s">
        <v>3494</v>
      </c>
    </row>
    <row r="31" spans="1:5" x14ac:dyDescent="0.25">
      <c r="A31" t="s">
        <v>2506</v>
      </c>
      <c r="B31" s="160" t="s">
        <v>2516</v>
      </c>
      <c r="C31" s="162"/>
      <c r="D31" t="s">
        <v>447</v>
      </c>
    </row>
    <row r="32" spans="1:5" x14ac:dyDescent="0.25">
      <c r="A32" t="s">
        <v>3601</v>
      </c>
      <c r="B32" s="160" t="s">
        <v>3602</v>
      </c>
      <c r="C32" s="340"/>
      <c r="D32" t="s">
        <v>3595</v>
      </c>
      <c r="E32" t="s">
        <v>3599</v>
      </c>
    </row>
    <row r="33" spans="1:5" x14ac:dyDescent="0.25">
      <c r="A33" t="s">
        <v>2551</v>
      </c>
      <c r="B33" s="17" t="s">
        <v>2545</v>
      </c>
      <c r="C33" s="177"/>
      <c r="D33" s="339" t="s">
        <v>3593</v>
      </c>
      <c r="E33" t="s">
        <v>3598</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2794</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2795</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2940</v>
      </c>
      <c r="B70" s="158"/>
      <c r="C70" s="151"/>
      <c r="D70" s="151"/>
    </row>
    <row r="71" spans="1:4" x14ac:dyDescent="0.25">
      <c r="A71" s="6" t="s">
        <v>2501</v>
      </c>
      <c r="B71" s="159" t="s">
        <v>2502</v>
      </c>
      <c r="C71" s="6" t="s">
        <v>2503</v>
      </c>
      <c r="D71" s="6" t="s">
        <v>2504</v>
      </c>
    </row>
    <row r="72" spans="1:4" x14ac:dyDescent="0.25">
      <c r="A72" t="s">
        <v>2527</v>
      </c>
      <c r="B72" s="17" t="s">
        <v>2523</v>
      </c>
      <c r="C72" s="168"/>
      <c r="D72" t="s">
        <v>2930</v>
      </c>
    </row>
    <row r="73" spans="1:4" x14ac:dyDescent="0.25">
      <c r="A73" t="s">
        <v>2512</v>
      </c>
      <c r="B73" s="160" t="s">
        <v>2517</v>
      </c>
      <c r="C73" s="163"/>
      <c r="D73" t="s">
        <v>2929</v>
      </c>
    </row>
    <row r="74" spans="1:4" x14ac:dyDescent="0.25">
      <c r="A74" t="s">
        <v>2511</v>
      </c>
      <c r="B74" s="17" t="s">
        <v>2522</v>
      </c>
      <c r="C74" s="167"/>
      <c r="D74" t="s">
        <v>2926</v>
      </c>
    </row>
    <row r="75" spans="1:4" x14ac:dyDescent="0.25">
      <c r="A75" t="s">
        <v>2551</v>
      </c>
      <c r="B75" s="17" t="s">
        <v>2545</v>
      </c>
      <c r="C75" s="177"/>
      <c r="D75" t="s">
        <v>2927</v>
      </c>
    </row>
    <row r="76" spans="1:4" x14ac:dyDescent="0.25">
      <c r="A76" t="s">
        <v>2529</v>
      </c>
      <c r="B76" s="17" t="s">
        <v>2525</v>
      </c>
      <c r="C76" s="171"/>
      <c r="D76" t="s">
        <v>2928</v>
      </c>
    </row>
    <row r="78" spans="1:4" x14ac:dyDescent="0.25">
      <c r="A78" s="39" t="s">
        <v>3014</v>
      </c>
      <c r="B78" s="158"/>
      <c r="C78" s="151"/>
      <c r="D78" s="151"/>
    </row>
    <row r="79" spans="1:4" x14ac:dyDescent="0.25">
      <c r="A79" s="6" t="s">
        <v>2501</v>
      </c>
      <c r="B79" s="159" t="s">
        <v>2502</v>
      </c>
      <c r="C79" s="6" t="s">
        <v>2503</v>
      </c>
      <c r="D79" s="6" t="s">
        <v>2504</v>
      </c>
    </row>
    <row r="80" spans="1:4" x14ac:dyDescent="0.25">
      <c r="A80" t="s">
        <v>2593</v>
      </c>
      <c r="B80" s="160" t="s">
        <v>2595</v>
      </c>
      <c r="C80" s="178"/>
      <c r="D80" t="s">
        <v>2947</v>
      </c>
    </row>
    <row r="81" spans="1:4" x14ac:dyDescent="0.25">
      <c r="A81" t="s">
        <v>2527</v>
      </c>
      <c r="B81" s="17" t="s">
        <v>2523</v>
      </c>
      <c r="C81" s="168"/>
      <c r="D81" t="s">
        <v>2948</v>
      </c>
    </row>
    <row r="82" spans="1:4" x14ac:dyDescent="0.25">
      <c r="A82" t="s">
        <v>2529</v>
      </c>
      <c r="B82" s="17" t="s">
        <v>2525</v>
      </c>
      <c r="C82" s="171"/>
      <c r="D82" t="s">
        <v>459</v>
      </c>
    </row>
    <row r="83" spans="1:4" x14ac:dyDescent="0.25">
      <c r="A83" t="s">
        <v>2528</v>
      </c>
      <c r="B83" s="17" t="s">
        <v>2524</v>
      </c>
      <c r="C83" s="170"/>
      <c r="D83" t="s">
        <v>2949</v>
      </c>
    </row>
    <row r="84" spans="1:4" x14ac:dyDescent="0.25">
      <c r="A84" t="s">
        <v>2526</v>
      </c>
      <c r="B84" s="17" t="s">
        <v>2542</v>
      </c>
      <c r="C84" s="169"/>
      <c r="D84" t="s">
        <v>2950</v>
      </c>
    </row>
    <row r="85" spans="1:4" x14ac:dyDescent="0.25">
      <c r="A85" t="s">
        <v>2506</v>
      </c>
      <c r="B85" s="160" t="s">
        <v>2516</v>
      </c>
      <c r="C85" s="162"/>
      <c r="D85" t="s">
        <v>264</v>
      </c>
    </row>
    <row r="86" spans="1:4" x14ac:dyDescent="0.25">
      <c r="A86" t="s">
        <v>2512</v>
      </c>
      <c r="B86" s="160" t="s">
        <v>2517</v>
      </c>
      <c r="C86" s="163"/>
      <c r="D86" t="s">
        <v>2951</v>
      </c>
    </row>
    <row r="87" spans="1:4" x14ac:dyDescent="0.25">
      <c r="A87" t="s">
        <v>2519</v>
      </c>
      <c r="B87" s="160" t="s">
        <v>2520</v>
      </c>
      <c r="C87" s="164"/>
      <c r="D87" t="s">
        <v>2952</v>
      </c>
    </row>
    <row r="88" spans="1:4" x14ac:dyDescent="0.25">
      <c r="A88" t="s">
        <v>2511</v>
      </c>
      <c r="B88" s="17" t="s">
        <v>2522</v>
      </c>
      <c r="C88" s="167"/>
      <c r="D88" t="s">
        <v>2953</v>
      </c>
    </row>
    <row r="89" spans="1:4" x14ac:dyDescent="0.25">
      <c r="A89" t="s">
        <v>2513</v>
      </c>
      <c r="B89" s="160" t="s">
        <v>2514</v>
      </c>
      <c r="C89" s="156"/>
      <c r="D89" t="s">
        <v>2567</v>
      </c>
    </row>
    <row r="90" spans="1:4" x14ac:dyDescent="0.25">
      <c r="B90" s="160"/>
    </row>
    <row r="91" spans="1:4" x14ac:dyDescent="0.25">
      <c r="A91" s="39" t="s">
        <v>2912</v>
      </c>
      <c r="B91" s="158"/>
      <c r="C91" s="151"/>
      <c r="D91" s="151"/>
    </row>
    <row r="92" spans="1:4" x14ac:dyDescent="0.25">
      <c r="A92" s="6" t="s">
        <v>2501</v>
      </c>
      <c r="B92" s="159" t="s">
        <v>2502</v>
      </c>
      <c r="C92" s="6" t="s">
        <v>2503</v>
      </c>
      <c r="D92" s="6" t="s">
        <v>2504</v>
      </c>
    </row>
    <row r="93" spans="1:4" x14ac:dyDescent="0.25">
      <c r="A93" t="s">
        <v>2512</v>
      </c>
      <c r="B93" s="160" t="s">
        <v>2517</v>
      </c>
      <c r="C93" s="163"/>
      <c r="D93" t="s">
        <v>2860</v>
      </c>
    </row>
    <row r="94" spans="1:4" x14ac:dyDescent="0.25">
      <c r="A94" t="s">
        <v>2527</v>
      </c>
      <c r="B94" s="17" t="s">
        <v>2523</v>
      </c>
      <c r="C94" s="168"/>
      <c r="D94" t="s">
        <v>2861</v>
      </c>
    </row>
    <row r="95" spans="1:4" x14ac:dyDescent="0.25">
      <c r="A95" t="s">
        <v>2526</v>
      </c>
      <c r="B95" s="17" t="s">
        <v>2542</v>
      </c>
      <c r="C95" s="169"/>
      <c r="D95" t="s">
        <v>2862</v>
      </c>
    </row>
    <row r="96" spans="1:4" x14ac:dyDescent="0.25">
      <c r="A96" t="s">
        <v>2513</v>
      </c>
      <c r="B96" s="160" t="s">
        <v>2514</v>
      </c>
      <c r="C96" s="156"/>
      <c r="D96" t="s">
        <v>2567</v>
      </c>
    </row>
    <row r="98" spans="1:4" x14ac:dyDescent="0.25">
      <c r="A98" s="39" t="s">
        <v>3266</v>
      </c>
      <c r="B98" s="158"/>
      <c r="C98" s="151"/>
      <c r="D98" s="151"/>
    </row>
    <row r="99" spans="1:4" x14ac:dyDescent="0.25">
      <c r="A99" s="6" t="s">
        <v>2501</v>
      </c>
      <c r="B99" s="159" t="s">
        <v>2502</v>
      </c>
      <c r="C99" s="6" t="s">
        <v>2503</v>
      </c>
      <c r="D99" s="6" t="s">
        <v>2504</v>
      </c>
    </row>
    <row r="100" spans="1:4" x14ac:dyDescent="0.25">
      <c r="A100" t="s">
        <v>2547</v>
      </c>
      <c r="B100" s="17" t="s">
        <v>2541</v>
      </c>
      <c r="C100" s="174"/>
      <c r="D100" t="s">
        <v>3135</v>
      </c>
    </row>
    <row r="101" spans="1:4" x14ac:dyDescent="0.25">
      <c r="A101" t="s">
        <v>2519</v>
      </c>
      <c r="B101" s="160" t="s">
        <v>2520</v>
      </c>
      <c r="C101" s="164"/>
      <c r="D101" t="s">
        <v>3136</v>
      </c>
    </row>
    <row r="103" spans="1:4" x14ac:dyDescent="0.25">
      <c r="A103" s="39" t="s">
        <v>3137</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3138</v>
      </c>
    </row>
    <row r="106" spans="1:4" x14ac:dyDescent="0.25">
      <c r="A106" t="s">
        <v>2526</v>
      </c>
      <c r="B106" s="17" t="s">
        <v>2542</v>
      </c>
      <c r="C106" s="169"/>
      <c r="D106" t="s">
        <v>3139</v>
      </c>
    </row>
    <row r="107" spans="1:4" x14ac:dyDescent="0.25">
      <c r="A107" t="s">
        <v>2519</v>
      </c>
      <c r="B107" s="160" t="s">
        <v>2520</v>
      </c>
      <c r="C107" s="164"/>
      <c r="D107" t="s">
        <v>3140</v>
      </c>
    </row>
    <row r="108" spans="1:4" x14ac:dyDescent="0.25">
      <c r="A108" t="s">
        <v>2527</v>
      </c>
      <c r="B108" s="17" t="s">
        <v>2523</v>
      </c>
      <c r="C108" s="168"/>
      <c r="D108" t="s">
        <v>3141</v>
      </c>
    </row>
    <row r="110" spans="1:4" x14ac:dyDescent="0.25">
      <c r="A110" s="39" t="s">
        <v>3142</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3143</v>
      </c>
    </row>
    <row r="113" spans="1:4" x14ac:dyDescent="0.25">
      <c r="A113" t="s">
        <v>2528</v>
      </c>
      <c r="B113" s="17" t="s">
        <v>2524</v>
      </c>
      <c r="C113" s="170"/>
      <c r="D113" t="s">
        <v>3144</v>
      </c>
    </row>
    <row r="115" spans="1:4" x14ac:dyDescent="0.25">
      <c r="A115" s="39" t="s">
        <v>3145</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3146</v>
      </c>
    </row>
    <row r="118" spans="1:4" x14ac:dyDescent="0.25">
      <c r="A118" t="s">
        <v>2527</v>
      </c>
      <c r="B118" s="17" t="s">
        <v>2523</v>
      </c>
      <c r="C118" s="168"/>
      <c r="D118" t="s">
        <v>3147</v>
      </c>
    </row>
    <row r="119" spans="1:4" x14ac:dyDescent="0.25">
      <c r="A119" t="s">
        <v>2529</v>
      </c>
      <c r="B119" s="17" t="s">
        <v>2525</v>
      </c>
      <c r="C119" s="171"/>
      <c r="D119" t="s">
        <v>3148</v>
      </c>
    </row>
    <row r="120" spans="1:4" x14ac:dyDescent="0.25">
      <c r="A120" t="s">
        <v>2519</v>
      </c>
      <c r="B120" s="160" t="s">
        <v>2520</v>
      </c>
      <c r="C120" s="164"/>
      <c r="D120" t="s">
        <v>3149</v>
      </c>
    </row>
    <row r="121" spans="1:4" x14ac:dyDescent="0.25">
      <c r="A121" t="s">
        <v>2526</v>
      </c>
      <c r="B121" s="17" t="s">
        <v>2542</v>
      </c>
      <c r="C121" s="169"/>
      <c r="D121" t="s">
        <v>3150</v>
      </c>
    </row>
    <row r="122" spans="1:4" x14ac:dyDescent="0.25">
      <c r="A122" t="s">
        <v>2506</v>
      </c>
      <c r="B122" s="160" t="s">
        <v>2516</v>
      </c>
      <c r="C122" s="162"/>
      <c r="D122" t="s">
        <v>3151</v>
      </c>
    </row>
    <row r="123" spans="1:4" x14ac:dyDescent="0.25">
      <c r="A123" t="s">
        <v>2512</v>
      </c>
      <c r="B123" s="160" t="s">
        <v>2517</v>
      </c>
      <c r="C123" s="163"/>
      <c r="D123" t="s">
        <v>3152</v>
      </c>
    </row>
    <row r="125" spans="1:4" x14ac:dyDescent="0.25">
      <c r="A125" s="39" t="s">
        <v>2874</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2875</v>
      </c>
    </row>
    <row r="128" spans="1:4" x14ac:dyDescent="0.25">
      <c r="A128" t="s">
        <v>2519</v>
      </c>
      <c r="B128" s="160" t="s">
        <v>2520</v>
      </c>
      <c r="C128" s="164"/>
      <c r="D128" t="s">
        <v>2876</v>
      </c>
    </row>
    <row r="129" spans="1:4" x14ac:dyDescent="0.25">
      <c r="A129" t="s">
        <v>2513</v>
      </c>
      <c r="B129" s="160" t="s">
        <v>2514</v>
      </c>
      <c r="C129" s="156"/>
      <c r="D129" t="s">
        <v>2567</v>
      </c>
    </row>
    <row r="130" spans="1:4" x14ac:dyDescent="0.25">
      <c r="B130" s="160"/>
    </row>
    <row r="131" spans="1:4" x14ac:dyDescent="0.25">
      <c r="A131" s="39" t="s">
        <v>2913</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2914</v>
      </c>
    </row>
    <row r="134" spans="1:4" x14ac:dyDescent="0.25">
      <c r="A134" t="s">
        <v>2551</v>
      </c>
      <c r="B134" s="17" t="s">
        <v>2545</v>
      </c>
      <c r="C134" s="177"/>
      <c r="D134" t="s">
        <v>2915</v>
      </c>
    </row>
    <row r="135" spans="1:4" x14ac:dyDescent="0.25">
      <c r="A135" t="s">
        <v>2529</v>
      </c>
      <c r="B135" s="17" t="s">
        <v>2525</v>
      </c>
      <c r="C135" s="171"/>
      <c r="D135" t="s">
        <v>2916</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3119</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2760</v>
      </c>
    </row>
    <row r="185" spans="1:4" x14ac:dyDescent="0.25">
      <c r="A185" t="s">
        <v>2512</v>
      </c>
      <c r="B185" s="160" t="s">
        <v>2517</v>
      </c>
      <c r="C185" s="163"/>
      <c r="D185" t="s">
        <v>3030</v>
      </c>
    </row>
    <row r="186" spans="1:4" x14ac:dyDescent="0.25">
      <c r="A186" t="s">
        <v>2511</v>
      </c>
      <c r="B186" s="17" t="s">
        <v>2522</v>
      </c>
      <c r="C186" s="165"/>
      <c r="D186" t="s">
        <v>3031</v>
      </c>
    </row>
    <row r="187" spans="1:4" x14ac:dyDescent="0.25">
      <c r="A187" t="s">
        <v>2547</v>
      </c>
      <c r="B187" s="17" t="s">
        <v>2541</v>
      </c>
      <c r="C187" s="174"/>
      <c r="D187" t="s">
        <v>3032</v>
      </c>
    </row>
    <row r="188" spans="1:4" x14ac:dyDescent="0.25">
      <c r="A188" t="s">
        <v>2548</v>
      </c>
      <c r="B188" s="17" t="s">
        <v>2367</v>
      </c>
      <c r="C188" s="173"/>
      <c r="D188" t="s">
        <v>3033</v>
      </c>
    </row>
    <row r="189" spans="1:4" x14ac:dyDescent="0.25">
      <c r="A189" t="s">
        <v>2519</v>
      </c>
      <c r="B189" s="160" t="s">
        <v>2520</v>
      </c>
      <c r="C189" s="164"/>
      <c r="D189" t="s">
        <v>3034</v>
      </c>
    </row>
    <row r="190" spans="1:4" x14ac:dyDescent="0.25">
      <c r="A190" t="s">
        <v>2528</v>
      </c>
      <c r="B190" s="17" t="s">
        <v>2524</v>
      </c>
      <c r="C190" s="170"/>
      <c r="D190" t="s">
        <v>3035</v>
      </c>
    </row>
    <row r="191" spans="1:4" x14ac:dyDescent="0.25">
      <c r="A191" t="s">
        <v>2513</v>
      </c>
      <c r="B191" s="160" t="s">
        <v>2514</v>
      </c>
      <c r="C191" s="156"/>
      <c r="D191" t="s">
        <v>3036</v>
      </c>
    </row>
    <row r="192" spans="1:4" x14ac:dyDescent="0.25">
      <c r="A192" t="s">
        <v>2526</v>
      </c>
      <c r="B192" s="17" t="s">
        <v>2542</v>
      </c>
      <c r="C192" s="169"/>
      <c r="D192" t="s">
        <v>2579</v>
      </c>
    </row>
    <row r="193" spans="1:4" x14ac:dyDescent="0.25">
      <c r="A193" t="s">
        <v>2550</v>
      </c>
      <c r="B193" s="17" t="s">
        <v>2544</v>
      </c>
      <c r="C193" s="175"/>
      <c r="D193" t="s">
        <v>3037</v>
      </c>
    </row>
    <row r="194" spans="1:4" x14ac:dyDescent="0.25">
      <c r="A194" t="s">
        <v>2593</v>
      </c>
      <c r="B194" s="160" t="s">
        <v>2595</v>
      </c>
      <c r="C194" s="178"/>
      <c r="D194" t="s">
        <v>3038</v>
      </c>
    </row>
    <row r="195" spans="1:4" x14ac:dyDescent="0.25">
      <c r="A195" t="s">
        <v>2546</v>
      </c>
      <c r="B195" s="17" t="s">
        <v>2543</v>
      </c>
      <c r="C195" s="176"/>
      <c r="D195" t="s">
        <v>3039</v>
      </c>
    </row>
    <row r="196" spans="1:4" x14ac:dyDescent="0.25">
      <c r="A196" t="s">
        <v>2500</v>
      </c>
      <c r="B196" s="161" t="s">
        <v>2507</v>
      </c>
      <c r="C196" s="157"/>
      <c r="D196" t="s">
        <v>2580</v>
      </c>
    </row>
    <row r="197" spans="1:4" x14ac:dyDescent="0.25">
      <c r="A197" t="s">
        <v>2527</v>
      </c>
      <c r="B197" s="17" t="s">
        <v>2523</v>
      </c>
      <c r="C197" s="168"/>
      <c r="D197" t="s">
        <v>3040</v>
      </c>
    </row>
    <row r="198" spans="1:4" x14ac:dyDescent="0.25">
      <c r="A198" t="s">
        <v>2594</v>
      </c>
      <c r="B198" s="160">
        <v>740000</v>
      </c>
      <c r="C198" s="179"/>
      <c r="D198" t="s">
        <v>3041</v>
      </c>
    </row>
    <row r="199" spans="1:4" x14ac:dyDescent="0.25">
      <c r="A199" t="s">
        <v>2529</v>
      </c>
      <c r="B199" s="17" t="s">
        <v>2525</v>
      </c>
      <c r="C199" s="171"/>
      <c r="D199" t="s">
        <v>3042</v>
      </c>
    </row>
    <row r="200" spans="1:4" x14ac:dyDescent="0.25">
      <c r="A200" t="s">
        <v>2536</v>
      </c>
      <c r="B200" s="17" t="s">
        <v>2535</v>
      </c>
      <c r="C200" s="172"/>
      <c r="D200" t="s">
        <v>3043</v>
      </c>
    </row>
    <row r="201" spans="1:4" x14ac:dyDescent="0.25">
      <c r="A201" t="s">
        <v>2551</v>
      </c>
      <c r="B201" s="17" t="s">
        <v>2545</v>
      </c>
      <c r="C201" s="177"/>
      <c r="D201" t="s">
        <v>3044</v>
      </c>
    </row>
    <row r="202" spans="1:4" x14ac:dyDescent="0.25">
      <c r="A202" t="s">
        <v>2510</v>
      </c>
      <c r="B202" s="160" t="s">
        <v>2515</v>
      </c>
      <c r="C202" s="166"/>
      <c r="D202" t="s">
        <v>3045</v>
      </c>
    </row>
    <row r="203" spans="1:4" x14ac:dyDescent="0.25">
      <c r="A203" t="s">
        <v>3057</v>
      </c>
      <c r="B203" s="188" t="s">
        <v>3050</v>
      </c>
      <c r="C203" s="187"/>
      <c r="D203" t="s">
        <v>3046</v>
      </c>
    </row>
    <row r="204" spans="1:4" x14ac:dyDescent="0.25">
      <c r="A204" t="s">
        <v>3054</v>
      </c>
      <c r="B204" s="160" t="s">
        <v>3051</v>
      </c>
      <c r="C204" s="189"/>
      <c r="D204" t="s">
        <v>3047</v>
      </c>
    </row>
    <row r="205" spans="1:4" x14ac:dyDescent="0.25">
      <c r="A205" t="s">
        <v>3055</v>
      </c>
      <c r="B205" t="s">
        <v>3052</v>
      </c>
      <c r="C205" s="190"/>
      <c r="D205" t="s">
        <v>3048</v>
      </c>
    </row>
    <row r="206" spans="1:4" x14ac:dyDescent="0.25">
      <c r="A206" t="s">
        <v>3056</v>
      </c>
      <c r="B206" s="14" t="s">
        <v>3053</v>
      </c>
      <c r="C206" s="191"/>
      <c r="D206" t="s">
        <v>3049</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3514</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3522</v>
      </c>
    </row>
    <row r="250" spans="1:4" x14ac:dyDescent="0.25">
      <c r="A250" t="s">
        <v>2526</v>
      </c>
      <c r="B250" s="17" t="s">
        <v>2542</v>
      </c>
      <c r="C250" s="169"/>
      <c r="D250" t="s">
        <v>3523</v>
      </c>
    </row>
    <row r="251" spans="1:4" x14ac:dyDescent="0.25">
      <c r="A251" t="s">
        <v>2547</v>
      </c>
      <c r="B251" s="17" t="s">
        <v>2541</v>
      </c>
      <c r="C251" s="174"/>
      <c r="D251" t="s">
        <v>3524</v>
      </c>
    </row>
    <row r="252" spans="1:4" x14ac:dyDescent="0.25">
      <c r="A252" t="s">
        <v>2512</v>
      </c>
      <c r="B252" s="160" t="s">
        <v>2517</v>
      </c>
      <c r="C252" s="163"/>
      <c r="D252" t="s">
        <v>3525</v>
      </c>
    </row>
    <row r="253" spans="1:4" x14ac:dyDescent="0.25">
      <c r="A253" t="s">
        <v>2527</v>
      </c>
      <c r="B253" s="17" t="s">
        <v>2523</v>
      </c>
      <c r="C253" s="168"/>
      <c r="D253" t="s">
        <v>3526</v>
      </c>
    </row>
    <row r="254" spans="1:4" x14ac:dyDescent="0.25">
      <c r="A254" t="s">
        <v>2506</v>
      </c>
      <c r="B254" s="160" t="s">
        <v>2516</v>
      </c>
      <c r="C254" s="162"/>
      <c r="D254" t="s">
        <v>3527</v>
      </c>
    </row>
    <row r="255" spans="1:4" x14ac:dyDescent="0.25">
      <c r="A255" t="s">
        <v>2528</v>
      </c>
      <c r="B255" s="17" t="s">
        <v>2524</v>
      </c>
      <c r="C255" s="170"/>
      <c r="D255" t="s">
        <v>3528</v>
      </c>
    </row>
    <row r="256" spans="1:4" x14ac:dyDescent="0.25">
      <c r="A256" t="s">
        <v>2551</v>
      </c>
      <c r="B256" s="17" t="s">
        <v>2545</v>
      </c>
      <c r="C256" s="177"/>
      <c r="D256" t="s">
        <v>3529</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2752</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25">
      <c r="A2" t="s">
        <v>3762</v>
      </c>
      <c r="B2" t="s">
        <v>3763</v>
      </c>
    </row>
    <row r="3" spans="1:17" x14ac:dyDescent="0.25">
      <c r="A3" t="s">
        <v>3764</v>
      </c>
      <c r="B3" t="s">
        <v>3765</v>
      </c>
    </row>
    <row r="4" spans="1:17" x14ac:dyDescent="0.25">
      <c r="A4" t="s">
        <v>3766</v>
      </c>
      <c r="B4" t="s">
        <v>3767</v>
      </c>
    </row>
    <row r="5" spans="1:17" x14ac:dyDescent="0.25">
      <c r="A5" t="s">
        <v>3768</v>
      </c>
      <c r="B5" t="s">
        <v>3769</v>
      </c>
    </row>
    <row r="6" spans="1:17" x14ac:dyDescent="0.25">
      <c r="A6" t="s">
        <v>3770</v>
      </c>
      <c r="B6" t="s">
        <v>3771</v>
      </c>
      <c r="C6" s="346" t="s">
        <v>3992</v>
      </c>
      <c r="D6">
        <v>1990</v>
      </c>
      <c r="E6" s="405">
        <v>0.4</v>
      </c>
      <c r="F6" s="405">
        <v>1</v>
      </c>
      <c r="G6" s="388">
        <f>ROUND(IF(About!$B$2=$A6,INDEX('State GHG Summary'!$C$1:$AH$1,MATCH('State Targets'!D6,'State GHG Summary'!$C$3:$AH$3,0)),0),0)</f>
        <v>349</v>
      </c>
      <c r="H6" t="s">
        <v>3993</v>
      </c>
      <c r="I6" s="406">
        <v>2030</v>
      </c>
      <c r="J6" s="406">
        <f>IF($E6="","",(1-$E6)*$G6)</f>
        <v>209.4</v>
      </c>
      <c r="K6" s="406">
        <f>J6</f>
        <v>209.4</v>
      </c>
      <c r="L6" s="406" t="s">
        <v>3994</v>
      </c>
      <c r="M6" t="s">
        <v>3995</v>
      </c>
      <c r="N6" s="407">
        <v>2045</v>
      </c>
      <c r="O6">
        <f>IF($F6="","",(1-$F6)*$G6)</f>
        <v>0</v>
      </c>
      <c r="P6">
        <f>O6</f>
        <v>0</v>
      </c>
      <c r="Q6" s="366" t="s">
        <v>3996</v>
      </c>
    </row>
    <row r="7" spans="1:17" x14ac:dyDescent="0.2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2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25">
      <c r="A9" t="s">
        <v>3775</v>
      </c>
      <c r="B9" t="s">
        <v>3775</v>
      </c>
      <c r="J9" s="406" t="str">
        <f t="shared" si="0"/>
        <v/>
      </c>
      <c r="K9" s="406" t="str">
        <f t="shared" si="1"/>
        <v/>
      </c>
      <c r="O9" t="str">
        <f t="shared" si="2"/>
        <v/>
      </c>
      <c r="P9" t="str">
        <f t="shared" si="3"/>
        <v/>
      </c>
    </row>
    <row r="10" spans="1:17" x14ac:dyDescent="0.2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2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25">
      <c r="A12" t="s">
        <v>3780</v>
      </c>
      <c r="B12" t="s">
        <v>3781</v>
      </c>
      <c r="J12" s="406" t="str">
        <f t="shared" si="0"/>
        <v/>
      </c>
      <c r="K12" s="406" t="str">
        <f t="shared" si="1"/>
        <v/>
      </c>
      <c r="O12" t="str">
        <f t="shared" si="2"/>
        <v/>
      </c>
      <c r="P12" t="str">
        <f t="shared" si="3"/>
        <v/>
      </c>
    </row>
    <row r="13" spans="1:17" x14ac:dyDescent="0.25">
      <c r="A13" t="s">
        <v>3782</v>
      </c>
      <c r="B13" t="s">
        <v>3783</v>
      </c>
      <c r="J13" s="406" t="str">
        <f t="shared" si="0"/>
        <v/>
      </c>
      <c r="K13" s="406" t="str">
        <f t="shared" si="1"/>
        <v/>
      </c>
      <c r="O13" t="str">
        <f t="shared" si="2"/>
        <v/>
      </c>
      <c r="P13" t="str">
        <f t="shared" si="3"/>
        <v/>
      </c>
    </row>
    <row r="14" spans="1:17" x14ac:dyDescent="0.25">
      <c r="A14" t="s">
        <v>3784</v>
      </c>
      <c r="B14" t="s">
        <v>3785</v>
      </c>
      <c r="J14" s="406" t="str">
        <f t="shared" si="0"/>
        <v/>
      </c>
      <c r="K14" s="406" t="str">
        <f t="shared" si="1"/>
        <v/>
      </c>
      <c r="O14" t="str">
        <f t="shared" si="2"/>
        <v/>
      </c>
      <c r="P14" t="str">
        <f t="shared" si="3"/>
        <v/>
      </c>
    </row>
    <row r="15" spans="1:17" x14ac:dyDescent="0.25">
      <c r="A15" t="s">
        <v>3786</v>
      </c>
      <c r="B15" t="s">
        <v>3787</v>
      </c>
      <c r="J15" s="406" t="str">
        <f t="shared" si="0"/>
        <v/>
      </c>
      <c r="K15" s="406" t="str">
        <f t="shared" si="1"/>
        <v/>
      </c>
      <c r="O15" t="str">
        <f t="shared" si="2"/>
        <v/>
      </c>
      <c r="P15" t="str">
        <f t="shared" si="3"/>
        <v/>
      </c>
    </row>
    <row r="16" spans="1:17" x14ac:dyDescent="0.25">
      <c r="A16" t="s">
        <v>3788</v>
      </c>
      <c r="B16" t="s">
        <v>3789</v>
      </c>
      <c r="J16" s="406" t="str">
        <f t="shared" si="0"/>
        <v/>
      </c>
      <c r="K16" s="406" t="str">
        <f t="shared" si="1"/>
        <v/>
      </c>
      <c r="O16" t="str">
        <f t="shared" si="2"/>
        <v/>
      </c>
      <c r="P16" t="str">
        <f t="shared" si="3"/>
        <v/>
      </c>
    </row>
    <row r="17" spans="1:17" x14ac:dyDescent="0.25">
      <c r="A17" t="s">
        <v>3790</v>
      </c>
      <c r="B17" t="s">
        <v>3791</v>
      </c>
      <c r="J17" s="406" t="str">
        <f t="shared" si="0"/>
        <v/>
      </c>
      <c r="K17" s="406" t="str">
        <f t="shared" si="1"/>
        <v/>
      </c>
      <c r="O17" t="str">
        <f t="shared" si="2"/>
        <v/>
      </c>
      <c r="P17" t="str">
        <f t="shared" si="3"/>
        <v/>
      </c>
    </row>
    <row r="18" spans="1:17" x14ac:dyDescent="0.25">
      <c r="A18" t="s">
        <v>3792</v>
      </c>
      <c r="B18" t="s">
        <v>3793</v>
      </c>
      <c r="J18" s="406" t="str">
        <f t="shared" si="0"/>
        <v/>
      </c>
      <c r="K18" s="406" t="str">
        <f t="shared" si="1"/>
        <v/>
      </c>
      <c r="O18" t="str">
        <f t="shared" si="2"/>
        <v/>
      </c>
      <c r="P18" t="str">
        <f t="shared" si="3"/>
        <v/>
      </c>
    </row>
    <row r="19" spans="1:17" x14ac:dyDescent="0.2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2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2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2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2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2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25">
      <c r="A26" t="s">
        <v>3808</v>
      </c>
      <c r="B26" t="s">
        <v>3809</v>
      </c>
      <c r="J26" s="406" t="str">
        <f t="shared" si="0"/>
        <v/>
      </c>
      <c r="K26" s="406" t="str">
        <f t="shared" si="1"/>
        <v/>
      </c>
      <c r="O26" t="str">
        <f t="shared" si="2"/>
        <v/>
      </c>
      <c r="P26" t="str">
        <f t="shared" si="3"/>
        <v/>
      </c>
    </row>
    <row r="27" spans="1:17" x14ac:dyDescent="0.25">
      <c r="A27" t="s">
        <v>3810</v>
      </c>
      <c r="B27" t="s">
        <v>3811</v>
      </c>
      <c r="J27" s="406" t="str">
        <f t="shared" si="0"/>
        <v/>
      </c>
      <c r="K27" s="406" t="str">
        <f t="shared" si="1"/>
        <v/>
      </c>
      <c r="O27" t="str">
        <f t="shared" si="2"/>
        <v/>
      </c>
      <c r="P27" t="str">
        <f t="shared" si="3"/>
        <v/>
      </c>
    </row>
    <row r="28" spans="1:17" x14ac:dyDescent="0.2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2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25">
      <c r="A30" t="s">
        <v>3816</v>
      </c>
      <c r="B30" t="s">
        <v>3817</v>
      </c>
      <c r="J30" s="406" t="str">
        <f t="shared" si="0"/>
        <v/>
      </c>
      <c r="K30" s="406" t="str">
        <f t="shared" si="1"/>
        <v/>
      </c>
      <c r="O30" t="str">
        <f t="shared" si="2"/>
        <v/>
      </c>
      <c r="P30" t="str">
        <f t="shared" si="3"/>
        <v/>
      </c>
    </row>
    <row r="31" spans="1:17" x14ac:dyDescent="0.25">
      <c r="A31" t="s">
        <v>521</v>
      </c>
      <c r="B31" t="s">
        <v>3818</v>
      </c>
      <c r="J31" s="406" t="str">
        <f t="shared" si="0"/>
        <v/>
      </c>
      <c r="K31" s="406" t="str">
        <f t="shared" si="1"/>
        <v/>
      </c>
      <c r="O31" t="str">
        <f t="shared" si="2"/>
        <v/>
      </c>
      <c r="P31" t="str">
        <f t="shared" si="3"/>
        <v/>
      </c>
    </row>
    <row r="32" spans="1:17" x14ac:dyDescent="0.2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2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2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2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2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25">
      <c r="A37" t="s">
        <v>3829</v>
      </c>
      <c r="B37" t="s">
        <v>3830</v>
      </c>
      <c r="J37" s="406" t="str">
        <f t="shared" si="0"/>
        <v/>
      </c>
      <c r="K37" s="406" t="str">
        <f t="shared" si="1"/>
        <v/>
      </c>
      <c r="O37" t="str">
        <f t="shared" si="2"/>
        <v/>
      </c>
      <c r="P37" t="str">
        <f t="shared" si="3"/>
        <v/>
      </c>
    </row>
    <row r="38" spans="1:17" x14ac:dyDescent="0.25">
      <c r="A38" t="s">
        <v>3831</v>
      </c>
      <c r="B38" t="s">
        <v>3832</v>
      </c>
      <c r="J38" s="406" t="str">
        <f t="shared" si="0"/>
        <v/>
      </c>
      <c r="K38" s="406" t="str">
        <f t="shared" si="1"/>
        <v/>
      </c>
      <c r="O38" t="str">
        <f t="shared" si="2"/>
        <v/>
      </c>
      <c r="P38" t="str">
        <f t="shared" si="3"/>
        <v/>
      </c>
    </row>
    <row r="39" spans="1:17" x14ac:dyDescent="0.2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2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2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25">
      <c r="A42" t="s">
        <v>3839</v>
      </c>
      <c r="B42" t="s">
        <v>3840</v>
      </c>
      <c r="J42" s="406" t="str">
        <f t="shared" si="0"/>
        <v/>
      </c>
      <c r="K42" s="406" t="str">
        <f t="shared" si="1"/>
        <v/>
      </c>
      <c r="O42" t="str">
        <f t="shared" si="2"/>
        <v/>
      </c>
      <c r="P42" t="str">
        <f t="shared" si="3"/>
        <v/>
      </c>
    </row>
    <row r="43" spans="1:17" x14ac:dyDescent="0.25">
      <c r="A43" t="s">
        <v>3841</v>
      </c>
      <c r="B43" t="s">
        <v>3842</v>
      </c>
      <c r="J43" s="406" t="str">
        <f t="shared" si="0"/>
        <v/>
      </c>
      <c r="K43" s="406" t="str">
        <f t="shared" si="1"/>
        <v/>
      </c>
      <c r="O43" t="str">
        <f t="shared" si="2"/>
        <v/>
      </c>
      <c r="P43" t="str">
        <f t="shared" si="3"/>
        <v/>
      </c>
    </row>
    <row r="44" spans="1:17" x14ac:dyDescent="0.25">
      <c r="A44" t="s">
        <v>3843</v>
      </c>
      <c r="B44" t="s">
        <v>3844</v>
      </c>
      <c r="J44" s="406" t="str">
        <f t="shared" si="0"/>
        <v/>
      </c>
      <c r="K44" s="406" t="str">
        <f t="shared" si="1"/>
        <v/>
      </c>
      <c r="O44" t="str">
        <f t="shared" si="2"/>
        <v/>
      </c>
      <c r="P44" t="str">
        <f t="shared" si="3"/>
        <v/>
      </c>
    </row>
    <row r="45" spans="1:17" x14ac:dyDescent="0.25">
      <c r="A45" t="s">
        <v>3845</v>
      </c>
      <c r="B45" t="s">
        <v>3846</v>
      </c>
      <c r="J45" s="406" t="str">
        <f t="shared" si="0"/>
        <v/>
      </c>
      <c r="K45" s="406" t="str">
        <f t="shared" si="1"/>
        <v/>
      </c>
      <c r="O45" t="str">
        <f t="shared" si="2"/>
        <v/>
      </c>
      <c r="P45" t="str">
        <f t="shared" si="3"/>
        <v/>
      </c>
    </row>
    <row r="46" spans="1:17" x14ac:dyDescent="0.25">
      <c r="A46" t="s">
        <v>3847</v>
      </c>
      <c r="B46" t="s">
        <v>3848</v>
      </c>
      <c r="J46" s="406" t="str">
        <f t="shared" si="0"/>
        <v/>
      </c>
      <c r="K46" s="406" t="str">
        <f t="shared" si="1"/>
        <v/>
      </c>
      <c r="O46" t="str">
        <f t="shared" si="2"/>
        <v/>
      </c>
      <c r="P46" t="str">
        <f t="shared" si="3"/>
        <v/>
      </c>
    </row>
    <row r="47" spans="1:17" x14ac:dyDescent="0.2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2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2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25">
      <c r="A50" t="s">
        <v>3855</v>
      </c>
      <c r="B50" t="s">
        <v>3856</v>
      </c>
      <c r="J50" s="406" t="str">
        <f t="shared" si="0"/>
        <v/>
      </c>
      <c r="K50" s="406" t="str">
        <f t="shared" si="1"/>
        <v/>
      </c>
      <c r="O50" t="str">
        <f t="shared" si="2"/>
        <v/>
      </c>
      <c r="P50" t="str">
        <f t="shared" si="3"/>
        <v/>
      </c>
    </row>
    <row r="51" spans="1:17" x14ac:dyDescent="0.25">
      <c r="A51" t="s">
        <v>3857</v>
      </c>
      <c r="B51" t="s">
        <v>3858</v>
      </c>
      <c r="J51" s="406" t="str">
        <f t="shared" si="0"/>
        <v/>
      </c>
      <c r="K51" s="406" t="str">
        <f t="shared" si="1"/>
        <v/>
      </c>
      <c r="O51" t="str">
        <f t="shared" si="2"/>
        <v/>
      </c>
      <c r="P51" t="str">
        <f t="shared" si="3"/>
        <v/>
      </c>
    </row>
    <row r="52" spans="1:17" x14ac:dyDescent="0.2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3424</v>
      </c>
      <c r="C2" s="155" t="s">
        <v>3425</v>
      </c>
    </row>
    <row r="3" spans="1:3" x14ac:dyDescent="0.2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3566</v>
      </c>
      <c r="B1" s="331" t="s">
        <v>3567</v>
      </c>
      <c r="C1" s="331" t="s">
        <v>3568</v>
      </c>
      <c r="D1" s="331" t="s">
        <v>3569</v>
      </c>
      <c r="E1" s="331" t="s">
        <v>3570</v>
      </c>
      <c r="F1" s="332" t="s">
        <v>3571</v>
      </c>
    </row>
    <row r="2" spans="1:6" ht="45" x14ac:dyDescent="0.2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2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3732</v>
      </c>
    </row>
    <row r="2" spans="1:35" x14ac:dyDescent="0.2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3751</v>
      </c>
    </row>
    <row r="18" spans="1:1" x14ac:dyDescent="0.25">
      <c r="A18" t="s">
        <v>3752</v>
      </c>
    </row>
    <row r="19" spans="1:1" x14ac:dyDescent="0.25">
      <c r="A19" t="s">
        <v>3753</v>
      </c>
    </row>
    <row r="20" spans="1:1" x14ac:dyDescent="0.25">
      <c r="A20" t="s">
        <v>3754</v>
      </c>
    </row>
    <row r="21" spans="1:1" x14ac:dyDescent="0.2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CA</v>
      </c>
      <c r="C1" s="413">
        <f>SUM(C4:C87)</f>
        <v>349.43495915464558</v>
      </c>
      <c r="D1" s="413">
        <f t="shared" ref="D1:AG1" si="0">SUM(D4:D87)</f>
        <v>337.96193143913928</v>
      </c>
      <c r="E1" s="413">
        <f t="shared" si="0"/>
        <v>351.58949766845433</v>
      </c>
      <c r="F1" s="413">
        <f t="shared" si="0"/>
        <v>339.9536018388834</v>
      </c>
      <c r="G1" s="413">
        <f t="shared" si="0"/>
        <v>355.295519899184</v>
      </c>
      <c r="H1" s="413">
        <f t="shared" si="0"/>
        <v>344.8250940388055</v>
      </c>
      <c r="I1" s="413">
        <f t="shared" si="0"/>
        <v>347.49885169053204</v>
      </c>
      <c r="J1" s="413">
        <f t="shared" si="0"/>
        <v>353.05925890072928</v>
      </c>
      <c r="K1" s="413">
        <f t="shared" si="0"/>
        <v>366.08668247378353</v>
      </c>
      <c r="L1" s="413">
        <f t="shared" si="0"/>
        <v>370.18263797549002</v>
      </c>
      <c r="M1" s="413">
        <f t="shared" si="0"/>
        <v>385.18330200443114</v>
      </c>
      <c r="N1" s="413">
        <f t="shared" si="0"/>
        <v>389.24330850438128</v>
      </c>
      <c r="O1" s="413">
        <f t="shared" si="0"/>
        <v>386.59683751572874</v>
      </c>
      <c r="P1" s="413">
        <f t="shared" si="0"/>
        <v>381.08736706183623</v>
      </c>
      <c r="Q1" s="413">
        <f t="shared" si="0"/>
        <v>397.87536834192815</v>
      </c>
      <c r="R1" s="413">
        <f t="shared" si="0"/>
        <v>392.2209288898942</v>
      </c>
      <c r="S1" s="413">
        <f t="shared" si="0"/>
        <v>397.85115263156962</v>
      </c>
      <c r="T1" s="413">
        <f t="shared" si="0"/>
        <v>402.41459274128329</v>
      </c>
      <c r="U1" s="413">
        <f t="shared" si="0"/>
        <v>383.11732645483391</v>
      </c>
      <c r="V1" s="413">
        <f t="shared" si="0"/>
        <v>361.41943674874597</v>
      </c>
      <c r="W1" s="413">
        <f t="shared" si="0"/>
        <v>355.47996393152476</v>
      </c>
      <c r="X1" s="413">
        <f t="shared" si="0"/>
        <v>344.23269534003185</v>
      </c>
      <c r="Y1" s="413">
        <f t="shared" si="0"/>
        <v>350.12520830177652</v>
      </c>
      <c r="Z1" s="413">
        <f t="shared" si="0"/>
        <v>354.28078785549167</v>
      </c>
      <c r="AA1" s="413">
        <f t="shared" si="0"/>
        <v>348.96404786983794</v>
      </c>
      <c r="AB1" s="413">
        <f t="shared" si="0"/>
        <v>353.39323942987897</v>
      </c>
      <c r="AC1" s="413">
        <f t="shared" si="0"/>
        <v>354.07720617209247</v>
      </c>
      <c r="AD1" s="413">
        <f t="shared" si="0"/>
        <v>356.87162069113111</v>
      </c>
      <c r="AE1" s="413">
        <f t="shared" si="0"/>
        <v>356.4668254366685</v>
      </c>
      <c r="AF1" s="413">
        <f t="shared" si="0"/>
        <v>359.83494785582371</v>
      </c>
      <c r="AG1" s="413">
        <f t="shared" si="0"/>
        <v>311.74859954990268</v>
      </c>
      <c r="AH1" s="413">
        <f>SUM(AH4:AH87)</f>
        <v>331.81222621945886</v>
      </c>
    </row>
    <row r="2" spans="1:34" x14ac:dyDescent="0.25">
      <c r="B2" s="414"/>
    </row>
    <row r="3" spans="1:34" s="415" customFormat="1" x14ac:dyDescent="0.2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4123</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7" t="s">
        <v>2220</v>
      </c>
      <c r="B5" s="390" t="s">
        <v>4121</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7" t="s">
        <v>2220</v>
      </c>
      <c r="B6" s="390" t="s">
        <v>4125</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7" t="s">
        <v>2220</v>
      </c>
      <c r="B7" s="390" t="s">
        <v>4127</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7" t="s">
        <v>2220</v>
      </c>
      <c r="B8" s="390" t="s">
        <v>4129</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7" t="s">
        <v>2220</v>
      </c>
      <c r="B9" s="390" t="s">
        <v>4139</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7" t="s">
        <v>2220</v>
      </c>
      <c r="B10" s="390" t="s">
        <v>4148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7" t="s">
        <v>2220</v>
      </c>
      <c r="B11" s="390" t="s">
        <v>4143</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7" t="s">
        <v>2220</v>
      </c>
      <c r="B12" s="390" t="s">
        <v>4154</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7" t="s">
        <v>2220</v>
      </c>
      <c r="B13" s="390" t="s">
        <v>4158</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7" t="s">
        <v>2220</v>
      </c>
      <c r="B14" s="390" t="s">
        <v>4176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4162</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7" t="s">
        <v>2220</v>
      </c>
      <c r="B17" s="390" t="s">
        <v>4156</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7" t="s">
        <v>2220</v>
      </c>
      <c r="B18" s="390" t="s">
        <v>4172</v>
      </c>
      <c r="C18" s="418">
        <f>SUMIFS('EPA Export Aggregation'!F:F,'EPA Export Aggregation'!$A:$A,$B18,'EPA Export Aggregation'!$D:$D,$A$1)*IF($A18="CH4",About!$D$58,IF($A18="N2O",About!$D$59,1))</f>
        <v>4.4405581011399999E-2</v>
      </c>
      <c r="D18" s="418">
        <f>SUMIFS('EPA Export Aggregation'!G:G,'EPA Export Aggregation'!$A:$A,$B18,'EPA Export Aggregation'!$D:$D,$A$1)*IF($A18="CH4",About!$D$58,IF($A18="N2O",About!$D$59,1))</f>
        <v>3.8414435242300003E-2</v>
      </c>
      <c r="E18" s="418">
        <f>SUMIFS('EPA Export Aggregation'!H:H,'EPA Export Aggregation'!$A:$A,$B18,'EPA Export Aggregation'!$D:$D,$A$1)*IF($A18="CH4",About!$D$58,IF($A18="N2O",About!$D$59,1))</f>
        <v>4.1859047619E-2</v>
      </c>
      <c r="F18" s="418">
        <f>SUMIFS('EPA Export Aggregation'!I:I,'EPA Export Aggregation'!$A:$A,$B18,'EPA Export Aggregation'!$D:$D,$A$1)*IF($A18="CH4",About!$D$58,IF($A18="N2O",About!$D$59,1))</f>
        <v>4.6018882570600002E-2</v>
      </c>
      <c r="G18" s="418">
        <f>SUMIFS('EPA Export Aggregation'!J:J,'EPA Export Aggregation'!$A:$A,$B18,'EPA Export Aggregation'!$D:$D,$A$1)*IF($A18="CH4",About!$D$58,IF($A18="N2O",About!$D$59,1))</f>
        <v>4.9589313114900002E-2</v>
      </c>
      <c r="H18" s="418">
        <f>SUMIFS('EPA Export Aggregation'!K:K,'EPA Export Aggregation'!$A:$A,$B18,'EPA Export Aggregation'!$D:$D,$A$1)*IF($A18="CH4",About!$D$58,IF($A18="N2O",About!$D$59,1))</f>
        <v>4.9589313114900002E-2</v>
      </c>
      <c r="I18" s="418">
        <f>SUMIFS('EPA Export Aggregation'!L:L,'EPA Export Aggregation'!$A:$A,$B18,'EPA Export Aggregation'!$D:$D,$A$1)*IF($A18="CH4",About!$D$58,IF($A18="N2O",About!$D$59,1))</f>
        <v>3.9118097777499999E-2</v>
      </c>
      <c r="J18" s="418">
        <f>SUMIFS('EPA Export Aggregation'!M:M,'EPA Export Aggregation'!$A:$A,$B18,'EPA Export Aggregation'!$D:$D,$A$1)*IF($A18="CH4",About!$D$58,IF($A18="N2O",About!$D$59,1))</f>
        <v>4.3348377833899998E-2</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4141</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4152</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4164</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4145</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7" t="s">
        <v>2220</v>
      </c>
      <c r="B30" s="390" t="s">
        <v>4189</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4186</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4166</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8">
        <f>SUMIFS('EPA Export Aggregation'!U:U,'EPA Export Aggregation'!$A:$A,$B33,'EPA Export Aggregation'!$D:$D,$A$1)*IF($A33="CH4",About!$D$58,IF($A33="N2O",About!$D$59,1))</f>
        <v>0.1040643235984</v>
      </c>
      <c r="S33" s="418">
        <f>SUMIFS('EPA Export Aggregation'!V:V,'EPA Export Aggregation'!$A:$A,$B33,'EPA Export Aggregation'!$D:$D,$A$1)*IF($A33="CH4",About!$D$58,IF($A33="N2O",About!$D$59,1))</f>
        <v>0.15085544944410001</v>
      </c>
      <c r="T33" s="41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8">
        <f>SUMIFS('EPA Export Aggregation'!AD:AD,'EPA Export Aggregation'!$A:$A,$B33,'EPA Export Aggregation'!$D:$D,$A$1)*IF($A33="CH4",About!$D$58,IF($A33="N2O",About!$D$59,1))</f>
        <v>0.1122399328553</v>
      </c>
      <c r="AB33" s="418">
        <f>SUMIFS('EPA Export Aggregation'!AE:AE,'EPA Export Aggregation'!$A:$A,$B33,'EPA Export Aggregation'!$D:$D,$A$1)*IF($A33="CH4",About!$D$58,IF($A33="N2O",About!$D$59,1))</f>
        <v>3.2634236105000001E-3</v>
      </c>
      <c r="AC33" s="418">
        <f>SUMIFS('EPA Export Aggregation'!AF:AF,'EPA Export Aggregation'!$A:$A,$B33,'EPA Export Aggregation'!$D:$D,$A$1)*IF($A33="CH4",About!$D$58,IF($A33="N2O",About!$D$59,1))</f>
        <v>5.5367059165600002E-2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5.0769228857399998E-2</v>
      </c>
      <c r="AH33" s="418">
        <f>SUMIFS('EPA Export Aggregation'!AK:AK,'EPA Export Aggregation'!$A:$A,$B33,'EPA Export Aggregation'!$D:$D,$A$1)*IF($A33="CH4",About!$D$58,IF($A33="N2O",About!$D$59,1))</f>
        <v>5.3060237546500001E-2</v>
      </c>
    </row>
    <row r="34" spans="1:34" x14ac:dyDescent="0.25">
      <c r="A34" s="417" t="s">
        <v>2220</v>
      </c>
      <c r="B34" s="390" t="s">
        <v>4160</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4332</v>
      </c>
      <c r="B74" s="390" t="s">
        <v>4276</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4332</v>
      </c>
      <c r="B76" s="390" t="s">
        <v>4297</v>
      </c>
      <c r="C76" s="418">
        <f>SUMIFS('EPA Export Aggregation'!F:F,'EPA Export Aggregation'!$A:$A,$B76,'EPA Export Aggregation'!$D:$D,$A$1)*IF($A76="CH4",About!$D$58,IF($A76="N2O",About!$D$59,1))</f>
        <v>9.5480642725000002E-3</v>
      </c>
      <c r="D76" s="418">
        <f>SUMIFS('EPA Export Aggregation'!G:G,'EPA Export Aggregation'!$A:$A,$B76,'EPA Export Aggregation'!$D:$D,$A$1)*IF($A76="CH4",About!$D$58,IF($A76="N2O",About!$D$59,1))</f>
        <v>9.5480642725000002E-3</v>
      </c>
      <c r="E76" s="418">
        <f>SUMIFS('EPA Export Aggregation'!H:H,'EPA Export Aggregation'!$A:$A,$B76,'EPA Export Aggregation'!$D:$D,$A$1)*IF($A76="CH4",About!$D$58,IF($A76="N2O",About!$D$59,1))</f>
        <v>9.5480642725000002E-3</v>
      </c>
      <c r="F76" s="418">
        <f>SUMIFS('EPA Export Aggregation'!I:I,'EPA Export Aggregation'!$A:$A,$B76,'EPA Export Aggregation'!$D:$D,$A$1)*IF($A76="CH4",About!$D$58,IF($A76="N2O",About!$D$59,1))</f>
        <v>1.1935080140599999E-2</v>
      </c>
      <c r="G76" s="418">
        <f>SUMIFS('EPA Export Aggregation'!J:J,'EPA Export Aggregation'!$A:$A,$B76,'EPA Export Aggregation'!$D:$D,$A$1)*IF($A76="CH4",About!$D$58,IF($A76="N2O",About!$D$59,1))</f>
        <v>1.31285885424E-2</v>
      </c>
      <c r="H76" s="418">
        <f>SUMIFS('EPA Export Aggregation'!K:K,'EPA Export Aggregation'!$A:$A,$B76,'EPA Export Aggregation'!$D:$D,$A$1)*IF($A76="CH4",About!$D$58,IF($A76="N2O",About!$D$59,1))</f>
        <v>1.64981823004E-2</v>
      </c>
      <c r="I76" s="418">
        <f>SUMIFS('EPA Export Aggregation'!L:L,'EPA Export Aggregation'!$A:$A,$B76,'EPA Export Aggregation'!$D:$D,$A$1)*IF($A76="CH4",About!$D$58,IF($A76="N2O",About!$D$59,1))</f>
        <v>1.8320619056699999E-2</v>
      </c>
      <c r="J76" s="418">
        <f>SUMIFS('EPA Export Aggregation'!M:M,'EPA Export Aggregation'!$A:$A,$B76,'EPA Export Aggregation'!$D:$D,$A$1)*IF($A76="CH4",About!$D$58,IF($A76="N2O",About!$D$59,1))</f>
        <v>1.93612306091E-2</v>
      </c>
      <c r="K76" s="418">
        <f>SUMIFS('EPA Export Aggregation'!N:N,'EPA Export Aggregation'!$A:$A,$B76,'EPA Export Aggregation'!$D:$D,$A$1)*IF($A76="CH4",About!$D$58,IF($A76="N2O",About!$D$59,1))</f>
        <v>2.3746897653000001E-2</v>
      </c>
      <c r="L76" s="418">
        <f>SUMIFS('EPA Export Aggregation'!O:O,'EPA Export Aggregation'!$A:$A,$B76,'EPA Export Aggregation'!$D:$D,$A$1)*IF($A76="CH4",About!$D$58,IF($A76="N2O",About!$D$59,1))</f>
        <v>2.41039117597E-2</v>
      </c>
      <c r="M76" s="418">
        <f>SUMIFS('EPA Export Aggregation'!P:P,'EPA Export Aggregation'!$A:$A,$B76,'EPA Export Aggregation'!$D:$D,$A$1)*IF($A76="CH4",About!$D$58,IF($A76="N2O",About!$D$59,1))</f>
        <v>1.4690736857700001E-2</v>
      </c>
      <c r="N76" s="418">
        <f>SUMIFS('EPA Export Aggregation'!Q:Q,'EPA Export Aggregation'!$A:$A,$B76,'EPA Export Aggregation'!$D:$D,$A$1)*IF($A76="CH4",About!$D$58,IF($A76="N2O",About!$D$59,1))</f>
        <v>9.7688075302999992E-3</v>
      </c>
      <c r="O76" s="418">
        <f>SUMIFS('EPA Export Aggregation'!R:R,'EPA Export Aggregation'!$A:$A,$B76,'EPA Export Aggregation'!$D:$D,$A$1)*IF($A76="CH4",About!$D$58,IF($A76="N2O",About!$D$59,1))</f>
        <v>9.3399774007000003E-3</v>
      </c>
      <c r="P76" s="418">
        <f>SUMIFS('EPA Export Aggregation'!S:S,'EPA Export Aggregation'!$A:$A,$B76,'EPA Export Aggregation'!$D:$D,$A$1)*IF($A76="CH4",About!$D$58,IF($A76="N2O",About!$D$59,1))</f>
        <v>9.8073945302000008E-3</v>
      </c>
      <c r="Q76" s="418">
        <f>SUMIFS('EPA Export Aggregation'!T:T,'EPA Export Aggregation'!$A:$A,$B76,'EPA Export Aggregation'!$D:$D,$A$1)*IF($A76="CH4",About!$D$58,IF($A76="N2O",About!$D$59,1))</f>
        <v>9.7650287450999993E-3</v>
      </c>
      <c r="R76" s="418">
        <f>SUMIFS('EPA Export Aggregation'!U:U,'EPA Export Aggregation'!$A:$A,$B76,'EPA Export Aggregation'!$D:$D,$A$1)*IF($A76="CH4",About!$D$58,IF($A76="N2O",About!$D$59,1))</f>
        <v>9.3764400581000003E-3</v>
      </c>
      <c r="S76" s="418">
        <f>SUMIFS('EPA Export Aggregation'!V:V,'EPA Export Aggregation'!$A:$A,$B76,'EPA Export Aggregation'!$D:$D,$A$1)*IF($A76="CH4",About!$D$58,IF($A76="N2O",About!$D$59,1))</f>
        <v>1.11516992398E-2</v>
      </c>
      <c r="T76" s="418">
        <f>SUMIFS('EPA Export Aggregation'!W:W,'EPA Export Aggregation'!$A:$A,$B76,'EPA Export Aggregation'!$D:$D,$A$1)*IF($A76="CH4",About!$D$58,IF($A76="N2O",About!$D$59,1))</f>
        <v>1.0853528684799999E-2</v>
      </c>
      <c r="U76" s="418">
        <f>SUMIFS('EPA Export Aggregation'!X:X,'EPA Export Aggregation'!$A:$A,$B76,'EPA Export Aggregation'!$D:$D,$A$1)*IF($A76="CH4",About!$D$58,IF($A76="N2O",About!$D$59,1))</f>
        <v>1.0219979112499999E-2</v>
      </c>
      <c r="V76" s="418">
        <f>SUMIFS('EPA Export Aggregation'!Y:Y,'EPA Export Aggregation'!$A:$A,$B76,'EPA Export Aggregation'!$D:$D,$A$1)*IF($A76="CH4",About!$D$58,IF($A76="N2O",About!$D$59,1))</f>
        <v>7.0700846311000003E-3</v>
      </c>
      <c r="W76" s="418">
        <f>SUMIFS('EPA Export Aggregation'!Z:Z,'EPA Export Aggregation'!$A:$A,$B76,'EPA Export Aggregation'!$D:$D,$A$1)*IF($A76="CH4",About!$D$58,IF($A76="N2O",About!$D$59,1))</f>
        <v>6.2451035178E-3</v>
      </c>
      <c r="X76" s="418">
        <f>SUMIFS('EPA Export Aggregation'!AA:AA,'EPA Export Aggregation'!$A:$A,$B76,'EPA Export Aggregation'!$D:$D,$A$1)*IF($A76="CH4",About!$D$58,IF($A76="N2O",About!$D$59,1))</f>
        <v>8.0483102073799995E-2</v>
      </c>
      <c r="Y76" s="418">
        <f>SUMIFS('EPA Export Aggregation'!AB:AB,'EPA Export Aggregation'!$A:$A,$B76,'EPA Export Aggregation'!$D:$D,$A$1)*IF($A76="CH4",About!$D$58,IF($A76="N2O",About!$D$59,1))</f>
        <v>8.7556342353500002E-2</v>
      </c>
      <c r="Z76" s="418">
        <f>SUMIFS('EPA Export Aggregation'!AC:AC,'EPA Export Aggregation'!$A:$A,$B76,'EPA Export Aggregation'!$D:$D,$A$1)*IF($A76="CH4",About!$D$58,IF($A76="N2O",About!$D$59,1))</f>
        <v>2.5262675871E-2</v>
      </c>
      <c r="AA76" s="418">
        <f>SUMIFS('EPA Export Aggregation'!AD:AD,'EPA Export Aggregation'!$A:$A,$B76,'EPA Export Aggregation'!$D:$D,$A$1)*IF($A76="CH4",About!$D$58,IF($A76="N2O",About!$D$59,1))</f>
        <v>1.8052316247800002E-2</v>
      </c>
      <c r="AB76" s="418">
        <f>SUMIFS('EPA Export Aggregation'!AE:AE,'EPA Export Aggregation'!$A:$A,$B76,'EPA Export Aggregation'!$D:$D,$A$1)*IF($A76="CH4",About!$D$58,IF($A76="N2O",About!$D$59,1))</f>
        <v>1.64611190287E-2</v>
      </c>
      <c r="AC76" s="418">
        <f>SUMIFS('EPA Export Aggregation'!AF:AF,'EPA Export Aggregation'!$A:$A,$B76,'EPA Export Aggregation'!$D:$D,$A$1)*IF($A76="CH4",About!$D$58,IF($A76="N2O",About!$D$59,1))</f>
        <v>1.51481103701E-2</v>
      </c>
      <c r="AD76" s="418">
        <f>SUMIFS('EPA Export Aggregation'!AG:AG,'EPA Export Aggregation'!$A:$A,$B76,'EPA Export Aggregation'!$D:$D,$A$1)*IF($A76="CH4",About!$D$58,IF($A76="N2O",About!$D$59,1))</f>
        <v>1.32685158372E-2</v>
      </c>
      <c r="AE76" s="418">
        <f>SUMIFS('EPA Export Aggregation'!AH:AH,'EPA Export Aggregation'!$A:$A,$B76,'EPA Export Aggregation'!$D:$D,$A$1)*IF($A76="CH4",About!$D$58,IF($A76="N2O",About!$D$59,1))</f>
        <v>1.3341334586499999E-2</v>
      </c>
      <c r="AF76" s="418">
        <f>SUMIFS('EPA Export Aggregation'!AI:AI,'EPA Export Aggregation'!$A:$A,$B76,'EPA Export Aggregation'!$D:$D,$A$1)*IF($A76="CH4",About!$D$58,IF($A76="N2O",About!$D$59,1))</f>
        <v>7.9030185197999994E-3</v>
      </c>
      <c r="AG76" s="418">
        <f>SUMIFS('EPA Export Aggregation'!AJ:AJ,'EPA Export Aggregation'!$A:$A,$B76,'EPA Export Aggregation'!$D:$D,$A$1)*IF($A76="CH4",About!$D$58,IF($A76="N2O",About!$D$59,1))</f>
        <v>7.9623342446999996E-3</v>
      </c>
      <c r="AH76" s="418">
        <f>SUMIFS('EPA Export Aggregation'!AK:AK,'EPA Export Aggregation'!$A:$A,$B76,'EPA Export Aggregation'!$D:$D,$A$1)*IF($A76="CH4",About!$D$58,IF($A76="N2O",About!$D$59,1))</f>
        <v>8.3078528208000001E-3</v>
      </c>
    </row>
    <row r="77" spans="1:34" x14ac:dyDescent="0.2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4332</v>
      </c>
      <c r="B80" s="390" t="s">
        <v>4301</v>
      </c>
      <c r="C80" s="418">
        <f>SUMIFS('EPA Export Aggregation'!F:F,'EPA Export Aggregation'!$A:$A,$B80,'EPA Export Aggregation'!$D:$D,$A$1)*IF($A80="CH4",About!$D$58,IF($A80="N2O",About!$D$59,1))</f>
        <v>0.13384612005131249</v>
      </c>
      <c r="D80" s="418">
        <f>SUMIFS('EPA Export Aggregation'!G:G,'EPA Export Aggregation'!$A:$A,$B80,'EPA Export Aggregation'!$D:$D,$A$1)*IF($A80="CH4",About!$D$58,IF($A80="N2O",About!$D$59,1))</f>
        <v>0.13384612005131249</v>
      </c>
      <c r="E80" s="418">
        <f>SUMIFS('EPA Export Aggregation'!H:H,'EPA Export Aggregation'!$A:$A,$B80,'EPA Export Aggregation'!$D:$D,$A$1)*IF($A80="CH4",About!$D$58,IF($A80="N2O",About!$D$59,1))</f>
        <v>0.13384612005131249</v>
      </c>
      <c r="F80" s="418">
        <f>SUMIFS('EPA Export Aggregation'!I:I,'EPA Export Aggregation'!$A:$A,$B80,'EPA Export Aggregation'!$D:$D,$A$1)*IF($A80="CH4",About!$D$58,IF($A80="N2O",About!$D$59,1))</f>
        <v>0.1673076507271907</v>
      </c>
      <c r="G80" s="418">
        <f>SUMIFS('EPA Export Aggregation'!J:J,'EPA Export Aggregation'!$A:$A,$B80,'EPA Export Aggregation'!$D:$D,$A$1)*IF($A80="CH4",About!$D$58,IF($A80="N2O",About!$D$59,1))</f>
        <v>0.1840384164019295</v>
      </c>
      <c r="H80" s="418">
        <f>SUMIFS('EPA Export Aggregation'!K:K,'EPA Export Aggregation'!$A:$A,$B80,'EPA Export Aggregation'!$D:$D,$A$1)*IF($A80="CH4",About!$D$58,IF($A80="N2O",About!$D$59,1))</f>
        <v>0.23127386567151861</v>
      </c>
      <c r="I80" s="418">
        <f>SUMIFS('EPA Export Aggregation'!L:L,'EPA Export Aggregation'!$A:$A,$B80,'EPA Export Aggregation'!$D:$D,$A$1)*IF($A80="CH4",About!$D$58,IF($A80="N2O",About!$D$59,1))</f>
        <v>0.25682103826749758</v>
      </c>
      <c r="J80" s="418">
        <f>SUMIFS('EPA Export Aggregation'!M:M,'EPA Export Aggregation'!$A:$A,$B80,'EPA Export Aggregation'!$D:$D,$A$1)*IF($A80="CH4",About!$D$58,IF($A80="N2O",About!$D$59,1))</f>
        <v>0.2714084881310766</v>
      </c>
      <c r="K80" s="418">
        <f>SUMIFS('EPA Export Aggregation'!N:N,'EPA Export Aggregation'!$A:$A,$B80,'EPA Export Aggregation'!$D:$D,$A$1)*IF($A80="CH4",About!$D$58,IF($A80="N2O",About!$D$59,1))</f>
        <v>0.33304658973348589</v>
      </c>
      <c r="L80" s="418">
        <f>SUMIFS('EPA Export Aggregation'!O:O,'EPA Export Aggregation'!$A:$A,$B80,'EPA Export Aggregation'!$D:$D,$A$1)*IF($A80="CH4",About!$D$58,IF($A80="N2O",About!$D$59,1))</f>
        <v>0.33821047383711972</v>
      </c>
      <c r="M80" s="418">
        <f>SUMIFS('EPA Export Aggregation'!P:P,'EPA Export Aggregation'!$A:$A,$B80,'EPA Export Aggregation'!$D:$D,$A$1)*IF($A80="CH4",About!$D$58,IF($A80="N2O",About!$D$59,1))</f>
        <v>0.28879646642537049</v>
      </c>
      <c r="N80" s="418">
        <f>SUMIFS('EPA Export Aggregation'!Q:Q,'EPA Export Aggregation'!$A:$A,$B80,'EPA Export Aggregation'!$D:$D,$A$1)*IF($A80="CH4",About!$D$58,IF($A80="N2O",About!$D$59,1))</f>
        <v>0.20347144959101249</v>
      </c>
      <c r="O80" s="418">
        <f>SUMIFS('EPA Export Aggregation'!R:R,'EPA Export Aggregation'!$A:$A,$B80,'EPA Export Aggregation'!$D:$D,$A$1)*IF($A80="CH4",About!$D$58,IF($A80="N2O",About!$D$59,1))</f>
        <v>0.19933909633971059</v>
      </c>
      <c r="P80" s="418">
        <f>SUMIFS('EPA Export Aggregation'!S:S,'EPA Export Aggregation'!$A:$A,$B80,'EPA Export Aggregation'!$D:$D,$A$1)*IF($A80="CH4",About!$D$58,IF($A80="N2O",About!$D$59,1))</f>
        <v>0.18390367737803751</v>
      </c>
      <c r="Q80" s="418">
        <f>SUMIFS('EPA Export Aggregation'!T:T,'EPA Export Aggregation'!$A:$A,$B80,'EPA Export Aggregation'!$D:$D,$A$1)*IF($A80="CH4",About!$D$58,IF($A80="N2O",About!$D$59,1))</f>
        <v>0.17098406787609169</v>
      </c>
      <c r="R80" s="418">
        <f>SUMIFS('EPA Export Aggregation'!U:U,'EPA Export Aggregation'!$A:$A,$B80,'EPA Export Aggregation'!$D:$D,$A$1)*IF($A80="CH4",About!$D$58,IF($A80="N2O",About!$D$59,1))</f>
        <v>0.1577232386112265</v>
      </c>
      <c r="S80" s="418">
        <f>SUMIFS('EPA Export Aggregation'!V:V,'EPA Export Aggregation'!$A:$A,$B80,'EPA Export Aggregation'!$D:$D,$A$1)*IF($A80="CH4",About!$D$58,IF($A80="N2O",About!$D$59,1))</f>
        <v>0.16835391618786821</v>
      </c>
      <c r="T80" s="418">
        <f>SUMIFS('EPA Export Aggregation'!W:W,'EPA Export Aggregation'!$A:$A,$B80,'EPA Export Aggregation'!$D:$D,$A$1)*IF($A80="CH4",About!$D$58,IF($A80="N2O",About!$D$59,1))</f>
        <v>0.16097735398587701</v>
      </c>
      <c r="U80" s="418">
        <f>SUMIFS('EPA Export Aggregation'!X:X,'EPA Export Aggregation'!$A:$A,$B80,'EPA Export Aggregation'!$D:$D,$A$1)*IF($A80="CH4",About!$D$58,IF($A80="N2O",About!$D$59,1))</f>
        <v>0.14491718696792641</v>
      </c>
      <c r="V80" s="418">
        <f>SUMIFS('EPA Export Aggregation'!Y:Y,'EPA Export Aggregation'!$A:$A,$B80,'EPA Export Aggregation'!$D:$D,$A$1)*IF($A80="CH4",About!$D$58,IF($A80="N2O",About!$D$59,1))</f>
        <v>8.9966960542895602E-2</v>
      </c>
      <c r="W80" s="418">
        <f>SUMIFS('EPA Export Aggregation'!Z:Z,'EPA Export Aggregation'!$A:$A,$B80,'EPA Export Aggregation'!$D:$D,$A$1)*IF($A80="CH4",About!$D$58,IF($A80="N2O",About!$D$59,1))</f>
        <v>8.0001789988583705E-2</v>
      </c>
      <c r="X80" s="418">
        <f>SUMIFS('EPA Export Aggregation'!AA:AA,'EPA Export Aggregation'!$A:$A,$B80,'EPA Export Aggregation'!$D:$D,$A$1)*IF($A80="CH4",About!$D$58,IF($A80="N2O",About!$D$59,1))</f>
        <v>0.29331321039288177</v>
      </c>
      <c r="Y80" s="418">
        <f>SUMIFS('EPA Export Aggregation'!AB:AB,'EPA Export Aggregation'!$A:$A,$B80,'EPA Export Aggregation'!$D:$D,$A$1)*IF($A80="CH4",About!$D$58,IF($A80="N2O",About!$D$59,1))</f>
        <v>0.23928228911482849</v>
      </c>
      <c r="Z80" s="418">
        <f>SUMIFS('EPA Export Aggregation'!AC:AC,'EPA Export Aggregation'!$A:$A,$B80,'EPA Export Aggregation'!$D:$D,$A$1)*IF($A80="CH4",About!$D$58,IF($A80="N2O",About!$D$59,1))</f>
        <v>0.2095444963104327</v>
      </c>
      <c r="AA80" s="418">
        <f>SUMIFS('EPA Export Aggregation'!AD:AD,'EPA Export Aggregation'!$A:$A,$B80,'EPA Export Aggregation'!$D:$D,$A$1)*IF($A80="CH4",About!$D$58,IF($A80="N2O",About!$D$59,1))</f>
        <v>0.21546395952739339</v>
      </c>
      <c r="AB80" s="418">
        <f>SUMIFS('EPA Export Aggregation'!AE:AE,'EPA Export Aggregation'!$A:$A,$B80,'EPA Export Aggregation'!$D:$D,$A$1)*IF($A80="CH4",About!$D$58,IF($A80="N2O",About!$D$59,1))</f>
        <v>0.2094478976626753</v>
      </c>
      <c r="AC80" s="418">
        <f>SUMIFS('EPA Export Aggregation'!AF:AF,'EPA Export Aggregation'!$A:$A,$B80,'EPA Export Aggregation'!$D:$D,$A$1)*IF($A80="CH4",About!$D$58,IF($A80="N2O",About!$D$59,1))</f>
        <v>0.1491903962600907</v>
      </c>
      <c r="AD80" s="418">
        <f>SUMIFS('EPA Export Aggregation'!AG:AG,'EPA Export Aggregation'!$A:$A,$B80,'EPA Export Aggregation'!$D:$D,$A$1)*IF($A80="CH4",About!$D$58,IF($A80="N2O",About!$D$59,1))</f>
        <v>0.1014208330404589</v>
      </c>
      <c r="AE80" s="418">
        <f>SUMIFS('EPA Export Aggregation'!AH:AH,'EPA Export Aggregation'!$A:$A,$B80,'EPA Export Aggregation'!$D:$D,$A$1)*IF($A80="CH4",About!$D$58,IF($A80="N2O",About!$D$59,1))</f>
        <v>9.1908194264926593E-2</v>
      </c>
      <c r="AF80" s="418">
        <f>SUMIFS('EPA Export Aggregation'!AI:AI,'EPA Export Aggregation'!$A:$A,$B80,'EPA Export Aggregation'!$D:$D,$A$1)*IF($A80="CH4",About!$D$58,IF($A80="N2O",About!$D$59,1))</f>
        <v>5.4009572097783801E-2</v>
      </c>
      <c r="AG80" s="418">
        <f>SUMIFS('EPA Export Aggregation'!AJ:AJ,'EPA Export Aggregation'!$A:$A,$B80,'EPA Export Aggregation'!$D:$D,$A$1)*IF($A80="CH4",About!$D$58,IF($A80="N2O",About!$D$59,1))</f>
        <v>5.1052132420198799E-2</v>
      </c>
      <c r="AH80" s="418">
        <f>SUMIFS('EPA Export Aggregation'!AK:AK,'EPA Export Aggregation'!$A:$A,$B80,'EPA Export Aggregation'!$D:$D,$A$1)*IF($A80="CH4",About!$D$58,IF($A80="N2O",About!$D$59,1))</f>
        <v>5.8117378194092101E-2</v>
      </c>
    </row>
    <row r="81" spans="1:34" x14ac:dyDescent="0.2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4332</v>
      </c>
      <c r="B84" s="390" t="s">
        <v>4313</v>
      </c>
      <c r="C84" s="418">
        <f>SUMIFS('EPA Export Aggregation'!F:F,'EPA Export Aggregation'!$A:$A,$B84,'EPA Export Aggregation'!$D:$D,$A$1)*IF($A84="CH4",About!$D$58,IF($A84="N2O",About!$D$59,1))</f>
        <v>2.6905074800000001E-2</v>
      </c>
      <c r="D84" s="418">
        <f>SUMIFS('EPA Export Aggregation'!G:G,'EPA Export Aggregation'!$A:$A,$B84,'EPA Export Aggregation'!$D:$D,$A$1)*IF($A84="CH4",About!$D$58,IF($A84="N2O",About!$D$59,1))</f>
        <v>2.6905074800000001E-2</v>
      </c>
      <c r="E84" s="418">
        <f>SUMIFS('EPA Export Aggregation'!H:H,'EPA Export Aggregation'!$A:$A,$B84,'EPA Export Aggregation'!$D:$D,$A$1)*IF($A84="CH4",About!$D$58,IF($A84="N2O",About!$D$59,1))</f>
        <v>2.6905074800000001E-2</v>
      </c>
      <c r="F84" s="418">
        <f>SUMIFS('EPA Export Aggregation'!I:I,'EPA Export Aggregation'!$A:$A,$B84,'EPA Export Aggregation'!$D:$D,$A$1)*IF($A84="CH4",About!$D$58,IF($A84="N2O",About!$D$59,1))</f>
        <v>3.3631343500000001E-2</v>
      </c>
      <c r="G84" s="418">
        <f>SUMIFS('EPA Export Aggregation'!J:J,'EPA Export Aggregation'!$A:$A,$B84,'EPA Export Aggregation'!$D:$D,$A$1)*IF($A84="CH4",About!$D$58,IF($A84="N2O",About!$D$59,1))</f>
        <v>3.6994477849999999E-2</v>
      </c>
      <c r="H84" s="418">
        <f>SUMIFS('EPA Export Aggregation'!K:K,'EPA Export Aggregation'!$A:$A,$B84,'EPA Export Aggregation'!$D:$D,$A$1)*IF($A84="CH4",About!$D$58,IF($A84="N2O",About!$D$59,1))</f>
        <v>4.6489509499999998E-2</v>
      </c>
      <c r="I84" s="418">
        <f>SUMIFS('EPA Export Aggregation'!L:L,'EPA Export Aggregation'!$A:$A,$B84,'EPA Export Aggregation'!$D:$D,$A$1)*IF($A84="CH4",About!$D$58,IF($A84="N2O",About!$D$59,1))</f>
        <v>5.1624872850000003E-2</v>
      </c>
      <c r="J84" s="418">
        <f>SUMIFS('EPA Export Aggregation'!M:M,'EPA Export Aggregation'!$A:$A,$B84,'EPA Export Aggregation'!$D:$D,$A$1)*IF($A84="CH4",About!$D$58,IF($A84="N2O",About!$D$59,1))</f>
        <v>5.4557169949999998E-2</v>
      </c>
      <c r="K84" s="418">
        <f>SUMIFS('EPA Export Aggregation'!N:N,'EPA Export Aggregation'!$A:$A,$B84,'EPA Export Aggregation'!$D:$D,$A$1)*IF($A84="CH4",About!$D$58,IF($A84="N2O",About!$D$59,1))</f>
        <v>6.6896693300000004E-2</v>
      </c>
      <c r="L84" s="418">
        <f>SUMIFS('EPA Export Aggregation'!O:O,'EPA Export Aggregation'!$A:$A,$B84,'EPA Export Aggregation'!$D:$D,$A$1)*IF($A84="CH4",About!$D$58,IF($A84="N2O",About!$D$59,1))</f>
        <v>6.7884052850000001E-2</v>
      </c>
      <c r="M84" s="418">
        <f>SUMIFS('EPA Export Aggregation'!P:P,'EPA Export Aggregation'!$A:$A,$B84,'EPA Export Aggregation'!$D:$D,$A$1)*IF($A84="CH4",About!$D$58,IF($A84="N2O",About!$D$59,1))</f>
        <v>5.4867360550000001E-2</v>
      </c>
      <c r="N84" s="418">
        <f>SUMIFS('EPA Export Aggregation'!Q:Q,'EPA Export Aggregation'!$A:$A,$B84,'EPA Export Aggregation'!$D:$D,$A$1)*IF($A84="CH4",About!$D$58,IF($A84="N2O",About!$D$59,1))</f>
        <v>3.7305138449999997E-2</v>
      </c>
      <c r="O84" s="418">
        <f>SUMIFS('EPA Export Aggregation'!R:R,'EPA Export Aggregation'!$A:$A,$B84,'EPA Export Aggregation'!$D:$D,$A$1)*IF($A84="CH4",About!$D$58,IF($A84="N2O",About!$D$59,1))</f>
        <v>3.3112569250000001E-2</v>
      </c>
      <c r="P84" s="418">
        <f>SUMIFS('EPA Export Aggregation'!S:S,'EPA Export Aggregation'!$A:$A,$B84,'EPA Export Aggregation'!$D:$D,$A$1)*IF($A84="CH4",About!$D$58,IF($A84="N2O",About!$D$59,1))</f>
        <v>3.9891047899999997E-2</v>
      </c>
      <c r="Q84" s="418">
        <f>SUMIFS('EPA Export Aggregation'!T:T,'EPA Export Aggregation'!$A:$A,$B84,'EPA Export Aggregation'!$D:$D,$A$1)*IF($A84="CH4",About!$D$58,IF($A84="N2O",About!$D$59,1))</f>
        <v>3.829281055E-2</v>
      </c>
      <c r="R84" s="418">
        <f>SUMIFS('EPA Export Aggregation'!U:U,'EPA Export Aggregation'!$A:$A,$B84,'EPA Export Aggregation'!$D:$D,$A$1)*IF($A84="CH4",About!$D$58,IF($A84="N2O",About!$D$59,1))</f>
        <v>4.1640202250000001E-2</v>
      </c>
      <c r="S84" s="418">
        <f>SUMIFS('EPA Export Aggregation'!V:V,'EPA Export Aggregation'!$A:$A,$B84,'EPA Export Aggregation'!$D:$D,$A$1)*IF($A84="CH4",About!$D$58,IF($A84="N2O",About!$D$59,1))</f>
        <v>4.0436997549999999E-2</v>
      </c>
      <c r="T84" s="418">
        <f>SUMIFS('EPA Export Aggregation'!W:W,'EPA Export Aggregation'!$A:$A,$B84,'EPA Export Aggregation'!$D:$D,$A$1)*IF($A84="CH4",About!$D$58,IF($A84="N2O",About!$D$59,1))</f>
        <v>3.2534471600000003E-2</v>
      </c>
      <c r="U84" s="418">
        <f>SUMIFS('EPA Export Aggregation'!X:X,'EPA Export Aggregation'!$A:$A,$B84,'EPA Export Aggregation'!$D:$D,$A$1)*IF($A84="CH4",About!$D$58,IF($A84="N2O",About!$D$59,1))</f>
        <v>2.9875709800000001E-2</v>
      </c>
      <c r="V84" s="418">
        <f>SUMIFS('EPA Export Aggregation'!Y:Y,'EPA Export Aggregation'!$A:$A,$B84,'EPA Export Aggregation'!$D:$D,$A$1)*IF($A84="CH4",About!$D$58,IF($A84="N2O",About!$D$59,1))</f>
        <v>2.0541972750000002E-2</v>
      </c>
      <c r="W84" s="418">
        <f>SUMIFS('EPA Export Aggregation'!Z:Z,'EPA Export Aggregation'!$A:$A,$B84,'EPA Export Aggregation'!$D:$D,$A$1)*IF($A84="CH4",About!$D$58,IF($A84="N2O",About!$D$59,1))</f>
        <v>1.7750866000000001E-2</v>
      </c>
      <c r="X84" s="418">
        <f>SUMIFS('EPA Export Aggregation'!AA:AA,'EPA Export Aggregation'!$A:$A,$B84,'EPA Export Aggregation'!$D:$D,$A$1)*IF($A84="CH4",About!$D$58,IF($A84="N2O",About!$D$59,1))</f>
        <v>6.9247877700000002E-2</v>
      </c>
      <c r="Y84" s="418">
        <f>SUMIFS('EPA Export Aggregation'!AB:AB,'EPA Export Aggregation'!$A:$A,$B84,'EPA Export Aggregation'!$D:$D,$A$1)*IF($A84="CH4",About!$D$58,IF($A84="N2O",About!$D$59,1))</f>
        <v>4.1924474699999999E-2</v>
      </c>
      <c r="Z84" s="418">
        <f>SUMIFS('EPA Export Aggregation'!AC:AC,'EPA Export Aggregation'!$A:$A,$B84,'EPA Export Aggregation'!$D:$D,$A$1)*IF($A84="CH4",About!$D$58,IF($A84="N2O",About!$D$59,1))</f>
        <v>4.2464871299999998E-2</v>
      </c>
      <c r="AA84" s="418">
        <f>SUMIFS('EPA Export Aggregation'!AD:AD,'EPA Export Aggregation'!$A:$A,$B84,'EPA Export Aggregation'!$D:$D,$A$1)*IF($A84="CH4",About!$D$58,IF($A84="N2O",About!$D$59,1))</f>
        <v>3.3106243049999998E-2</v>
      </c>
      <c r="AB84" s="418">
        <f>SUMIFS('EPA Export Aggregation'!AE:AE,'EPA Export Aggregation'!$A:$A,$B84,'EPA Export Aggregation'!$D:$D,$A$1)*IF($A84="CH4",About!$D$58,IF($A84="N2O",About!$D$59,1))</f>
        <v>3.1209428800000001E-2</v>
      </c>
      <c r="AC84" s="418">
        <f>SUMIFS('EPA Export Aggregation'!AF:AF,'EPA Export Aggregation'!$A:$A,$B84,'EPA Export Aggregation'!$D:$D,$A$1)*IF($A84="CH4",About!$D$58,IF($A84="N2O",About!$D$59,1))</f>
        <v>3.0373491499999999E-2</v>
      </c>
      <c r="AD84" s="418">
        <f>SUMIFS('EPA Export Aggregation'!AG:AG,'EPA Export Aggregation'!$A:$A,$B84,'EPA Export Aggregation'!$D:$D,$A$1)*IF($A84="CH4",About!$D$58,IF($A84="N2O",About!$D$59,1))</f>
        <v>2.9518615549999998E-2</v>
      </c>
      <c r="AE84" s="418">
        <f>SUMIFS('EPA Export Aggregation'!AH:AH,'EPA Export Aggregation'!$A:$A,$B84,'EPA Export Aggregation'!$D:$D,$A$1)*IF($A84="CH4",About!$D$58,IF($A84="N2O",About!$D$59,1))</f>
        <v>3.0688222300000002E-2</v>
      </c>
      <c r="AF84" s="418">
        <f>SUMIFS('EPA Export Aggregation'!AI:AI,'EPA Export Aggregation'!$A:$A,$B84,'EPA Export Aggregation'!$D:$D,$A$1)*IF($A84="CH4",About!$D$58,IF($A84="N2O",About!$D$59,1))</f>
        <v>1.8489609649999999E-2</v>
      </c>
      <c r="AG84" s="418">
        <f>SUMIFS('EPA Export Aggregation'!AJ:AJ,'EPA Export Aggregation'!$A:$A,$B84,'EPA Export Aggregation'!$D:$D,$A$1)*IF($A84="CH4",About!$D$58,IF($A84="N2O",About!$D$59,1))</f>
        <v>2.15470325E-2</v>
      </c>
      <c r="AH84" s="418">
        <f>SUMIFS('EPA Export Aggregation'!AK:AK,'EPA Export Aggregation'!$A:$A,$B84,'EPA Export Aggregation'!$D:$D,$A$1)*IF($A84="CH4",About!$D$58,IF($A84="N2O",About!$D$59,1))</f>
        <v>2.6001058000000001E-2</v>
      </c>
    </row>
    <row r="85" spans="1:34" x14ac:dyDescent="0.2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4332</v>
      </c>
      <c r="B87" s="390" t="s">
        <v>4315</v>
      </c>
      <c r="C87" s="418">
        <f>SUMIFS('EPA Export Aggregation'!F:F,'EPA Export Aggregation'!$A:$A,$B87,'EPA Export Aggregation'!$D:$D,$A$1)*IF($A87="CH4",About!$D$58,IF($A87="N2O",About!$D$59,1))</f>
        <v>2.3629664099999999E-3</v>
      </c>
      <c r="D87" s="418">
        <f>SUMIFS('EPA Export Aggregation'!$F:$F,'EPA Export Aggregation'!$A:$A,$B87,'EPA Export Aggregation'!$D:$D,$A$1)*IF($A87="CH4",About!$D$58,IF($A87="N2O",About!$D$59,1))</f>
        <v>2.3629664099999999E-3</v>
      </c>
      <c r="E87" s="418">
        <f>SUMIFS('EPA Export Aggregation'!$F:$F,'EPA Export Aggregation'!$A:$A,$B87,'EPA Export Aggregation'!$D:$D,$A$1)*IF($A87="CH4",About!$D$58,IF($A87="N2O",About!$D$59,1))</f>
        <v>2.3629664099999999E-3</v>
      </c>
      <c r="F87" s="418">
        <f>SUMIFS('EPA Export Aggregation'!$F:$F,'EPA Export Aggregation'!$A:$A,$B87,'EPA Export Aggregation'!$D:$D,$A$1)*IF($A87="CH4",About!$D$58,IF($A87="N2O",About!$D$59,1))</f>
        <v>2.3629664099999999E-3</v>
      </c>
      <c r="G87" s="418">
        <f>SUMIFS('EPA Export Aggregation'!$F:$F,'EPA Export Aggregation'!$A:$A,$B87,'EPA Export Aggregation'!$D:$D,$A$1)*IF($A87="CH4",About!$D$58,IF($A87="N2O",About!$D$59,1))</f>
        <v>2.3629664099999999E-3</v>
      </c>
      <c r="H87" s="418">
        <f>SUMIFS('EPA Export Aggregation'!$F:$F,'EPA Export Aggregation'!$A:$A,$B87,'EPA Export Aggregation'!$D:$D,$A$1)*IF($A87="CH4",About!$D$58,IF($A87="N2O",About!$D$59,1))</f>
        <v>2.3629664099999999E-3</v>
      </c>
      <c r="I87" s="418">
        <f>SUMIFS('EPA Export Aggregation'!$F:$F,'EPA Export Aggregation'!$A:$A,$B87,'EPA Export Aggregation'!$D:$D,$A$1)*IF($A87="CH4",About!$D$58,IF($A87="N2O",About!$D$59,1))</f>
        <v>2.3629664099999999E-3</v>
      </c>
      <c r="J87" s="418">
        <f>SUMIFS('EPA Export Aggregation'!$F:$F,'EPA Export Aggregation'!$A:$A,$B87,'EPA Export Aggregation'!$D:$D,$A$1)*IF($A87="CH4",About!$D$58,IF($A87="N2O",About!$D$59,1))</f>
        <v>2.3629664099999999E-3</v>
      </c>
      <c r="K87" s="418">
        <f>SUMIFS('EPA Export Aggregation'!$F:$F,'EPA Export Aggregation'!$A:$A,$B87,'EPA Export Aggregation'!$D:$D,$A$1)*IF($A87="CH4",About!$D$58,IF($A87="N2O",About!$D$59,1))</f>
        <v>2.3629664099999999E-3</v>
      </c>
      <c r="L87" s="418">
        <f>SUMIFS('EPA Export Aggregation'!$F:$F,'EPA Export Aggregation'!$A:$A,$B87,'EPA Export Aggregation'!$D:$D,$A$1)*IF($A87="CH4",About!$D$58,IF($A87="N2O",About!$D$59,1))</f>
        <v>2.3629664099999999E-3</v>
      </c>
      <c r="M87" s="418">
        <f>SUMIFS('EPA Export Aggregation'!$F:$F,'EPA Export Aggregation'!$A:$A,$B87,'EPA Export Aggregation'!$D:$D,$A$1)*IF($A87="CH4",About!$D$58,IF($A87="N2O",About!$D$59,1))</f>
        <v>2.3629664099999999E-3</v>
      </c>
      <c r="N87" s="418">
        <f>SUMIFS('EPA Export Aggregation'!$F:$F,'EPA Export Aggregation'!$A:$A,$B87,'EPA Export Aggregation'!$D:$D,$A$1)*IF($A87="CH4",About!$D$58,IF($A87="N2O",About!$D$59,1))</f>
        <v>2.3629664099999999E-3</v>
      </c>
      <c r="O87" s="418">
        <f>SUMIFS('EPA Export Aggregation'!$F:$F,'EPA Export Aggregation'!$A:$A,$B87,'EPA Export Aggregation'!$D:$D,$A$1)*IF($A87="CH4",About!$D$58,IF($A87="N2O",About!$D$59,1))</f>
        <v>2.3629664099999999E-3</v>
      </c>
      <c r="P87" s="418">
        <f>SUMIFS('EPA Export Aggregation'!$F:$F,'EPA Export Aggregation'!$A:$A,$B87,'EPA Export Aggregation'!$D:$D,$A$1)*IF($A87="CH4",About!$D$58,IF($A87="N2O",About!$D$59,1))</f>
        <v>2.3629664099999999E-3</v>
      </c>
      <c r="Q87" s="418">
        <f>SUMIFS('EPA Export Aggregation'!$F:$F,'EPA Export Aggregation'!$A:$A,$B87,'EPA Export Aggregation'!$D:$D,$A$1)*IF($A87="CH4",About!$D$58,IF($A87="N2O",About!$D$59,1))</f>
        <v>2.3629664099999999E-3</v>
      </c>
      <c r="R87" s="418">
        <f>SUMIFS('EPA Export Aggregation'!$F:$F,'EPA Export Aggregation'!$A:$A,$B87,'EPA Export Aggregation'!$D:$D,$A$1)*IF($A87="CH4",About!$D$58,IF($A87="N2O",About!$D$59,1))</f>
        <v>2.3629664099999999E-3</v>
      </c>
      <c r="S87" s="418">
        <f>SUMIFS('EPA Export Aggregation'!$F:$F,'EPA Export Aggregation'!$A:$A,$B87,'EPA Export Aggregation'!$D:$D,$A$1)*IF($A87="CH4",About!$D$58,IF($A87="N2O",About!$D$59,1))</f>
        <v>2.3629664099999999E-3</v>
      </c>
      <c r="T87" s="418">
        <f>SUMIFS('EPA Export Aggregation'!$F:$F,'EPA Export Aggregation'!$A:$A,$B87,'EPA Export Aggregation'!$D:$D,$A$1)*IF($A87="CH4",About!$D$58,IF($A87="N2O",About!$D$59,1))</f>
        <v>2.3629664099999999E-3</v>
      </c>
      <c r="U87" s="418">
        <f>SUMIFS('EPA Export Aggregation'!$F:$F,'EPA Export Aggregation'!$A:$A,$B87,'EPA Export Aggregation'!$D:$D,$A$1)*IF($A87="CH4",About!$D$58,IF($A87="N2O",About!$D$59,1))</f>
        <v>2.3629664099999999E-3</v>
      </c>
      <c r="V87" s="418">
        <f>SUMIFS('EPA Export Aggregation'!$F:$F,'EPA Export Aggregation'!$A:$A,$B87,'EPA Export Aggregation'!$D:$D,$A$1)*IF($A87="CH4",About!$D$58,IF($A87="N2O",About!$D$59,1))</f>
        <v>2.3629664099999999E-3</v>
      </c>
      <c r="W87" s="418">
        <f>SUMIFS('EPA Export Aggregation'!$F:$F,'EPA Export Aggregation'!$A:$A,$B87,'EPA Export Aggregation'!$D:$D,$A$1)*IF($A87="CH4",About!$D$58,IF($A87="N2O",About!$D$59,1))</f>
        <v>2.3629664099999999E-3</v>
      </c>
      <c r="X87" s="418">
        <f>SUMIFS('EPA Export Aggregation'!$F:$F,'EPA Export Aggregation'!$A:$A,$B87,'EPA Export Aggregation'!$D:$D,$A$1)*IF($A87="CH4",About!$D$58,IF($A87="N2O",About!$D$59,1))</f>
        <v>2.3629664099999999E-3</v>
      </c>
      <c r="Y87" s="418">
        <f>SUMIFS('EPA Export Aggregation'!$F:$F,'EPA Export Aggregation'!$A:$A,$B87,'EPA Export Aggregation'!$D:$D,$A$1)*IF($A87="CH4",About!$D$58,IF($A87="N2O",About!$D$59,1))</f>
        <v>2.3629664099999999E-3</v>
      </c>
      <c r="Z87" s="418">
        <f>SUMIFS('EPA Export Aggregation'!$F:$F,'EPA Export Aggregation'!$A:$A,$B87,'EPA Export Aggregation'!$D:$D,$A$1)*IF($A87="CH4",About!$D$58,IF($A87="N2O",About!$D$59,1))</f>
        <v>2.3629664099999999E-3</v>
      </c>
      <c r="AA87" s="418">
        <f>SUMIFS('EPA Export Aggregation'!$F:$F,'EPA Export Aggregation'!$A:$A,$B87,'EPA Export Aggregation'!$D:$D,$A$1)*IF($A87="CH4",About!$D$58,IF($A87="N2O",About!$D$59,1))</f>
        <v>2.3629664099999999E-3</v>
      </c>
      <c r="AB87" s="418">
        <f>SUMIFS('EPA Export Aggregation'!$F:$F,'EPA Export Aggregation'!$A:$A,$B87,'EPA Export Aggregation'!$D:$D,$A$1)*IF($A87="CH4",About!$D$58,IF($A87="N2O",About!$D$59,1))</f>
        <v>2.3629664099999999E-3</v>
      </c>
      <c r="AC87" s="418">
        <f>SUMIFS('EPA Export Aggregation'!$F:$F,'EPA Export Aggregation'!$A:$A,$B87,'EPA Export Aggregation'!$D:$D,$A$1)*IF($A87="CH4",About!$D$58,IF($A87="N2O",About!$D$59,1))</f>
        <v>2.3629664099999999E-3</v>
      </c>
      <c r="AD87" s="418">
        <f>SUMIFS('EPA Export Aggregation'!$F:$F,'EPA Export Aggregation'!$A:$A,$B87,'EPA Export Aggregation'!$D:$D,$A$1)*IF($A87="CH4",About!$D$58,IF($A87="N2O",About!$D$59,1))</f>
        <v>2.3629664099999999E-3</v>
      </c>
      <c r="AE87" s="418">
        <f>SUMIFS('EPA Export Aggregation'!$F:$F,'EPA Export Aggregation'!$A:$A,$B87,'EPA Export Aggregation'!$D:$D,$A$1)*IF($A87="CH4",About!$D$58,IF($A87="N2O",About!$D$59,1))</f>
        <v>2.3629664099999999E-3</v>
      </c>
      <c r="AF87" s="418">
        <f>SUMIFS('EPA Export Aggregation'!$F:$F,'EPA Export Aggregation'!$A:$A,$B87,'EPA Export Aggregation'!$D:$D,$A$1)*IF($A87="CH4",About!$D$58,IF($A87="N2O",About!$D$59,1))</f>
        <v>2.3629664099999999E-3</v>
      </c>
      <c r="AG87" s="418">
        <f>SUMIFS('EPA Export Aggregation'!$F:$F,'EPA Export Aggregation'!$A:$A,$B87,'EPA Export Aggregation'!$D:$D,$A$1)*IF($A87="CH4",About!$D$58,IF($A87="N2O",About!$D$59,1))</f>
        <v>2.3629664099999999E-3</v>
      </c>
      <c r="AH87" s="418">
        <f>SUMIFS('EPA Export Aggregation'!$F:$F,'EPA Export Aggregation'!$A:$A,$B87,'EPA Export Aggregation'!$D:$D,$A$1)*IF($A87="CH4",About!$D$58,IF($A87="N2O",About!$D$59,1))</f>
        <v>2.3629664099999999E-3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7" t="s">
        <v>477</v>
      </c>
      <c r="B2" s="497"/>
      <c r="C2" s="195"/>
      <c r="D2" s="195"/>
      <c r="E2" s="195"/>
      <c r="F2" s="195"/>
      <c r="G2" s="195"/>
      <c r="H2" s="41" t="s">
        <v>478</v>
      </c>
    </row>
    <row r="3" spans="1:8" ht="15.75" x14ac:dyDescent="0.25">
      <c r="A3" s="195" t="s">
        <v>723</v>
      </c>
      <c r="B3" s="195"/>
      <c r="C3" s="195"/>
      <c r="D3" s="195"/>
      <c r="E3" s="195"/>
      <c r="F3" s="195"/>
      <c r="G3" s="195"/>
      <c r="H3" s="41" t="s">
        <v>3402</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498" t="s">
        <v>480</v>
      </c>
      <c r="B6" s="242" t="s">
        <v>481</v>
      </c>
      <c r="C6" s="242" t="s">
        <v>482</v>
      </c>
      <c r="D6" s="242" t="s">
        <v>483</v>
      </c>
      <c r="E6" s="242" t="s">
        <v>484</v>
      </c>
      <c r="F6" s="242" t="s">
        <v>485</v>
      </c>
      <c r="G6" s="242" t="s">
        <v>486</v>
      </c>
      <c r="H6" s="242" t="s">
        <v>487</v>
      </c>
    </row>
    <row r="7" spans="1:8" ht="15.75" thickBot="1" x14ac:dyDescent="0.3">
      <c r="A7" s="499"/>
      <c r="B7" s="500" t="s">
        <v>488</v>
      </c>
      <c r="C7" s="501"/>
      <c r="D7" s="501"/>
      <c r="E7" s="501"/>
      <c r="F7" s="501"/>
      <c r="G7" s="501"/>
      <c r="H7" s="502"/>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3395</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3396</v>
      </c>
      <c r="B44" s="244" t="s">
        <v>523</v>
      </c>
      <c r="C44" s="244" t="s">
        <v>523</v>
      </c>
      <c r="D44" s="244" t="s">
        <v>523</v>
      </c>
      <c r="E44" s="244">
        <v>208.89432174184356</v>
      </c>
      <c r="F44" s="244">
        <v>105.47180460606191</v>
      </c>
      <c r="G44" s="244">
        <v>355.97410702367489</v>
      </c>
      <c r="H44" s="244">
        <v>65.111291475618813</v>
      </c>
    </row>
    <row r="45" spans="1:8" x14ac:dyDescent="0.25">
      <c r="A45" s="254" t="s">
        <v>3397</v>
      </c>
      <c r="B45" s="244" t="s">
        <v>528</v>
      </c>
      <c r="C45" s="253" t="s">
        <v>189</v>
      </c>
      <c r="D45" s="253" t="s">
        <v>189</v>
      </c>
      <c r="E45" s="253" t="s">
        <v>189</v>
      </c>
      <c r="F45" s="253" t="s">
        <v>189</v>
      </c>
      <c r="G45" s="253" t="s">
        <v>189</v>
      </c>
      <c r="H45" s="253" t="s">
        <v>189</v>
      </c>
    </row>
    <row r="46" spans="1:8" x14ac:dyDescent="0.25">
      <c r="A46" s="249" t="s">
        <v>3398</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3399</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3400</v>
      </c>
      <c r="B54" s="244">
        <v>230699.51036740557</v>
      </c>
      <c r="C54" s="253" t="s">
        <v>189</v>
      </c>
      <c r="D54" s="253" t="s">
        <v>189</v>
      </c>
      <c r="E54" s="253" t="s">
        <v>189</v>
      </c>
      <c r="F54" s="253" t="s">
        <v>189</v>
      </c>
      <c r="G54" s="253" t="s">
        <v>189</v>
      </c>
      <c r="H54" s="253" t="s">
        <v>189</v>
      </c>
    </row>
    <row r="55" spans="1:8" x14ac:dyDescent="0.25">
      <c r="A55" s="197" t="s">
        <v>3401</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3123</v>
      </c>
      <c r="B66" s="43">
        <f>G375</f>
        <v>13282.915919456782</v>
      </c>
      <c r="C66" s="43">
        <f t="shared" ref="C66:D66" si="7">H375</f>
        <v>5.1948184495699996E-3</v>
      </c>
      <c r="D66" s="43">
        <f t="shared" si="7"/>
        <v>1.29867598133739</v>
      </c>
      <c r="E66" s="43"/>
      <c r="F66" s="43"/>
      <c r="G66" s="43"/>
      <c r="H66" s="43"/>
    </row>
    <row r="67" spans="1:10" ht="60" x14ac:dyDescent="0.25">
      <c r="A67" s="1" t="s">
        <v>3124</v>
      </c>
      <c r="B67" s="3"/>
      <c r="C67" s="3"/>
      <c r="D67" s="3"/>
      <c r="E67" s="3"/>
      <c r="F67" s="3"/>
      <c r="G67" s="3"/>
      <c r="H67" s="3"/>
    </row>
    <row r="68" spans="1:10" ht="15.75" thickBot="1" x14ac:dyDescent="0.3">
      <c r="B68" s="73"/>
      <c r="C68" s="73"/>
      <c r="D68" s="73"/>
      <c r="E68" s="73"/>
      <c r="F68" s="73"/>
      <c r="G68" s="73"/>
      <c r="H68" s="73"/>
    </row>
    <row r="69" spans="1:10" ht="15.75" x14ac:dyDescent="0.25">
      <c r="A69" s="503" t="s">
        <v>538</v>
      </c>
      <c r="B69" s="504"/>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3402</v>
      </c>
    </row>
    <row r="71" spans="1:10" ht="15.75" x14ac:dyDescent="0.25">
      <c r="A71" s="40"/>
      <c r="B71" s="44"/>
      <c r="C71" s="45"/>
      <c r="D71" s="45"/>
      <c r="E71" s="45"/>
      <c r="F71" s="45"/>
      <c r="G71" s="45"/>
      <c r="H71" s="41"/>
      <c r="I71" s="46"/>
      <c r="J71" s="41" t="s">
        <v>479</v>
      </c>
    </row>
    <row r="72" spans="1:10" x14ac:dyDescent="0.25">
      <c r="A72" s="505" t="s">
        <v>480</v>
      </c>
      <c r="B72" s="508" t="s">
        <v>540</v>
      </c>
      <c r="C72" s="509"/>
      <c r="D72" s="508" t="s">
        <v>541</v>
      </c>
      <c r="E72" s="510"/>
      <c r="F72" s="511"/>
      <c r="G72" s="508" t="s">
        <v>542</v>
      </c>
      <c r="H72" s="512"/>
      <c r="I72" s="512"/>
      <c r="J72" s="509"/>
    </row>
    <row r="73" spans="1:10" x14ac:dyDescent="0.25">
      <c r="A73" s="506"/>
      <c r="B73" s="513" t="s">
        <v>543</v>
      </c>
      <c r="C73" s="514"/>
      <c r="D73" s="517" t="s">
        <v>544</v>
      </c>
      <c r="E73" s="513" t="s">
        <v>482</v>
      </c>
      <c r="F73" s="514" t="s">
        <v>483</v>
      </c>
      <c r="G73" s="517" t="s">
        <v>545</v>
      </c>
      <c r="H73" s="517" t="s">
        <v>482</v>
      </c>
      <c r="I73" s="517" t="s">
        <v>483</v>
      </c>
      <c r="J73" s="238" t="s">
        <v>481</v>
      </c>
    </row>
    <row r="74" spans="1:10" x14ac:dyDescent="0.25">
      <c r="A74" s="506"/>
      <c r="B74" s="515"/>
      <c r="C74" s="516"/>
      <c r="D74" s="518"/>
      <c r="E74" s="515"/>
      <c r="F74" s="516"/>
      <c r="G74" s="519"/>
      <c r="H74" s="518"/>
      <c r="I74" s="518"/>
      <c r="J74" s="238" t="s">
        <v>546</v>
      </c>
    </row>
    <row r="75" spans="1:10" ht="15.75" thickBot="1" x14ac:dyDescent="0.3">
      <c r="A75" s="507"/>
      <c r="B75" s="241" t="s">
        <v>547</v>
      </c>
      <c r="C75" s="47" t="s">
        <v>548</v>
      </c>
      <c r="D75" s="47" t="s">
        <v>549</v>
      </c>
      <c r="E75" s="525" t="s">
        <v>550</v>
      </c>
      <c r="F75" s="526"/>
      <c r="G75" s="525" t="s">
        <v>488</v>
      </c>
      <c r="H75" s="523"/>
      <c r="I75" s="523"/>
      <c r="J75" s="524"/>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3236</v>
      </c>
      <c r="B81" s="294" t="s">
        <v>523</v>
      </c>
      <c r="C81" s="294" t="s">
        <v>552</v>
      </c>
      <c r="D81" s="294" t="s">
        <v>523</v>
      </c>
      <c r="E81" s="294" t="s">
        <v>523</v>
      </c>
      <c r="F81" s="294" t="s">
        <v>523</v>
      </c>
      <c r="G81" s="294" t="s">
        <v>523</v>
      </c>
      <c r="H81" s="294" t="s">
        <v>523</v>
      </c>
      <c r="I81" s="294" t="s">
        <v>523</v>
      </c>
      <c r="J81" s="294" t="s">
        <v>523</v>
      </c>
    </row>
    <row r="82" spans="1:10" x14ac:dyDescent="0.2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25">
      <c r="A88" s="260" t="s">
        <v>3236</v>
      </c>
      <c r="B88" s="294" t="s">
        <v>523</v>
      </c>
      <c r="C88" s="294" t="s">
        <v>552</v>
      </c>
      <c r="D88" s="294" t="s">
        <v>523</v>
      </c>
      <c r="E88" s="294" t="s">
        <v>523</v>
      </c>
      <c r="F88" s="294" t="s">
        <v>523</v>
      </c>
      <c r="G88" s="294" t="s">
        <v>523</v>
      </c>
      <c r="H88" s="294" t="s">
        <v>523</v>
      </c>
      <c r="I88" s="294" t="s">
        <v>523</v>
      </c>
      <c r="J88" s="294" t="s">
        <v>523</v>
      </c>
    </row>
    <row r="89" spans="1:10" x14ac:dyDescent="0.2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3236</v>
      </c>
      <c r="B95" s="294" t="s">
        <v>523</v>
      </c>
      <c r="C95" s="294" t="s">
        <v>552</v>
      </c>
      <c r="D95" s="294" t="s">
        <v>523</v>
      </c>
      <c r="E95" s="294" t="s">
        <v>523</v>
      </c>
      <c r="F95" s="294" t="s">
        <v>523</v>
      </c>
      <c r="G95" s="294" t="s">
        <v>523</v>
      </c>
      <c r="H95" s="294" t="s">
        <v>523</v>
      </c>
      <c r="I95" s="294" t="s">
        <v>523</v>
      </c>
      <c r="J95" s="294" t="s">
        <v>523</v>
      </c>
    </row>
    <row r="96" spans="1:10" x14ac:dyDescent="0.2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3235</v>
      </c>
      <c r="B215" s="294" t="s">
        <v>568</v>
      </c>
      <c r="C215" s="294" t="s">
        <v>552</v>
      </c>
      <c r="D215" s="294" t="s">
        <v>568</v>
      </c>
      <c r="E215" s="294" t="s">
        <v>3129</v>
      </c>
      <c r="F215" s="294" t="s">
        <v>3129</v>
      </c>
      <c r="G215" s="294" t="s">
        <v>568</v>
      </c>
      <c r="H215" s="294" t="s">
        <v>3129</v>
      </c>
      <c r="I215" s="294" t="s">
        <v>3129</v>
      </c>
    </row>
    <row r="216" spans="1:10" x14ac:dyDescent="0.2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3246</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3247</v>
      </c>
      <c r="B228" s="294" t="s">
        <v>568</v>
      </c>
      <c r="C228" s="294" t="s">
        <v>552</v>
      </c>
      <c r="D228" s="295" t="s">
        <v>189</v>
      </c>
      <c r="E228" s="295" t="s">
        <v>189</v>
      </c>
      <c r="F228" s="295" t="s">
        <v>189</v>
      </c>
      <c r="G228" s="294" t="s">
        <v>568</v>
      </c>
      <c r="H228" s="294" t="s">
        <v>3129</v>
      </c>
      <c r="I228" s="294" t="s">
        <v>3129</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3246</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3247</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3246</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3237</v>
      </c>
      <c r="B246" s="296" t="s">
        <v>496</v>
      </c>
      <c r="C246" s="294" t="s">
        <v>552</v>
      </c>
      <c r="D246" s="294" t="s">
        <v>496</v>
      </c>
      <c r="E246" s="294" t="s">
        <v>496</v>
      </c>
      <c r="F246" s="294" t="s">
        <v>496</v>
      </c>
      <c r="G246" s="296" t="s">
        <v>496</v>
      </c>
      <c r="H246" s="296">
        <v>1.9584458055900002E-3</v>
      </c>
      <c r="I246" s="296">
        <v>2.75126384502E-3</v>
      </c>
    </row>
    <row r="247" spans="1:9" x14ac:dyDescent="0.25">
      <c r="A247" s="258" t="s">
        <v>3247</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3248</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3237</v>
      </c>
      <c r="B255" s="296" t="s">
        <v>496</v>
      </c>
      <c r="C255" s="294" t="s">
        <v>552</v>
      </c>
      <c r="D255" s="294" t="s">
        <v>496</v>
      </c>
      <c r="E255" s="294" t="s">
        <v>496</v>
      </c>
      <c r="F255" s="294" t="s">
        <v>496</v>
      </c>
      <c r="G255" s="296" t="s">
        <v>496</v>
      </c>
      <c r="H255" s="296">
        <v>2.1488777387999999E-3</v>
      </c>
      <c r="I255" s="296">
        <v>1.21293212369E-3</v>
      </c>
    </row>
    <row r="256" spans="1:9" x14ac:dyDescent="0.25">
      <c r="A256" s="258" t="s">
        <v>3247</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3246</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3237</v>
      </c>
      <c r="B263" s="296" t="s">
        <v>496</v>
      </c>
      <c r="C263" s="294" t="s">
        <v>552</v>
      </c>
      <c r="D263" s="294" t="s">
        <v>496</v>
      </c>
      <c r="E263" s="294" t="s">
        <v>521</v>
      </c>
      <c r="F263" s="294" t="s">
        <v>521</v>
      </c>
      <c r="G263" s="296" t="s">
        <v>496</v>
      </c>
      <c r="H263" s="296" t="s">
        <v>521</v>
      </c>
      <c r="I263" s="296" t="s">
        <v>521</v>
      </c>
    </row>
    <row r="264" spans="1:9" x14ac:dyDescent="0.25">
      <c r="A264" s="258" t="s">
        <v>3247</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3237</v>
      </c>
      <c r="B278" s="296" t="s">
        <v>496</v>
      </c>
      <c r="C278" s="294" t="s">
        <v>552</v>
      </c>
      <c r="D278" s="294" t="s">
        <v>496</v>
      </c>
      <c r="E278" s="294" t="s">
        <v>521</v>
      </c>
      <c r="F278" s="294" t="s">
        <v>521</v>
      </c>
      <c r="G278" s="296" t="s">
        <v>496</v>
      </c>
      <c r="H278" s="296" t="s">
        <v>521</v>
      </c>
      <c r="I278" s="296" t="s">
        <v>521</v>
      </c>
    </row>
    <row r="279" spans="1:10" x14ac:dyDescent="0.25">
      <c r="A279" s="258" t="s">
        <v>3249</v>
      </c>
      <c r="B279" s="294" t="s">
        <v>496</v>
      </c>
      <c r="C279" s="294" t="s">
        <v>552</v>
      </c>
      <c r="D279" s="295" t="s">
        <v>189</v>
      </c>
      <c r="E279" s="295" t="s">
        <v>189</v>
      </c>
      <c r="F279" s="295" t="s">
        <v>189</v>
      </c>
      <c r="G279" s="294" t="s">
        <v>496</v>
      </c>
      <c r="H279" s="294" t="s">
        <v>494</v>
      </c>
      <c r="I279" s="294" t="s">
        <v>494</v>
      </c>
    </row>
    <row r="280" spans="1:10" x14ac:dyDescent="0.2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3251</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3237</v>
      </c>
      <c r="B286" s="296" t="s">
        <v>496</v>
      </c>
      <c r="C286" s="294" t="s">
        <v>552</v>
      </c>
      <c r="D286" s="294" t="s">
        <v>496</v>
      </c>
      <c r="E286" s="294" t="s">
        <v>521</v>
      </c>
      <c r="F286" s="294" t="s">
        <v>521</v>
      </c>
      <c r="G286" s="296" t="s">
        <v>496</v>
      </c>
      <c r="H286" s="296" t="s">
        <v>521</v>
      </c>
      <c r="I286" s="296" t="s">
        <v>521</v>
      </c>
      <c r="J286" s="49" t="s">
        <v>494</v>
      </c>
    </row>
    <row r="287" spans="1:10" x14ac:dyDescent="0.25">
      <c r="A287" s="258" t="s">
        <v>3252</v>
      </c>
      <c r="B287" s="294" t="s">
        <v>523</v>
      </c>
      <c r="C287" s="294" t="s">
        <v>552</v>
      </c>
      <c r="D287" s="295" t="s">
        <v>189</v>
      </c>
      <c r="E287" s="295" t="s">
        <v>189</v>
      </c>
      <c r="F287" s="295" t="s">
        <v>189</v>
      </c>
      <c r="G287" s="294" t="s">
        <v>523</v>
      </c>
      <c r="H287" s="294" t="s">
        <v>494</v>
      </c>
      <c r="I287" s="294" t="s">
        <v>494</v>
      </c>
      <c r="J287" s="49" t="s">
        <v>494</v>
      </c>
    </row>
    <row r="288" spans="1:10" x14ac:dyDescent="0.2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3240</v>
      </c>
      <c r="B292" s="294" t="s">
        <v>568</v>
      </c>
      <c r="C292" s="294" t="s">
        <v>552</v>
      </c>
      <c r="D292" s="294" t="s">
        <v>568</v>
      </c>
      <c r="E292" s="294" t="s">
        <v>523</v>
      </c>
      <c r="F292" s="294" t="s">
        <v>523</v>
      </c>
      <c r="G292" s="294" t="s">
        <v>568</v>
      </c>
      <c r="H292" s="294" t="s">
        <v>523</v>
      </c>
      <c r="I292" s="294" t="s">
        <v>523</v>
      </c>
      <c r="J292" s="49" t="s">
        <v>494</v>
      </c>
    </row>
    <row r="293" spans="1:10" x14ac:dyDescent="0.25">
      <c r="A293" s="266" t="s">
        <v>3242</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3240</v>
      </c>
      <c r="B298" s="296" t="s">
        <v>496</v>
      </c>
      <c r="C298" s="294" t="s">
        <v>552</v>
      </c>
      <c r="D298" s="294" t="s">
        <v>496</v>
      </c>
      <c r="E298" s="294" t="s">
        <v>523</v>
      </c>
      <c r="F298" s="294" t="s">
        <v>523</v>
      </c>
      <c r="G298" s="296" t="s">
        <v>496</v>
      </c>
      <c r="H298" s="296" t="s">
        <v>523</v>
      </c>
      <c r="I298" s="296" t="s">
        <v>523</v>
      </c>
      <c r="J298" s="49" t="s">
        <v>494</v>
      </c>
    </row>
    <row r="299" spans="1:10" x14ac:dyDescent="0.25">
      <c r="A299" s="266" t="s">
        <v>3242</v>
      </c>
      <c r="B299" s="296" t="s">
        <v>496</v>
      </c>
      <c r="C299" s="294" t="s">
        <v>552</v>
      </c>
      <c r="D299" s="294" t="s">
        <v>496</v>
      </c>
      <c r="E299" s="294" t="s">
        <v>523</v>
      </c>
      <c r="F299" s="294" t="s">
        <v>523</v>
      </c>
      <c r="G299" s="296" t="s">
        <v>496</v>
      </c>
      <c r="H299" s="296" t="s">
        <v>523</v>
      </c>
      <c r="I299" s="296" t="s">
        <v>523</v>
      </c>
      <c r="J299" s="49" t="s">
        <v>494</v>
      </c>
    </row>
    <row r="300" spans="1:10" x14ac:dyDescent="0.2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7" t="s">
        <v>613</v>
      </c>
      <c r="B410" s="497"/>
      <c r="C410" s="497"/>
      <c r="D410" s="497"/>
      <c r="E410" s="497"/>
      <c r="F410" s="497"/>
      <c r="G410" s="497"/>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3402</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0" t="s">
        <v>488</v>
      </c>
      <c r="C415" s="520"/>
      <c r="D415" s="521"/>
      <c r="E415" s="522" t="s">
        <v>621</v>
      </c>
      <c r="F415" s="520"/>
      <c r="G415" s="521"/>
      <c r="H415" s="522" t="s">
        <v>488</v>
      </c>
      <c r="I415" s="523"/>
      <c r="J415" s="523"/>
      <c r="K415" s="523"/>
      <c r="L415" s="523"/>
      <c r="M415" s="524"/>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2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3402</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0" t="s">
        <v>488</v>
      </c>
      <c r="C519" s="520"/>
      <c r="D519" s="520"/>
      <c r="E519" s="520"/>
      <c r="F519" s="520"/>
      <c r="G519" s="521"/>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3406</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3407</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3132</v>
      </c>
      <c r="B542" s="295" t="s">
        <v>189</v>
      </c>
      <c r="C542" s="298">
        <v>178.70274178817721</v>
      </c>
      <c r="D542" s="295"/>
      <c r="E542" s="295" t="s">
        <v>189</v>
      </c>
      <c r="F542" s="295" t="s">
        <v>189</v>
      </c>
      <c r="G542" s="295"/>
    </row>
    <row r="543" spans="1:7" x14ac:dyDescent="0.25">
      <c r="A543" s="313" t="s">
        <v>3133</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3408</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3409</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3132</v>
      </c>
      <c r="B576" s="295" t="s">
        <v>189</v>
      </c>
      <c r="C576" s="298">
        <v>2.84526374758499</v>
      </c>
      <c r="D576" s="298" t="s">
        <v>496</v>
      </c>
      <c r="E576" s="295" t="s">
        <v>189</v>
      </c>
      <c r="F576" s="295" t="s">
        <v>189</v>
      </c>
      <c r="G576" s="296" t="s">
        <v>494</v>
      </c>
    </row>
    <row r="577" spans="1:7" x14ac:dyDescent="0.25">
      <c r="A577" s="313" t="s">
        <v>3133</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3410</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3402</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7" t="s">
        <v>480</v>
      </c>
      <c r="B605" s="64" t="s">
        <v>769</v>
      </c>
      <c r="C605" s="64" t="s">
        <v>770</v>
      </c>
      <c r="D605" s="64" t="s">
        <v>771</v>
      </c>
      <c r="E605" s="64" t="s">
        <v>619</v>
      </c>
      <c r="F605" s="64" t="s">
        <v>485</v>
      </c>
      <c r="G605" s="64" t="s">
        <v>486</v>
      </c>
    </row>
    <row r="606" spans="1:7" ht="15.75" thickBot="1" x14ac:dyDescent="0.3">
      <c r="A606" s="538"/>
      <c r="B606" s="539" t="s">
        <v>488</v>
      </c>
      <c r="C606" s="540"/>
      <c r="D606" s="540"/>
      <c r="E606" s="540"/>
      <c r="F606" s="540"/>
      <c r="G606" s="541"/>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3128</v>
      </c>
      <c r="E610" s="296" t="s">
        <v>494</v>
      </c>
      <c r="F610" s="296" t="s">
        <v>494</v>
      </c>
      <c r="G610" s="296" t="s">
        <v>494</v>
      </c>
    </row>
    <row r="611" spans="1:7" x14ac:dyDescent="0.25">
      <c r="A611" s="320" t="s">
        <v>776</v>
      </c>
      <c r="B611" s="298">
        <v>23030.524805171535</v>
      </c>
      <c r="C611" s="298" t="s">
        <v>3134</v>
      </c>
      <c r="D611" s="298" t="s">
        <v>3134</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3134</v>
      </c>
      <c r="C627" s="298" t="s">
        <v>517</v>
      </c>
      <c r="D627" s="298">
        <v>2.41583792</v>
      </c>
      <c r="E627" s="298" t="s">
        <v>494</v>
      </c>
      <c r="F627" s="298" t="s">
        <v>494</v>
      </c>
      <c r="G627" s="298" t="s">
        <v>494</v>
      </c>
    </row>
    <row r="628" spans="1:8" x14ac:dyDescent="0.25">
      <c r="A628" s="304" t="s">
        <v>793</v>
      </c>
      <c r="B628" s="298" t="s">
        <v>3134</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4" t="s">
        <v>795</v>
      </c>
      <c r="B633" s="544"/>
      <c r="C633" s="200"/>
      <c r="D633" s="200"/>
      <c r="E633" s="200"/>
      <c r="F633" s="200"/>
      <c r="G633" s="200"/>
      <c r="H633" s="41" t="s">
        <v>478</v>
      </c>
    </row>
    <row r="634" spans="1:8" ht="15.75" x14ac:dyDescent="0.25">
      <c r="A634" s="215" t="s">
        <v>667</v>
      </c>
      <c r="B634" s="44"/>
      <c r="C634" s="200"/>
      <c r="D634" s="200"/>
      <c r="E634" s="200"/>
      <c r="F634" s="200"/>
      <c r="G634" s="200"/>
      <c r="H634" s="41" t="s">
        <v>3402</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2" t="s">
        <v>796</v>
      </c>
      <c r="B637" s="232" t="s">
        <v>797</v>
      </c>
      <c r="C637" s="233" t="s">
        <v>482</v>
      </c>
      <c r="D637" s="233" t="s">
        <v>483</v>
      </c>
      <c r="E637" s="233" t="s">
        <v>619</v>
      </c>
      <c r="F637" s="234" t="s">
        <v>485</v>
      </c>
      <c r="G637" s="235" t="s">
        <v>486</v>
      </c>
      <c r="H637" s="234" t="s">
        <v>620</v>
      </c>
    </row>
    <row r="638" spans="1:8" ht="15.75" thickBot="1" x14ac:dyDescent="0.3">
      <c r="A638" s="533"/>
      <c r="B638" s="534" t="s">
        <v>488</v>
      </c>
      <c r="C638" s="535"/>
      <c r="D638" s="535"/>
      <c r="E638" s="535"/>
      <c r="F638" s="535"/>
      <c r="G638" s="535"/>
      <c r="H638" s="536"/>
    </row>
    <row r="639" spans="1:8" ht="15.75" thickTop="1" x14ac:dyDescent="0.2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3411</v>
      </c>
      <c r="B653" s="295" t="s">
        <v>189</v>
      </c>
      <c r="C653" s="298" t="s">
        <v>496</v>
      </c>
      <c r="D653" s="298" t="s">
        <v>496</v>
      </c>
      <c r="E653" s="298" t="s">
        <v>496</v>
      </c>
      <c r="F653" s="298" t="s">
        <v>496</v>
      </c>
      <c r="G653" s="298" t="s">
        <v>496</v>
      </c>
      <c r="H653" s="295" t="s">
        <v>189</v>
      </c>
    </row>
    <row r="654" spans="1:8" x14ac:dyDescent="0.25">
      <c r="A654" s="322" t="s">
        <v>3412</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3413</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3670</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5" t="s">
        <v>11</v>
      </c>
      <c r="B1" s="545"/>
      <c r="C1" s="545"/>
      <c r="D1" s="545"/>
      <c r="E1" s="545"/>
    </row>
    <row r="2" spans="1:5" x14ac:dyDescent="0.25">
      <c r="A2" s="546" t="s">
        <v>154</v>
      </c>
      <c r="B2" s="546"/>
      <c r="C2" s="546"/>
      <c r="D2" s="546"/>
      <c r="E2" s="546"/>
    </row>
    <row r="19" spans="1:5" x14ac:dyDescent="0.25">
      <c r="A19" t="s">
        <v>155</v>
      </c>
    </row>
    <row r="20" spans="1:5" x14ac:dyDescent="0.25">
      <c r="A20">
        <v>155400</v>
      </c>
      <c r="B20" t="s">
        <v>156</v>
      </c>
    </row>
    <row r="21" spans="1:5" x14ac:dyDescent="0.25">
      <c r="A21" s="546" t="s">
        <v>157</v>
      </c>
      <c r="B21" s="546"/>
      <c r="C21" s="546"/>
      <c r="D21" s="546"/>
      <c r="E21" s="546"/>
    </row>
    <row r="38" spans="1:5" x14ac:dyDescent="0.25">
      <c r="A38" t="s">
        <v>155</v>
      </c>
    </row>
    <row r="39" spans="1:5" x14ac:dyDescent="0.25">
      <c r="A39">
        <v>100800</v>
      </c>
      <c r="B39" t="s">
        <v>156</v>
      </c>
    </row>
    <row r="40" spans="1:5" x14ac:dyDescent="0.25">
      <c r="A40" s="546" t="s">
        <v>158</v>
      </c>
      <c r="B40" s="546"/>
      <c r="C40" s="546"/>
      <c r="D40" s="546"/>
      <c r="E40" s="546"/>
    </row>
    <row r="57" spans="1:5" ht="15.75" thickBot="1" x14ac:dyDescent="0.3">
      <c r="A57" t="s">
        <v>155</v>
      </c>
    </row>
    <row r="58" spans="1:5" ht="15.75" thickBot="1" x14ac:dyDescent="0.3">
      <c r="A58" s="4">
        <v>194000</v>
      </c>
      <c r="B58" t="s">
        <v>159</v>
      </c>
    </row>
    <row r="60" spans="1:5" x14ac:dyDescent="0.25">
      <c r="A60" s="545" t="s">
        <v>160</v>
      </c>
      <c r="B60" s="545"/>
      <c r="C60" s="545"/>
      <c r="D60" s="545"/>
      <c r="E60" s="545"/>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5" t="s">
        <v>161</v>
      </c>
      <c r="B89" s="545"/>
      <c r="C89" s="545"/>
      <c r="D89" s="545"/>
      <c r="E89" s="545"/>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5" t="s">
        <v>162</v>
      </c>
      <c r="B98" s="545"/>
      <c r="C98" s="545"/>
      <c r="D98" s="545"/>
      <c r="E98" s="545"/>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5" t="s">
        <v>164</v>
      </c>
      <c r="B109" s="545"/>
      <c r="C109" s="545"/>
      <c r="D109" s="545"/>
      <c r="E109" s="545"/>
    </row>
    <row r="110" spans="1:5" ht="15.75" thickBot="1" x14ac:dyDescent="0.3"/>
    <row r="111" spans="1:5" ht="15.75" thickBot="1" x14ac:dyDescent="0.3">
      <c r="A111" s="9">
        <f>A122</f>
        <v>0.20481927710843381</v>
      </c>
      <c r="B111" t="s">
        <v>384</v>
      </c>
    </row>
    <row r="113" spans="1:12" x14ac:dyDescent="0.25">
      <c r="A113" s="545" t="s">
        <v>163</v>
      </c>
      <c r="B113" s="545"/>
      <c r="C113" s="545"/>
      <c r="D113" s="545"/>
      <c r="E113" s="545"/>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5" t="s">
        <v>385</v>
      </c>
      <c r="B124" s="545"/>
      <c r="C124" s="545"/>
      <c r="D124" s="545"/>
      <c r="E124" s="545"/>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5" t="s">
        <v>100</v>
      </c>
      <c r="B134" s="545"/>
      <c r="C134" s="545"/>
      <c r="D134" s="545"/>
      <c r="E134" s="545"/>
    </row>
    <row r="135" spans="1:12" x14ac:dyDescent="0.25">
      <c r="A135" s="16" t="s">
        <v>402</v>
      </c>
      <c r="B135" s="17"/>
      <c r="C135" s="17"/>
      <c r="D135" s="17"/>
      <c r="E135" s="17"/>
      <c r="F135" s="17"/>
      <c r="G135" s="17"/>
    </row>
    <row r="136" spans="1:12" ht="15.75" x14ac:dyDescent="0.3">
      <c r="A136" s="18"/>
      <c r="B136" s="548" t="s">
        <v>403</v>
      </c>
      <c r="C136" s="549"/>
      <c r="D136" s="549"/>
      <c r="E136" s="550"/>
      <c r="F136" s="17"/>
      <c r="G136" s="17"/>
    </row>
    <row r="137" spans="1:12" ht="15.75" x14ac:dyDescent="0.3">
      <c r="A137" s="19"/>
      <c r="B137" s="548" t="s">
        <v>404</v>
      </c>
      <c r="C137" s="550"/>
      <c r="D137" s="548" t="s">
        <v>405</v>
      </c>
      <c r="E137" s="550"/>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5" t="s">
        <v>167</v>
      </c>
      <c r="B165" s="545"/>
      <c r="C165" s="545"/>
      <c r="D165" s="545"/>
      <c r="E165" s="545"/>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5" t="s">
        <v>392</v>
      </c>
      <c r="B169" s="545"/>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5" t="s">
        <v>174</v>
      </c>
      <c r="B174" s="545"/>
      <c r="C174" s="545"/>
      <c r="D174" s="545"/>
      <c r="E174" s="545"/>
    </row>
    <row r="175" spans="1:7" ht="15.75" thickBot="1" x14ac:dyDescent="0.3">
      <c r="A175" t="s">
        <v>401</v>
      </c>
      <c r="B175" s="35">
        <v>0.1246</v>
      </c>
    </row>
    <row r="176" spans="1:7" ht="15.75" thickBot="1" x14ac:dyDescent="0.3">
      <c r="A176" t="s">
        <v>397</v>
      </c>
      <c r="B176" s="34">
        <f>1-B175</f>
        <v>0.87539999999999996</v>
      </c>
    </row>
    <row r="178" spans="1:5" x14ac:dyDescent="0.25">
      <c r="A178" s="545" t="s">
        <v>170</v>
      </c>
      <c r="B178" s="545"/>
      <c r="C178" s="545"/>
      <c r="D178" s="545"/>
      <c r="E178" s="545"/>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5" t="s">
        <v>172</v>
      </c>
      <c r="B183" s="545"/>
      <c r="C183" s="545"/>
      <c r="D183" s="545"/>
      <c r="E183" s="545"/>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5" t="s">
        <v>184</v>
      </c>
      <c r="B191" s="545"/>
      <c r="C191" s="545"/>
      <c r="D191" s="545"/>
      <c r="E191" s="545"/>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2988</v>
      </c>
    </row>
    <row r="201" spans="1:9" x14ac:dyDescent="0.25">
      <c r="A201" s="186" t="s">
        <v>3009</v>
      </c>
      <c r="B201" s="547" t="s">
        <v>2992</v>
      </c>
      <c r="C201" s="547"/>
      <c r="D201" s="547"/>
      <c r="E201" s="547"/>
      <c r="F201" s="547"/>
      <c r="G201" s="547"/>
      <c r="H201" s="547"/>
      <c r="I201" s="547"/>
    </row>
    <row r="202" spans="1:9" x14ac:dyDescent="0.25">
      <c r="A202" s="39" t="s">
        <v>2993</v>
      </c>
      <c r="B202" s="39" t="s">
        <v>2994</v>
      </c>
      <c r="C202" s="39" t="s">
        <v>2995</v>
      </c>
      <c r="D202" s="39" t="s">
        <v>2996</v>
      </c>
      <c r="E202" s="39" t="s">
        <v>2343</v>
      </c>
      <c r="F202" s="39" t="s">
        <v>86</v>
      </c>
      <c r="G202" s="39" t="s">
        <v>2997</v>
      </c>
      <c r="H202" s="39" t="s">
        <v>2998</v>
      </c>
      <c r="I202" s="39" t="s">
        <v>2999</v>
      </c>
    </row>
    <row r="203" spans="1:9" x14ac:dyDescent="0.25">
      <c r="A203" s="39" t="s">
        <v>3000</v>
      </c>
      <c r="B203">
        <v>0</v>
      </c>
      <c r="C203">
        <v>6</v>
      </c>
      <c r="D203">
        <v>9</v>
      </c>
      <c r="E203">
        <v>25</v>
      </c>
      <c r="F203">
        <v>21</v>
      </c>
      <c r="G203">
        <v>215</v>
      </c>
      <c r="H203">
        <v>81</v>
      </c>
      <c r="I203">
        <v>134</v>
      </c>
    </row>
    <row r="204" spans="1:9" x14ac:dyDescent="0.25">
      <c r="A204" s="39" t="s">
        <v>3001</v>
      </c>
      <c r="B204">
        <v>4</v>
      </c>
      <c r="C204">
        <v>3</v>
      </c>
      <c r="D204">
        <v>15</v>
      </c>
      <c r="E204">
        <v>40</v>
      </c>
      <c r="F204">
        <v>43</v>
      </c>
      <c r="G204">
        <v>163</v>
      </c>
      <c r="H204">
        <v>56</v>
      </c>
      <c r="I204">
        <v>94</v>
      </c>
    </row>
    <row r="205" spans="1:9" ht="15.75" thickBot="1" x14ac:dyDescent="0.3">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9">
        <f>SUM(G205:H205)/SUM(G203:H203)</f>
        <v>-0.26013513513513514</v>
      </c>
    </row>
    <row r="207" spans="1:9" ht="15.75" thickBot="1" x14ac:dyDescent="0.3">
      <c r="A207" t="s">
        <v>3004</v>
      </c>
      <c r="B207" s="9">
        <f>I205/I203</f>
        <v>-0.29850746268656714</v>
      </c>
    </row>
    <row r="209" spans="1:9" x14ac:dyDescent="0.25">
      <c r="A209" s="186" t="s">
        <v>3010</v>
      </c>
      <c r="B209" s="547" t="s">
        <v>2992</v>
      </c>
      <c r="C209" s="547"/>
      <c r="D209" s="547"/>
      <c r="E209" s="547"/>
      <c r="F209" s="547"/>
      <c r="G209" s="547"/>
      <c r="H209" s="547"/>
      <c r="I209" s="547"/>
    </row>
    <row r="210" spans="1:9" x14ac:dyDescent="0.25">
      <c r="A210" s="39" t="s">
        <v>2993</v>
      </c>
      <c r="B210" s="39" t="s">
        <v>2994</v>
      </c>
      <c r="C210" s="39" t="s">
        <v>2995</v>
      </c>
      <c r="D210" s="39" t="s">
        <v>2996</v>
      </c>
      <c r="E210" s="39" t="s">
        <v>2343</v>
      </c>
      <c r="F210" s="39" t="s">
        <v>86</v>
      </c>
      <c r="G210" s="39" t="s">
        <v>2997</v>
      </c>
      <c r="H210" s="39" t="s">
        <v>2998</v>
      </c>
      <c r="I210" s="39" t="s">
        <v>2999</v>
      </c>
    </row>
    <row r="211" spans="1:9" x14ac:dyDescent="0.25">
      <c r="A211" s="39" t="s">
        <v>3000</v>
      </c>
      <c r="B211">
        <v>0</v>
      </c>
      <c r="C211">
        <v>17</v>
      </c>
      <c r="D211">
        <v>18</v>
      </c>
      <c r="E211">
        <v>22</v>
      </c>
      <c r="F211">
        <v>12</v>
      </c>
      <c r="G211">
        <v>73</v>
      </c>
      <c r="H211">
        <v>21</v>
      </c>
      <c r="I211">
        <v>21</v>
      </c>
    </row>
    <row r="212" spans="1:9" x14ac:dyDescent="0.25">
      <c r="A212" s="39" t="s">
        <v>3001</v>
      </c>
      <c r="B212">
        <v>0</v>
      </c>
      <c r="C212">
        <v>15</v>
      </c>
      <c r="D212">
        <v>22</v>
      </c>
      <c r="E212">
        <v>39</v>
      </c>
      <c r="F212">
        <v>23</v>
      </c>
      <c r="G212">
        <v>51</v>
      </c>
      <c r="H212">
        <v>17</v>
      </c>
      <c r="I212">
        <v>19</v>
      </c>
    </row>
    <row r="213" spans="1:9" ht="15.75" thickBot="1" x14ac:dyDescent="0.3">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9">
        <f>SUM(G213:H213)/SUM(G211:H211)</f>
        <v>-0.27659574468085107</v>
      </c>
    </row>
    <row r="215" spans="1:9" ht="15.75" thickBot="1" x14ac:dyDescent="0.3">
      <c r="A215" t="s">
        <v>3004</v>
      </c>
      <c r="B215" s="9">
        <f>I213/I211</f>
        <v>-9.5238095238095233E-2</v>
      </c>
    </row>
    <row r="217" spans="1:9" x14ac:dyDescent="0.25">
      <c r="A217" s="186" t="s">
        <v>3011</v>
      </c>
      <c r="B217" s="547" t="s">
        <v>2992</v>
      </c>
      <c r="C217" s="547"/>
      <c r="D217" s="547"/>
      <c r="E217" s="547"/>
    </row>
    <row r="218" spans="1:9" x14ac:dyDescent="0.25">
      <c r="A218" s="39" t="s">
        <v>2993</v>
      </c>
      <c r="B218" s="39" t="s">
        <v>3005</v>
      </c>
      <c r="C218" s="39" t="s">
        <v>3006</v>
      </c>
      <c r="D218" s="39" t="s">
        <v>3007</v>
      </c>
      <c r="E218" s="39" t="s">
        <v>86</v>
      </c>
    </row>
    <row r="219" spans="1:9" x14ac:dyDescent="0.25">
      <c r="A219" s="39" t="s">
        <v>3000</v>
      </c>
      <c r="B219">
        <v>112</v>
      </c>
      <c r="C219">
        <v>16</v>
      </c>
      <c r="D219">
        <v>9</v>
      </c>
      <c r="E219">
        <v>134</v>
      </c>
    </row>
    <row r="220" spans="1:9" x14ac:dyDescent="0.25">
      <c r="A220" s="39" t="s">
        <v>3001</v>
      </c>
      <c r="B220">
        <v>87</v>
      </c>
      <c r="C220">
        <v>17</v>
      </c>
      <c r="D220">
        <v>9</v>
      </c>
      <c r="E220">
        <v>151</v>
      </c>
    </row>
    <row r="221" spans="1:9" ht="15.75" thickBot="1" x14ac:dyDescent="0.3">
      <c r="A221" s="39" t="s">
        <v>3002</v>
      </c>
      <c r="B221">
        <f>B220-B219</f>
        <v>-25</v>
      </c>
      <c r="C221">
        <f t="shared" ref="C221:E221" si="9">C220-C219</f>
        <v>1</v>
      </c>
      <c r="D221">
        <f t="shared" si="9"/>
        <v>0</v>
      </c>
      <c r="E221">
        <f t="shared" si="9"/>
        <v>17</v>
      </c>
    </row>
    <row r="222" spans="1:9" ht="15.75" thickBot="1" x14ac:dyDescent="0.3">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2024-08-15T16:08:34Z</dcterms:modified>
</cp:coreProperties>
</file>