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fuels\BFPaT\"/>
    </mc:Choice>
  </mc:AlternateContent>
  <xr:revisionPtr revIDLastSave="0" documentId="8_{F2EF81E2-E46E-46DE-848F-4C91C2A6FC6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1" r:id="rId1"/>
    <sheet name="AEO 2020 Pacific Table 3" sheetId="102" r:id="rId2"/>
    <sheet name="AEO 2020 Table 12" sheetId="103" r:id="rId3"/>
    <sheet name="AEO Table 3" sheetId="114" r:id="rId4"/>
    <sheet name="AggregateSEDS" sheetId="80" r:id="rId5"/>
    <sheet name="SEDSresidential" sheetId="90" r:id="rId6"/>
    <sheet name="SEDcommercial" sheetId="92" r:id="rId7"/>
    <sheet name="SEDStransport" sheetId="91" r:id="rId8"/>
    <sheet name="SEDSindustry" sheetId="93" r:id="rId9"/>
    <sheet name="SEDSpower" sheetId="94" r:id="rId10"/>
    <sheet name="EIA Short Run" sheetId="70" r:id="rId11"/>
    <sheet name="EIA electricity" sheetId="107" r:id="rId12"/>
    <sheet name="EIA gasoline+diesel" sheetId="60" r:id="rId13"/>
    <sheet name="EIA crude oil" sheetId="87" r:id="rId14"/>
    <sheet name="EIA natural gas" sheetId="73" r:id="rId15"/>
    <sheet name="AFDC regional alternative fuels" sheetId="81" r:id="rId16"/>
    <sheet name="CARB data" sheetId="84" r:id="rId17"/>
    <sheet name="Tax-gasoline" sheetId="108" r:id="rId18"/>
    <sheet name="Tax-diesel" sheetId="109" r:id="rId19"/>
    <sheet name="Tax-jet fuel" sheetId="111" r:id="rId20"/>
    <sheet name="Sales taxes" sheetId="112" r:id="rId21"/>
    <sheet name="Heat" sheetId="8" r:id="rId22"/>
    <sheet name="Hydrogen" sheetId="7" r:id="rId23"/>
    <sheet name="Electricity" sheetId="106" r:id="rId24"/>
    <sheet name="Natural gas" sheetId="74" r:id="rId25"/>
    <sheet name="Gasoline+diesel" sheetId="67" r:id="rId26"/>
    <sheet name="Jetkerosene" sheetId="98" r:id="rId27"/>
    <sheet name="Lpgpropbut" sheetId="97" r:id="rId28"/>
    <sheet name="Heavy oil+other" sheetId="100" r:id="rId29"/>
    <sheet name="Pretax &gt;" sheetId="10" r:id="rId30"/>
    <sheet name="BFPaT-pretax-electricity" sheetId="11" r:id="rId31"/>
    <sheet name="BFPaT-pretax-coal" sheetId="12" r:id="rId32"/>
    <sheet name="BFPaT-pretax-natgas" sheetId="13" r:id="rId33"/>
    <sheet name="BFPaT-pretax-nuclear" sheetId="113" r:id="rId34"/>
    <sheet name="BFPaT-pretax-hydro" sheetId="15" r:id="rId35"/>
    <sheet name="BFPaT-pretax-wind" sheetId="16" r:id="rId36"/>
    <sheet name="BFPaT-pretax-solar" sheetId="17" r:id="rId37"/>
    <sheet name="BFPaT-pretax-biomass" sheetId="18" r:id="rId38"/>
    <sheet name="BFPaT-pretax-petgas" sheetId="19" r:id="rId39"/>
    <sheet name="BFPaT-pretax-petdies" sheetId="20" r:id="rId40"/>
    <sheet name="BFPaT-pretax-biogas" sheetId="21" r:id="rId41"/>
    <sheet name="BFPaT-pretax-biodies" sheetId="22" r:id="rId42"/>
    <sheet name="BFPaT-pretax-jetkerosene" sheetId="23" r:id="rId43"/>
    <sheet name="BFPaT-pretax-heat" sheetId="24" r:id="rId44"/>
    <sheet name="BFPaT-pretax-geothermal" sheetId="25" r:id="rId45"/>
    <sheet name="BFPaT-pretax-lignite" sheetId="26" r:id="rId46"/>
    <sheet name="BFPaT-pretax-crude" sheetId="27" r:id="rId47"/>
    <sheet name="BFPaT-pretax-heavyfueloil" sheetId="28" r:id="rId48"/>
    <sheet name="BFPaT-pretax-lpgpropbut" sheetId="29" r:id="rId49"/>
    <sheet name="BFPaT-pretax-msw" sheetId="30" r:id="rId50"/>
    <sheet name="BFPaT-pretax-hydrogen" sheetId="31" r:id="rId51"/>
    <sheet name="Fuel Tax &gt;" sheetId="32" r:id="rId52"/>
    <sheet name="BFPaT-fueltax-electricity" sheetId="33" r:id="rId53"/>
    <sheet name="BFPaT-fueltax-coal" sheetId="34" r:id="rId54"/>
    <sheet name="BFPaT-fueltax-natgas" sheetId="35" r:id="rId55"/>
    <sheet name="BFPaT-fueltax-nuclear" sheetId="36" r:id="rId56"/>
    <sheet name="BFPaT-fueltax-hydro" sheetId="37" r:id="rId57"/>
    <sheet name="BFPaT-fueltax-wind" sheetId="38" r:id="rId58"/>
    <sheet name="BFPaT-fueltax-solar" sheetId="39" r:id="rId59"/>
    <sheet name="BFPaT-fueltax-biomass" sheetId="40" r:id="rId60"/>
    <sheet name="BFPaT-fueltax-petgas" sheetId="41" r:id="rId61"/>
    <sheet name="BFPaT-fueltax-petdies" sheetId="43" r:id="rId62"/>
    <sheet name="BFPaT-fueltax-biodies" sheetId="42" r:id="rId63"/>
    <sheet name="BFPaT-fueltax-biogas" sheetId="44" r:id="rId64"/>
    <sheet name="BFPaT-fueltax-jetkerosene" sheetId="45" r:id="rId65"/>
    <sheet name="BFPaT-fueltax-heat" sheetId="46" r:id="rId66"/>
    <sheet name="BFPaT-fueltax-geothermal" sheetId="47" r:id="rId67"/>
    <sheet name="BFPaT-fueltax-lignite" sheetId="48" r:id="rId68"/>
    <sheet name="BFPaT-fueltax-crude" sheetId="49" r:id="rId69"/>
    <sheet name="BFPaT-fueltax-heavyfueloil" sheetId="50" r:id="rId70"/>
    <sheet name="BFPaT-fueltax-lpgpropbut" sheetId="51" r:id="rId71"/>
    <sheet name="BFPaT-fueltax-msw" sheetId="52" r:id="rId72"/>
    <sheet name="BFPaT-fueltax-hydrogen" sheetId="53" r:id="rId73"/>
  </sheets>
  <externalReferences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p">#REF!</definedName>
    <definedName name="\y">#REF!</definedName>
    <definedName name="_1_1030CYSTOCKS">#REF!</definedName>
    <definedName name="Avoided_costs">[1]CC_Energy_Calc!$F$99:$F$113</definedName>
    <definedName name="Capture_point_sources">[1]CC_Energy_Calc!$C$78:$C$92</definedName>
    <definedName name="ColumnTitleRegion1.A24.F42.1">#REF!</definedName>
    <definedName name="ColumnTitleRegion1.A4.F22.1">#REF!</definedName>
    <definedName name="CRF">'[2]General Inputs'!$C$2</definedName>
    <definedName name="Cst_CAPEX_per_OPEX">[1]Admin!$E$70</definedName>
    <definedName name="Cst_ct_per_dollar">[1]Admin!$F$33</definedName>
    <definedName name="Cst_kWh_per_MMBtu">[1]Admin!$F$44</definedName>
    <definedName name="Cst_kWh_per_MWh">[1]Admin!$F$42</definedName>
    <definedName name="Cst_lbs_per_kg">[1]Admin!$F$34</definedName>
    <definedName name="Cst_ton_to_tonne">[1]Admin!$F$28</definedName>
    <definedName name="DATA">#REF!</definedName>
    <definedName name="dollar_conversion18to20">[3]Constants!#REF!</definedName>
    <definedName name="dollars_2019_2012">About!$A$206</definedName>
    <definedName name="dollars_2020_2012" localSheetId="3">[4]About!$A$103</definedName>
    <definedName name="dollars_2020_2012" localSheetId="33">[4]About!$A$103</definedName>
    <definedName name="dollars_2020_2012">[5]About!$A$103</definedName>
    <definedName name="Emis_Sources_Data">[1]Merge_Emis_Sources!$G$15:$S$88</definedName>
    <definedName name="Emis_Sources_Labels">[1]Merge_Emis_Sources!$G$13:$S$13</definedName>
    <definedName name="Emissions___Fuels____Emitting_Activities__Fuel_and_Emissions">#REF!</definedName>
    <definedName name="Eno_TM">'[6]1997  Table 1a Modified'!#REF!</definedName>
    <definedName name="Eno_Tons">'[6]1997  Table 1a Modified'!#REF!</definedName>
    <definedName name="Facilities_Coal_Coke_Clinker_and_FeeReg_only">#REF!</definedName>
    <definedName name="Facilities_Total_net_MWh">#REF!</definedName>
    <definedName name="Facility_summary_2008">#REF!</definedName>
    <definedName name="Facility_summary_2009">#REF!</definedName>
    <definedName name="Facility_summary_2010">#REF!</definedName>
    <definedName name="Feedstock_Use">[1]Enthal_Calc!$J$70:$J$79</definedName>
    <definedName name="gas_CI_tCO2_MWh">'[2]NAS Report'!$E$16</definedName>
    <definedName name="H2_kg_to_MMBtu">[3]Constants!$D$7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kWh_to_Btu">[3]Constants!$D$4</definedName>
    <definedName name="lignite_multiplier" localSheetId="3">'[4]Hard Coal and Lig Multipliers'!$N$15</definedName>
    <definedName name="lignite_multiplier" localSheetId="33">'[4]Hard Coal and Lig Multipliers'!$N$15</definedName>
    <definedName name="lignite_multiplier">#REF!</definedName>
    <definedName name="MACROS">#REF!</definedName>
    <definedName name="MWhperGJ">'[2]DAC Cost and Energy Requirement'!$D$2</definedName>
    <definedName name="natural_gas_emissions_intensity">[3]Constants!$D$17</definedName>
    <definedName name="Net_Generation_by_State__Type_1">#REF!</definedName>
    <definedName name="Net_Generation_by_State__Type_of_Producer__Energy_Source">#REF!</definedName>
    <definedName name="nonlignite_multiplier" localSheetId="3">'[4]Hard Coal and Lig Multipliers'!$N$16</definedName>
    <definedName name="nonlignite_multiplier" localSheetId="33">'[4]Hard Coal and Lig Multipliers'!$N$16</definedName>
    <definedName name="nonlignite_multiplier">#REF!</definedName>
    <definedName name="Print_Area_MI">#REF!</definedName>
    <definedName name="Reactant_Type">[1]Enthal_Calc!$C$70:$C$79</definedName>
    <definedName name="Sum_T2">'[6]1997  Table 1a Modified'!#REF!</definedName>
    <definedName name="Sum_TTM">'[6]1997  Table 1a Modified'!#REF!</definedName>
    <definedName name="SupCalc_Data">[1]Sup_Calc!$A:$R</definedName>
    <definedName name="SupCalc_Product">[1]Sup_Calc!$A:$A</definedName>
    <definedName name="SupCalc_Type">[1]Sup_Calc!$A$1:$R$1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0" l="1"/>
  <c r="F3" i="50"/>
  <c r="J3" i="50"/>
  <c r="M3" i="50"/>
  <c r="N3" i="50"/>
  <c r="R3" i="50"/>
  <c r="U3" i="50"/>
  <c r="V3" i="50"/>
  <c r="Z3" i="50"/>
  <c r="AC3" i="50"/>
  <c r="AD3" i="50"/>
  <c r="D4" i="50"/>
  <c r="E4" i="50"/>
  <c r="F4" i="50"/>
  <c r="G4" i="50"/>
  <c r="L4" i="50"/>
  <c r="M4" i="50"/>
  <c r="N4" i="50"/>
  <c r="O4" i="50"/>
  <c r="T4" i="50"/>
  <c r="U4" i="50"/>
  <c r="V4" i="50"/>
  <c r="W4" i="50"/>
  <c r="AB4" i="50"/>
  <c r="AC4" i="50"/>
  <c r="AD4" i="50"/>
  <c r="AE4" i="50"/>
  <c r="F5" i="50"/>
  <c r="G5" i="50"/>
  <c r="N5" i="50"/>
  <c r="O5" i="50"/>
  <c r="V5" i="50"/>
  <c r="W5" i="50"/>
  <c r="AD5" i="50"/>
  <c r="AE5" i="50"/>
  <c r="C6" i="50"/>
  <c r="C3" i="50" s="1"/>
  <c r="D6" i="50"/>
  <c r="D3" i="50" s="1"/>
  <c r="E6" i="50"/>
  <c r="E5" i="50" s="1"/>
  <c r="F6" i="50"/>
  <c r="G6" i="50"/>
  <c r="G3" i="50" s="1"/>
  <c r="H6" i="50"/>
  <c r="H5" i="50" s="1"/>
  <c r="I6" i="50"/>
  <c r="I5" i="50" s="1"/>
  <c r="J6" i="50"/>
  <c r="J5" i="50" s="1"/>
  <c r="K6" i="50"/>
  <c r="K3" i="50" s="1"/>
  <c r="L6" i="50"/>
  <c r="L3" i="50" s="1"/>
  <c r="M6" i="50"/>
  <c r="M5" i="50" s="1"/>
  <c r="N6" i="50"/>
  <c r="O6" i="50"/>
  <c r="O3" i="50" s="1"/>
  <c r="P6" i="50"/>
  <c r="P5" i="50" s="1"/>
  <c r="Q6" i="50"/>
  <c r="Q5" i="50" s="1"/>
  <c r="R6" i="50"/>
  <c r="R5" i="50" s="1"/>
  <c r="S6" i="50"/>
  <c r="S3" i="50" s="1"/>
  <c r="T6" i="50"/>
  <c r="T3" i="50" s="1"/>
  <c r="U6" i="50"/>
  <c r="U5" i="50" s="1"/>
  <c r="V6" i="50"/>
  <c r="W6" i="50"/>
  <c r="W3" i="50" s="1"/>
  <c r="X6" i="50"/>
  <c r="X5" i="50" s="1"/>
  <c r="Y6" i="50"/>
  <c r="Y5" i="50" s="1"/>
  <c r="Z6" i="50"/>
  <c r="Z5" i="50" s="1"/>
  <c r="AA6" i="50"/>
  <c r="AA3" i="50" s="1"/>
  <c r="AB6" i="50"/>
  <c r="AB3" i="50" s="1"/>
  <c r="AC6" i="50"/>
  <c r="AC5" i="50" s="1"/>
  <c r="AD6" i="50"/>
  <c r="AE6" i="50"/>
  <c r="AE3" i="50" s="1"/>
  <c r="AF6" i="50"/>
  <c r="AF5" i="50" s="1"/>
  <c r="B5" i="50"/>
  <c r="B4" i="50"/>
  <c r="B3" i="50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AC7" i="28"/>
  <c r="AD7" i="28"/>
  <c r="AE7" i="28"/>
  <c r="AF7" i="28"/>
  <c r="B7" i="28"/>
  <c r="C7" i="50"/>
  <c r="D7" i="50"/>
  <c r="E7" i="50"/>
  <c r="F7" i="50"/>
  <c r="G7" i="50"/>
  <c r="H7" i="50"/>
  <c r="I7" i="50"/>
  <c r="J7" i="50"/>
  <c r="K7" i="50"/>
  <c r="L7" i="50"/>
  <c r="M7" i="50"/>
  <c r="N7" i="50"/>
  <c r="O7" i="50"/>
  <c r="P7" i="50"/>
  <c r="Q7" i="50"/>
  <c r="R7" i="50"/>
  <c r="S7" i="50"/>
  <c r="T7" i="50"/>
  <c r="U7" i="50"/>
  <c r="V7" i="50"/>
  <c r="W7" i="50"/>
  <c r="X7" i="50"/>
  <c r="Y7" i="50"/>
  <c r="Z7" i="50"/>
  <c r="AA7" i="50"/>
  <c r="AB7" i="50"/>
  <c r="AC7" i="50"/>
  <c r="AD7" i="50"/>
  <c r="AE7" i="50"/>
  <c r="AF7" i="50"/>
  <c r="B7" i="50"/>
  <c r="C3" i="49"/>
  <c r="D3" i="49"/>
  <c r="E3" i="49"/>
  <c r="F3" i="49"/>
  <c r="G3" i="49"/>
  <c r="H3" i="49"/>
  <c r="I3" i="49"/>
  <c r="J3" i="49"/>
  <c r="K3" i="49"/>
  <c r="L3" i="49"/>
  <c r="M3" i="49"/>
  <c r="N3" i="49"/>
  <c r="O3" i="49"/>
  <c r="P3" i="49"/>
  <c r="Q3" i="49"/>
  <c r="R3" i="49"/>
  <c r="S3" i="49"/>
  <c r="T3" i="49"/>
  <c r="U3" i="49"/>
  <c r="V3" i="49"/>
  <c r="W3" i="49"/>
  <c r="X3" i="49"/>
  <c r="Y3" i="49"/>
  <c r="Z3" i="49"/>
  <c r="AA3" i="49"/>
  <c r="AB3" i="49"/>
  <c r="AC3" i="49"/>
  <c r="AD3" i="49"/>
  <c r="AE3" i="49"/>
  <c r="AF3" i="49"/>
  <c r="B3" i="49"/>
  <c r="B3" i="36"/>
  <c r="C3" i="36"/>
  <c r="D3" i="36"/>
  <c r="E3" i="36"/>
  <c r="F3" i="36"/>
  <c r="G3" i="36"/>
  <c r="H3" i="36"/>
  <c r="I3" i="36"/>
  <c r="J3" i="36"/>
  <c r="K3" i="36"/>
  <c r="L3" i="36"/>
  <c r="M3" i="36"/>
  <c r="N3" i="36"/>
  <c r="O3" i="36"/>
  <c r="P3" i="36"/>
  <c r="Q3" i="36"/>
  <c r="R3" i="36"/>
  <c r="S3" i="36"/>
  <c r="T3" i="36"/>
  <c r="U3" i="36"/>
  <c r="V3" i="36"/>
  <c r="W3" i="36"/>
  <c r="X3" i="36"/>
  <c r="Y3" i="36"/>
  <c r="Z3" i="36"/>
  <c r="AA3" i="36"/>
  <c r="AB3" i="36"/>
  <c r="AC3" i="36"/>
  <c r="AD3" i="36"/>
  <c r="AE3" i="36"/>
  <c r="AF3" i="36"/>
  <c r="B3" i="113"/>
  <c r="C3" i="113"/>
  <c r="D3" i="113"/>
  <c r="E3" i="113"/>
  <c r="F3" i="113"/>
  <c r="G3" i="113"/>
  <c r="H3" i="113"/>
  <c r="I3" i="113"/>
  <c r="J3" i="113"/>
  <c r="K3" i="113"/>
  <c r="L3" i="113"/>
  <c r="M3" i="113"/>
  <c r="N3" i="113"/>
  <c r="O3" i="113"/>
  <c r="P3" i="113"/>
  <c r="Q3" i="113"/>
  <c r="R3" i="113"/>
  <c r="S3" i="113"/>
  <c r="T3" i="113"/>
  <c r="U3" i="113"/>
  <c r="V3" i="113"/>
  <c r="W3" i="113"/>
  <c r="X3" i="113"/>
  <c r="Y3" i="113"/>
  <c r="Z3" i="113"/>
  <c r="AA3" i="113"/>
  <c r="AB3" i="113"/>
  <c r="AC3" i="113"/>
  <c r="AD3" i="113"/>
  <c r="AE3" i="113"/>
  <c r="AF3" i="113"/>
  <c r="D9" i="114"/>
  <c r="D10" i="114" s="1"/>
  <c r="E9" i="114"/>
  <c r="F9" i="114"/>
  <c r="G9" i="114"/>
  <c r="H9" i="114"/>
  <c r="I9" i="114"/>
  <c r="J9" i="114"/>
  <c r="K9" i="114"/>
  <c r="K10" i="114" s="1"/>
  <c r="L9" i="114"/>
  <c r="L10" i="114" s="1"/>
  <c r="M9" i="114"/>
  <c r="N9" i="114"/>
  <c r="O9" i="114"/>
  <c r="P9" i="114"/>
  <c r="Q9" i="114"/>
  <c r="R9" i="114"/>
  <c r="S9" i="114"/>
  <c r="S10" i="114" s="1"/>
  <c r="T9" i="114"/>
  <c r="T10" i="114" s="1"/>
  <c r="U9" i="114"/>
  <c r="V9" i="114"/>
  <c r="W9" i="114"/>
  <c r="X9" i="114"/>
  <c r="Y9" i="114"/>
  <c r="Z9" i="114"/>
  <c r="AA9" i="114"/>
  <c r="AA10" i="114" s="1"/>
  <c r="AB9" i="114"/>
  <c r="AB10" i="114" s="1"/>
  <c r="AC9" i="114"/>
  <c r="AD9" i="114"/>
  <c r="AE9" i="114"/>
  <c r="AF9" i="114"/>
  <c r="AG9" i="114"/>
  <c r="E10" i="114"/>
  <c r="F10" i="114"/>
  <c r="G10" i="114"/>
  <c r="H10" i="114"/>
  <c r="I10" i="114"/>
  <c r="J10" i="114"/>
  <c r="M10" i="114"/>
  <c r="N10" i="114"/>
  <c r="O10" i="114"/>
  <c r="P10" i="114"/>
  <c r="Q10" i="114"/>
  <c r="R10" i="114"/>
  <c r="U10" i="114"/>
  <c r="V10" i="114"/>
  <c r="W10" i="114"/>
  <c r="X10" i="114"/>
  <c r="Y10" i="114"/>
  <c r="Z10" i="114"/>
  <c r="AC10" i="114"/>
  <c r="AD10" i="114"/>
  <c r="AE10" i="114"/>
  <c r="AF10" i="114"/>
  <c r="AG10" i="114"/>
  <c r="C10" i="114"/>
  <c r="C9" i="114"/>
  <c r="D8" i="114"/>
  <c r="E8" i="114"/>
  <c r="F8" i="114"/>
  <c r="G8" i="114"/>
  <c r="H8" i="114"/>
  <c r="I8" i="114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Y8" i="114"/>
  <c r="Z8" i="114"/>
  <c r="AA8" i="114"/>
  <c r="AB8" i="114"/>
  <c r="AC8" i="114"/>
  <c r="AD8" i="114"/>
  <c r="AE8" i="114"/>
  <c r="AF8" i="114"/>
  <c r="AG8" i="114"/>
  <c r="C8" i="114"/>
  <c r="AF9" i="113"/>
  <c r="AE9" i="113"/>
  <c r="AD9" i="113"/>
  <c r="AC9" i="113"/>
  <c r="AB9" i="113"/>
  <c r="AA9" i="113"/>
  <c r="Z9" i="113"/>
  <c r="Y9" i="113"/>
  <c r="X9" i="113"/>
  <c r="W9" i="113"/>
  <c r="V9" i="113"/>
  <c r="U9" i="113"/>
  <c r="T9" i="113"/>
  <c r="S9" i="113"/>
  <c r="R9" i="113"/>
  <c r="Q9" i="113"/>
  <c r="P9" i="113"/>
  <c r="O9" i="113"/>
  <c r="N9" i="113"/>
  <c r="M9" i="113"/>
  <c r="L9" i="113"/>
  <c r="K9" i="113"/>
  <c r="J9" i="113"/>
  <c r="I9" i="113"/>
  <c r="H9" i="113"/>
  <c r="G9" i="113"/>
  <c r="F9" i="113"/>
  <c r="E9" i="113"/>
  <c r="D9" i="113"/>
  <c r="C9" i="113"/>
  <c r="B9" i="113"/>
  <c r="AA4" i="50" l="1"/>
  <c r="S4" i="50"/>
  <c r="K4" i="50"/>
  <c r="C4" i="50"/>
  <c r="Y3" i="50"/>
  <c r="Q3" i="50"/>
  <c r="I3" i="50"/>
  <c r="AB5" i="50"/>
  <c r="T5" i="50"/>
  <c r="L5" i="50"/>
  <c r="D5" i="50"/>
  <c r="Z4" i="50"/>
  <c r="R4" i="50"/>
  <c r="J4" i="50"/>
  <c r="AF3" i="50"/>
  <c r="X3" i="50"/>
  <c r="P3" i="50"/>
  <c r="H3" i="50"/>
  <c r="AA5" i="50"/>
  <c r="S5" i="50"/>
  <c r="K5" i="50"/>
  <c r="C5" i="50"/>
  <c r="Y4" i="50"/>
  <c r="Q4" i="50"/>
  <c r="I4" i="50"/>
  <c r="AF4" i="50"/>
  <c r="X4" i="50"/>
  <c r="P4" i="50"/>
  <c r="H4" i="50"/>
  <c r="C6" i="27" l="1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B6" i="27"/>
  <c r="B3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AA3" i="27"/>
  <c r="AB3" i="27"/>
  <c r="AC3" i="27"/>
  <c r="AD3" i="27"/>
  <c r="AE3" i="27"/>
  <c r="AF3" i="27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B180" i="1" s="1"/>
  <c r="G168" i="1"/>
  <c r="G169" i="1"/>
  <c r="G170" i="1"/>
  <c r="G171" i="1"/>
  <c r="D176" i="1" s="1"/>
  <c r="G172" i="1"/>
  <c r="G173" i="1"/>
  <c r="G174" i="1"/>
  <c r="B187" i="1"/>
  <c r="B179" i="1" s="1"/>
  <c r="B40" i="60"/>
  <c r="C40" i="60"/>
  <c r="C182" i="1" l="1"/>
  <c r="C41" i="60" s="1"/>
  <c r="C183" i="1"/>
  <c r="B44" i="112"/>
  <c r="C44" i="112"/>
  <c r="D44" i="112"/>
  <c r="E44" i="112"/>
  <c r="F44" i="112"/>
  <c r="G44" i="112"/>
  <c r="H44" i="112"/>
  <c r="I44" i="112"/>
  <c r="J44" i="112"/>
  <c r="K44" i="112"/>
  <c r="L44" i="112"/>
  <c r="M44" i="112"/>
  <c r="N44" i="112"/>
  <c r="O44" i="112"/>
  <c r="P44" i="112"/>
  <c r="Q44" i="112"/>
  <c r="R44" i="112"/>
  <c r="S44" i="112"/>
  <c r="T44" i="112"/>
  <c r="U44" i="112"/>
  <c r="V44" i="112"/>
  <c r="W44" i="112"/>
  <c r="X44" i="112"/>
  <c r="Y44" i="112"/>
  <c r="Z44" i="112"/>
  <c r="AA44" i="112"/>
  <c r="AB44" i="112"/>
  <c r="AC44" i="112"/>
  <c r="AD44" i="112"/>
  <c r="AE44" i="112"/>
  <c r="AF44" i="112"/>
  <c r="AG44" i="112"/>
  <c r="B45" i="112"/>
  <c r="C45" i="112"/>
  <c r="D45" i="112"/>
  <c r="E45" i="112"/>
  <c r="F45" i="112"/>
  <c r="G45" i="112"/>
  <c r="H45" i="112"/>
  <c r="I45" i="112"/>
  <c r="J45" i="112"/>
  <c r="K45" i="112"/>
  <c r="L45" i="112"/>
  <c r="M45" i="112"/>
  <c r="N45" i="112"/>
  <c r="O45" i="112"/>
  <c r="P45" i="112"/>
  <c r="Q45" i="112"/>
  <c r="R45" i="112"/>
  <c r="S45" i="112"/>
  <c r="T45" i="112"/>
  <c r="U45" i="112"/>
  <c r="V45" i="112"/>
  <c r="W45" i="112"/>
  <c r="X45" i="112"/>
  <c r="Y45" i="112"/>
  <c r="Z45" i="112"/>
  <c r="AA45" i="112"/>
  <c r="AB45" i="112"/>
  <c r="AC45" i="112"/>
  <c r="AD45" i="112"/>
  <c r="AE45" i="112"/>
  <c r="AF45" i="112"/>
  <c r="AG45" i="112"/>
  <c r="B46" i="112"/>
  <c r="C46" i="112"/>
  <c r="D46" i="112"/>
  <c r="E46" i="112"/>
  <c r="F46" i="112"/>
  <c r="G46" i="112"/>
  <c r="H46" i="112"/>
  <c r="I46" i="112"/>
  <c r="J46" i="112"/>
  <c r="K46" i="112"/>
  <c r="L46" i="112"/>
  <c r="M46" i="112"/>
  <c r="N46" i="112"/>
  <c r="O46" i="112"/>
  <c r="P46" i="112"/>
  <c r="Q46" i="112"/>
  <c r="R46" i="112"/>
  <c r="S46" i="112"/>
  <c r="T46" i="112"/>
  <c r="U46" i="112"/>
  <c r="V46" i="112"/>
  <c r="W46" i="112"/>
  <c r="X46" i="112"/>
  <c r="Y46" i="112"/>
  <c r="Z46" i="112"/>
  <c r="AA46" i="112"/>
  <c r="AB46" i="112"/>
  <c r="AC46" i="112"/>
  <c r="AD46" i="112"/>
  <c r="AE46" i="112"/>
  <c r="AF46" i="112"/>
  <c r="AG46" i="112"/>
  <c r="B47" i="112"/>
  <c r="C47" i="112"/>
  <c r="D47" i="112"/>
  <c r="E47" i="112"/>
  <c r="F47" i="112"/>
  <c r="G47" i="112"/>
  <c r="H47" i="112"/>
  <c r="I47" i="112"/>
  <c r="J47" i="112"/>
  <c r="K47" i="112"/>
  <c r="L47" i="112"/>
  <c r="M47" i="112"/>
  <c r="N47" i="112"/>
  <c r="O47" i="112"/>
  <c r="P47" i="112"/>
  <c r="Q47" i="112"/>
  <c r="R47" i="112"/>
  <c r="S47" i="112"/>
  <c r="T47" i="112"/>
  <c r="U47" i="112"/>
  <c r="V47" i="112"/>
  <c r="W47" i="112"/>
  <c r="X47" i="112"/>
  <c r="Y47" i="112"/>
  <c r="Z47" i="112"/>
  <c r="AA47" i="112"/>
  <c r="AB47" i="112"/>
  <c r="AC47" i="112"/>
  <c r="AD47" i="112"/>
  <c r="AE47" i="112"/>
  <c r="AF47" i="112"/>
  <c r="AG47" i="112"/>
  <c r="B51" i="112"/>
  <c r="C51" i="112"/>
  <c r="D51" i="112"/>
  <c r="E51" i="112"/>
  <c r="F51" i="112"/>
  <c r="G51" i="112"/>
  <c r="H51" i="112"/>
  <c r="I51" i="112"/>
  <c r="J51" i="112"/>
  <c r="K51" i="112"/>
  <c r="L51" i="112"/>
  <c r="M51" i="112"/>
  <c r="N51" i="112"/>
  <c r="O51" i="112"/>
  <c r="P51" i="112"/>
  <c r="Q51" i="112"/>
  <c r="R51" i="112"/>
  <c r="S51" i="112"/>
  <c r="T51" i="112"/>
  <c r="U51" i="112"/>
  <c r="V51" i="112"/>
  <c r="W51" i="112"/>
  <c r="X51" i="112"/>
  <c r="Y51" i="112"/>
  <c r="Z51" i="112"/>
  <c r="AA51" i="112"/>
  <c r="AB51" i="112"/>
  <c r="AC51" i="112"/>
  <c r="AD51" i="112"/>
  <c r="AE51" i="112"/>
  <c r="AF51" i="112"/>
  <c r="AG51" i="112"/>
  <c r="B57" i="112"/>
  <c r="C57" i="112"/>
  <c r="D57" i="112"/>
  <c r="E57" i="112"/>
  <c r="F57" i="112"/>
  <c r="G57" i="112"/>
  <c r="H57" i="112"/>
  <c r="I57" i="112"/>
  <c r="J57" i="112"/>
  <c r="K57" i="112"/>
  <c r="L57" i="112"/>
  <c r="M57" i="112"/>
  <c r="N57" i="112"/>
  <c r="O57" i="112"/>
  <c r="P57" i="112"/>
  <c r="Q57" i="112"/>
  <c r="R57" i="112"/>
  <c r="S57" i="112"/>
  <c r="T57" i="112"/>
  <c r="U57" i="112"/>
  <c r="V57" i="112"/>
  <c r="W57" i="112"/>
  <c r="X57" i="112"/>
  <c r="Y57" i="112"/>
  <c r="Z57" i="112"/>
  <c r="AA57" i="112"/>
  <c r="AB57" i="112"/>
  <c r="AC57" i="112"/>
  <c r="AD57" i="112"/>
  <c r="AE57" i="112"/>
  <c r="AF57" i="112"/>
  <c r="AG57" i="112"/>
  <c r="B59" i="112"/>
  <c r="C59" i="112"/>
  <c r="D59" i="112"/>
  <c r="E59" i="112"/>
  <c r="F59" i="112"/>
  <c r="G59" i="112"/>
  <c r="H59" i="112"/>
  <c r="I59" i="112"/>
  <c r="J59" i="112"/>
  <c r="K59" i="112"/>
  <c r="L59" i="112"/>
  <c r="M59" i="112"/>
  <c r="N59" i="112"/>
  <c r="O59" i="112"/>
  <c r="P59" i="112"/>
  <c r="Q59" i="112"/>
  <c r="R59" i="112"/>
  <c r="S59" i="112"/>
  <c r="T59" i="112"/>
  <c r="U59" i="112"/>
  <c r="V59" i="112"/>
  <c r="W59" i="112"/>
  <c r="X59" i="112"/>
  <c r="Y59" i="112"/>
  <c r="Z59" i="112"/>
  <c r="AA59" i="112"/>
  <c r="AB59" i="112"/>
  <c r="AC59" i="112"/>
  <c r="AD59" i="112"/>
  <c r="AE59" i="112"/>
  <c r="AF59" i="112"/>
  <c r="AG59" i="112"/>
  <c r="B62" i="112"/>
  <c r="C62" i="112"/>
  <c r="D62" i="112"/>
  <c r="E62" i="112"/>
  <c r="F62" i="112"/>
  <c r="G62" i="112"/>
  <c r="H62" i="112"/>
  <c r="I62" i="112"/>
  <c r="J62" i="112"/>
  <c r="K62" i="112"/>
  <c r="L62" i="112"/>
  <c r="M62" i="112"/>
  <c r="N62" i="112"/>
  <c r="O62" i="112"/>
  <c r="P62" i="112"/>
  <c r="Q62" i="112"/>
  <c r="R62" i="112"/>
  <c r="S62" i="112"/>
  <c r="T62" i="112"/>
  <c r="U62" i="112"/>
  <c r="V62" i="112"/>
  <c r="W62" i="112"/>
  <c r="X62" i="112"/>
  <c r="Y62" i="112"/>
  <c r="Z62" i="112"/>
  <c r="AA62" i="112"/>
  <c r="AB62" i="112"/>
  <c r="AC62" i="112"/>
  <c r="AD62" i="112"/>
  <c r="AE62" i="112"/>
  <c r="AF62" i="112"/>
  <c r="AG62" i="112"/>
  <c r="B64" i="112"/>
  <c r="C64" i="112"/>
  <c r="D64" i="112"/>
  <c r="E64" i="112"/>
  <c r="F64" i="112"/>
  <c r="G64" i="112"/>
  <c r="H64" i="112"/>
  <c r="I64" i="112"/>
  <c r="J64" i="112"/>
  <c r="K64" i="112"/>
  <c r="L64" i="112"/>
  <c r="M64" i="112"/>
  <c r="N64" i="112"/>
  <c r="O64" i="112"/>
  <c r="P64" i="112"/>
  <c r="Q64" i="112"/>
  <c r="R64" i="112"/>
  <c r="S64" i="112"/>
  <c r="T64" i="112"/>
  <c r="U64" i="112"/>
  <c r="V64" i="112"/>
  <c r="W64" i="112"/>
  <c r="X64" i="112"/>
  <c r="Y64" i="112"/>
  <c r="Z64" i="112"/>
  <c r="AA64" i="112"/>
  <c r="AB64" i="112"/>
  <c r="AC64" i="112"/>
  <c r="AD64" i="112"/>
  <c r="AE64" i="112"/>
  <c r="AF64" i="112"/>
  <c r="AG64" i="112"/>
  <c r="B125" i="1"/>
  <c r="B126" i="1"/>
  <c r="B2" i="40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X2" i="40"/>
  <c r="Y2" i="40"/>
  <c r="Z2" i="40"/>
  <c r="AA2" i="40"/>
  <c r="AB2" i="40"/>
  <c r="AC2" i="40"/>
  <c r="AD2" i="40"/>
  <c r="AE2" i="40"/>
  <c r="AF2" i="40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C5" i="34"/>
  <c r="C2" i="34" s="1"/>
  <c r="D5" i="34"/>
  <c r="D4" i="34" s="1"/>
  <c r="E5" i="34"/>
  <c r="E3" i="34" s="1"/>
  <c r="F5" i="34"/>
  <c r="F2" i="34" s="1"/>
  <c r="G5" i="34"/>
  <c r="G4" i="34" s="1"/>
  <c r="H5" i="34"/>
  <c r="H4" i="34" s="1"/>
  <c r="I5" i="34"/>
  <c r="I3" i="34" s="1"/>
  <c r="J5" i="34"/>
  <c r="J4" i="34" s="1"/>
  <c r="K5" i="34"/>
  <c r="K2" i="34" s="1"/>
  <c r="L5" i="34"/>
  <c r="L4" i="34" s="1"/>
  <c r="M5" i="34"/>
  <c r="M3" i="34" s="1"/>
  <c r="N5" i="34"/>
  <c r="N2" i="34" s="1"/>
  <c r="O5" i="34"/>
  <c r="O4" i="34" s="1"/>
  <c r="P5" i="34"/>
  <c r="P4" i="34" s="1"/>
  <c r="Q5" i="34"/>
  <c r="Q3" i="34" s="1"/>
  <c r="R5" i="34"/>
  <c r="R4" i="34" s="1"/>
  <c r="S5" i="34"/>
  <c r="S2" i="34" s="1"/>
  <c r="T5" i="34"/>
  <c r="T4" i="34" s="1"/>
  <c r="U5" i="34"/>
  <c r="U3" i="34" s="1"/>
  <c r="V5" i="34"/>
  <c r="V2" i="34" s="1"/>
  <c r="W5" i="34"/>
  <c r="W4" i="34" s="1"/>
  <c r="X5" i="34"/>
  <c r="X4" i="34" s="1"/>
  <c r="Y5" i="34"/>
  <c r="Y3" i="34" s="1"/>
  <c r="Z5" i="34"/>
  <c r="Z4" i="34" s="1"/>
  <c r="AA5" i="34"/>
  <c r="AA2" i="34" s="1"/>
  <c r="AB5" i="34"/>
  <c r="AB4" i="34" s="1"/>
  <c r="AC5" i="34"/>
  <c r="AC3" i="34" s="1"/>
  <c r="AD5" i="34"/>
  <c r="AD2" i="34" s="1"/>
  <c r="AE5" i="34"/>
  <c r="AE4" i="34" s="1"/>
  <c r="AF5" i="34"/>
  <c r="AF4" i="34" s="1"/>
  <c r="B5" i="34"/>
  <c r="B9" i="34" s="1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C5" i="12"/>
  <c r="C8" i="12" s="1"/>
  <c r="D5" i="12"/>
  <c r="E5" i="12"/>
  <c r="F5" i="12"/>
  <c r="G5" i="12"/>
  <c r="G8" i="12" s="1"/>
  <c r="H5" i="12"/>
  <c r="H8" i="12" s="1"/>
  <c r="I5" i="12"/>
  <c r="I7" i="12" s="1"/>
  <c r="J5" i="12"/>
  <c r="K5" i="12"/>
  <c r="K8" i="12" s="1"/>
  <c r="L5" i="12"/>
  <c r="M5" i="12"/>
  <c r="N5" i="12"/>
  <c r="N7" i="12" s="1"/>
  <c r="O5" i="12"/>
  <c r="O8" i="12" s="1"/>
  <c r="P5" i="12"/>
  <c r="P8" i="12" s="1"/>
  <c r="Q5" i="12"/>
  <c r="Q7" i="12" s="1"/>
  <c r="R5" i="12"/>
  <c r="S5" i="12"/>
  <c r="S8" i="12" s="1"/>
  <c r="T5" i="12"/>
  <c r="U5" i="12"/>
  <c r="V5" i="12"/>
  <c r="W5" i="12"/>
  <c r="W8" i="12" s="1"/>
  <c r="X5" i="12"/>
  <c r="X8" i="12" s="1"/>
  <c r="Y5" i="12"/>
  <c r="Y7" i="12" s="1"/>
  <c r="Z5" i="12"/>
  <c r="AA5" i="12"/>
  <c r="AA8" i="12" s="1"/>
  <c r="AB5" i="12"/>
  <c r="AC5" i="12"/>
  <c r="AD5" i="12"/>
  <c r="AE5" i="12"/>
  <c r="AE8" i="12" s="1"/>
  <c r="AF5" i="12"/>
  <c r="AF8" i="12" s="1"/>
  <c r="C7" i="12"/>
  <c r="D7" i="12"/>
  <c r="E7" i="12"/>
  <c r="F7" i="12"/>
  <c r="J7" i="12"/>
  <c r="K7" i="12"/>
  <c r="L7" i="12"/>
  <c r="M7" i="12"/>
  <c r="R7" i="12"/>
  <c r="S7" i="12"/>
  <c r="T7" i="12"/>
  <c r="U7" i="12"/>
  <c r="V7" i="12"/>
  <c r="Z7" i="12"/>
  <c r="AA7" i="12"/>
  <c r="AB7" i="12"/>
  <c r="AC7" i="12"/>
  <c r="AD7" i="12"/>
  <c r="D8" i="12"/>
  <c r="E8" i="12"/>
  <c r="F8" i="12"/>
  <c r="I8" i="12"/>
  <c r="J8" i="12"/>
  <c r="L8" i="12"/>
  <c r="M8" i="12"/>
  <c r="N8" i="12"/>
  <c r="Q8" i="12"/>
  <c r="R8" i="12"/>
  <c r="T8" i="12"/>
  <c r="U8" i="12"/>
  <c r="V8" i="12"/>
  <c r="Y8" i="12"/>
  <c r="Z8" i="12"/>
  <c r="AB8" i="12"/>
  <c r="AC8" i="12"/>
  <c r="AD8" i="12"/>
  <c r="B8" i="12"/>
  <c r="B7" i="12"/>
  <c r="B2" i="12"/>
  <c r="B3" i="12"/>
  <c r="B4" i="12"/>
  <c r="B5" i="12"/>
  <c r="B3" i="33"/>
  <c r="C3" i="33"/>
  <c r="D3" i="33"/>
  <c r="E3" i="33"/>
  <c r="F3" i="33"/>
  <c r="G3" i="33"/>
  <c r="H3" i="33"/>
  <c r="I3" i="33"/>
  <c r="J3" i="33"/>
  <c r="K3" i="33"/>
  <c r="L3" i="33"/>
  <c r="M3" i="33"/>
  <c r="N3" i="33"/>
  <c r="O3" i="33"/>
  <c r="P3" i="33"/>
  <c r="Q3" i="33"/>
  <c r="R3" i="33"/>
  <c r="S3" i="33"/>
  <c r="T3" i="33"/>
  <c r="U3" i="33"/>
  <c r="V3" i="33"/>
  <c r="W3" i="33"/>
  <c r="X3" i="33"/>
  <c r="Y3" i="33"/>
  <c r="Z3" i="33"/>
  <c r="AA3" i="33"/>
  <c r="AB3" i="33"/>
  <c r="AC3" i="33"/>
  <c r="AD3" i="33"/>
  <c r="AE3" i="33"/>
  <c r="AF3" i="33"/>
  <c r="B35" i="100"/>
  <c r="D12" i="100"/>
  <c r="E12" i="100"/>
  <c r="F12" i="100"/>
  <c r="G12" i="100"/>
  <c r="H12" i="100"/>
  <c r="I12" i="100"/>
  <c r="J12" i="100"/>
  <c r="K12" i="100"/>
  <c r="L12" i="100"/>
  <c r="M12" i="100"/>
  <c r="N12" i="100"/>
  <c r="O12" i="100"/>
  <c r="P12" i="100"/>
  <c r="Q12" i="100"/>
  <c r="R12" i="100"/>
  <c r="S12" i="100"/>
  <c r="T12" i="100"/>
  <c r="U12" i="100"/>
  <c r="V12" i="100"/>
  <c r="W12" i="100"/>
  <c r="X12" i="100"/>
  <c r="Y12" i="100"/>
  <c r="Z12" i="100"/>
  <c r="AA12" i="100"/>
  <c r="AB12" i="100"/>
  <c r="AC12" i="100"/>
  <c r="AD12" i="100"/>
  <c r="AE12" i="100"/>
  <c r="AF12" i="100"/>
  <c r="C12" i="100"/>
  <c r="C19" i="100"/>
  <c r="D19" i="100" s="1"/>
  <c r="E19" i="100" s="1"/>
  <c r="F19" i="100" s="1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S19" i="100" s="1"/>
  <c r="T19" i="100" s="1"/>
  <c r="U19" i="100" s="1"/>
  <c r="V19" i="100" s="1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32" i="112"/>
  <c r="AF32" i="112"/>
  <c r="AE32" i="112"/>
  <c r="AD32" i="112"/>
  <c r="AC32" i="112"/>
  <c r="AB32" i="112"/>
  <c r="AA32" i="112"/>
  <c r="Z32" i="112"/>
  <c r="Y32" i="112"/>
  <c r="X32" i="112"/>
  <c r="W32" i="112"/>
  <c r="V32" i="112"/>
  <c r="U32" i="112"/>
  <c r="T32" i="112"/>
  <c r="S32" i="112"/>
  <c r="R32" i="112"/>
  <c r="Q32" i="112"/>
  <c r="P32" i="112"/>
  <c r="O32" i="112"/>
  <c r="N32" i="112"/>
  <c r="M32" i="112"/>
  <c r="L32" i="112"/>
  <c r="K32" i="112"/>
  <c r="J32" i="112"/>
  <c r="I32" i="112"/>
  <c r="H32" i="112"/>
  <c r="G32" i="112"/>
  <c r="F32" i="112"/>
  <c r="E32" i="112"/>
  <c r="D32" i="112"/>
  <c r="C32" i="112"/>
  <c r="B32" i="112"/>
  <c r="AG30" i="112"/>
  <c r="AF30" i="112"/>
  <c r="AE30" i="112"/>
  <c r="AD30" i="112"/>
  <c r="AC30" i="112"/>
  <c r="AB30" i="112"/>
  <c r="AA30" i="112"/>
  <c r="Z30" i="112"/>
  <c r="Y30" i="112"/>
  <c r="X30" i="112"/>
  <c r="W30" i="112"/>
  <c r="V30" i="112"/>
  <c r="U30" i="112"/>
  <c r="T30" i="112"/>
  <c r="S30" i="112"/>
  <c r="R30" i="112"/>
  <c r="Q30" i="112"/>
  <c r="P30" i="112"/>
  <c r="O30" i="112"/>
  <c r="N30" i="112"/>
  <c r="M30" i="112"/>
  <c r="L30" i="112"/>
  <c r="K30" i="112"/>
  <c r="J30" i="112"/>
  <c r="I30" i="112"/>
  <c r="H30" i="112"/>
  <c r="G30" i="112"/>
  <c r="F30" i="112"/>
  <c r="E30" i="112"/>
  <c r="D30" i="112"/>
  <c r="C30" i="112"/>
  <c r="B30" i="112"/>
  <c r="AG27" i="112"/>
  <c r="AF27" i="112"/>
  <c r="AE27" i="112"/>
  <c r="AD27" i="112"/>
  <c r="AC27" i="112"/>
  <c r="AB27" i="112"/>
  <c r="AA27" i="112"/>
  <c r="Z27" i="112"/>
  <c r="Y27" i="112"/>
  <c r="X27" i="112"/>
  <c r="W27" i="112"/>
  <c r="V27" i="112"/>
  <c r="U27" i="112"/>
  <c r="T27" i="112"/>
  <c r="S27" i="112"/>
  <c r="R27" i="112"/>
  <c r="Q27" i="112"/>
  <c r="P27" i="112"/>
  <c r="O27" i="112"/>
  <c r="N27" i="112"/>
  <c r="M27" i="112"/>
  <c r="L27" i="112"/>
  <c r="K27" i="112"/>
  <c r="J27" i="112"/>
  <c r="I27" i="112"/>
  <c r="H27" i="112"/>
  <c r="G27" i="112"/>
  <c r="F27" i="112"/>
  <c r="E27" i="112"/>
  <c r="D27" i="112"/>
  <c r="C27" i="112"/>
  <c r="B27" i="112"/>
  <c r="AG25" i="112"/>
  <c r="AF25" i="112"/>
  <c r="AE25" i="112"/>
  <c r="AD25" i="112"/>
  <c r="AC25" i="112"/>
  <c r="AB25" i="112"/>
  <c r="AA25" i="112"/>
  <c r="Z25" i="112"/>
  <c r="Y25" i="112"/>
  <c r="X25" i="112"/>
  <c r="W25" i="112"/>
  <c r="V25" i="112"/>
  <c r="U25" i="112"/>
  <c r="T25" i="112"/>
  <c r="S25" i="112"/>
  <c r="R25" i="112"/>
  <c r="Q25" i="112"/>
  <c r="P25" i="112"/>
  <c r="O25" i="112"/>
  <c r="N25" i="112"/>
  <c r="M25" i="112"/>
  <c r="L25" i="112"/>
  <c r="K25" i="112"/>
  <c r="J25" i="112"/>
  <c r="I25" i="112"/>
  <c r="H25" i="112"/>
  <c r="G25" i="112"/>
  <c r="F25" i="112"/>
  <c r="E25" i="112"/>
  <c r="D25" i="112"/>
  <c r="C25" i="112"/>
  <c r="B25" i="112"/>
  <c r="AG19" i="112"/>
  <c r="AF19" i="112"/>
  <c r="AE19" i="112"/>
  <c r="AD19" i="112"/>
  <c r="AC19" i="112"/>
  <c r="AB19" i="112"/>
  <c r="AA19" i="112"/>
  <c r="Z19" i="112"/>
  <c r="Y19" i="112"/>
  <c r="X19" i="112"/>
  <c r="W19" i="112"/>
  <c r="V19" i="112"/>
  <c r="U19" i="112"/>
  <c r="T19" i="112"/>
  <c r="S19" i="112"/>
  <c r="R19" i="112"/>
  <c r="Q19" i="112"/>
  <c r="P19" i="112"/>
  <c r="O19" i="112"/>
  <c r="N19" i="112"/>
  <c r="M19" i="112"/>
  <c r="L19" i="112"/>
  <c r="K19" i="112"/>
  <c r="J19" i="112"/>
  <c r="I19" i="112"/>
  <c r="H19" i="112"/>
  <c r="G19" i="112"/>
  <c r="F19" i="112"/>
  <c r="E19" i="112"/>
  <c r="D19" i="112"/>
  <c r="C19" i="112"/>
  <c r="B19" i="112"/>
  <c r="AG15" i="112"/>
  <c r="AF15" i="112"/>
  <c r="AE15" i="112"/>
  <c r="AD15" i="112"/>
  <c r="AC15" i="112"/>
  <c r="AB15" i="112"/>
  <c r="AA15" i="112"/>
  <c r="Z15" i="112"/>
  <c r="Y15" i="112"/>
  <c r="X15" i="112"/>
  <c r="W15" i="112"/>
  <c r="V15" i="112"/>
  <c r="U15" i="112"/>
  <c r="T15" i="112"/>
  <c r="S15" i="112"/>
  <c r="R15" i="112"/>
  <c r="Q15" i="112"/>
  <c r="P15" i="112"/>
  <c r="O15" i="112"/>
  <c r="N15" i="112"/>
  <c r="M15" i="112"/>
  <c r="L15" i="112"/>
  <c r="K15" i="112"/>
  <c r="J15" i="112"/>
  <c r="I15" i="112"/>
  <c r="H15" i="112"/>
  <c r="G15" i="112"/>
  <c r="F15" i="112"/>
  <c r="E15" i="112"/>
  <c r="D15" i="112"/>
  <c r="C15" i="112"/>
  <c r="B15" i="112"/>
  <c r="AG14" i="112"/>
  <c r="AF14" i="112"/>
  <c r="AE14" i="112"/>
  <c r="AD14" i="112"/>
  <c r="AC14" i="112"/>
  <c r="AB14" i="112"/>
  <c r="AA14" i="112"/>
  <c r="Z14" i="112"/>
  <c r="Y14" i="112"/>
  <c r="X14" i="112"/>
  <c r="W14" i="112"/>
  <c r="V14" i="112"/>
  <c r="U14" i="112"/>
  <c r="T14" i="112"/>
  <c r="S14" i="112"/>
  <c r="R14" i="112"/>
  <c r="Q14" i="112"/>
  <c r="P14" i="112"/>
  <c r="O14" i="112"/>
  <c r="N14" i="112"/>
  <c r="M14" i="112"/>
  <c r="L14" i="112"/>
  <c r="K14" i="112"/>
  <c r="J14" i="112"/>
  <c r="I14" i="112"/>
  <c r="H14" i="112"/>
  <c r="G14" i="112"/>
  <c r="F14" i="112"/>
  <c r="E14" i="112"/>
  <c r="D14" i="112"/>
  <c r="C14" i="112"/>
  <c r="B14" i="112"/>
  <c r="AG13" i="112"/>
  <c r="AF13" i="112"/>
  <c r="AE13" i="112"/>
  <c r="AD13" i="112"/>
  <c r="AC13" i="112"/>
  <c r="AB13" i="112"/>
  <c r="AA13" i="112"/>
  <c r="Z13" i="112"/>
  <c r="Y13" i="112"/>
  <c r="X13" i="112"/>
  <c r="W13" i="112"/>
  <c r="V13" i="112"/>
  <c r="U13" i="112"/>
  <c r="T13" i="112"/>
  <c r="S13" i="112"/>
  <c r="R13" i="112"/>
  <c r="Q13" i="112"/>
  <c r="P13" i="112"/>
  <c r="O13" i="112"/>
  <c r="N13" i="112"/>
  <c r="M13" i="112"/>
  <c r="L13" i="112"/>
  <c r="K13" i="112"/>
  <c r="J13" i="112"/>
  <c r="I13" i="112"/>
  <c r="H13" i="112"/>
  <c r="G13" i="112"/>
  <c r="F13" i="112"/>
  <c r="E13" i="112"/>
  <c r="D13" i="112"/>
  <c r="C13" i="112"/>
  <c r="B13" i="112"/>
  <c r="AG12" i="112"/>
  <c r="AF12" i="112"/>
  <c r="AE12" i="112"/>
  <c r="AD12" i="112"/>
  <c r="AC12" i="112"/>
  <c r="AB12" i="112"/>
  <c r="AA12" i="112"/>
  <c r="Z12" i="112"/>
  <c r="Y12" i="112"/>
  <c r="X12" i="112"/>
  <c r="W12" i="112"/>
  <c r="V12" i="112"/>
  <c r="U12" i="112"/>
  <c r="T12" i="112"/>
  <c r="S12" i="112"/>
  <c r="R12" i="112"/>
  <c r="Q12" i="112"/>
  <c r="P12" i="112"/>
  <c r="O12" i="112"/>
  <c r="N12" i="112"/>
  <c r="M12" i="112"/>
  <c r="L12" i="112"/>
  <c r="K12" i="112"/>
  <c r="J12" i="112"/>
  <c r="I12" i="112"/>
  <c r="H12" i="112"/>
  <c r="G12" i="112"/>
  <c r="F12" i="112"/>
  <c r="E12" i="112"/>
  <c r="D12" i="112"/>
  <c r="C12" i="112"/>
  <c r="B12" i="112"/>
  <c r="D16" i="111"/>
  <c r="F19" i="111"/>
  <c r="D18" i="111"/>
  <c r="F17" i="111"/>
  <c r="F16" i="111"/>
  <c r="F15" i="111"/>
  <c r="D14" i="111"/>
  <c r="F14" i="111" s="1"/>
  <c r="AI6" i="111"/>
  <c r="AF6" i="111"/>
  <c r="AE6" i="111"/>
  <c r="AD6" i="111"/>
  <c r="AC6" i="111"/>
  <c r="AB6" i="111"/>
  <c r="AA6" i="111"/>
  <c r="Z6" i="111"/>
  <c r="Y6" i="111"/>
  <c r="X6" i="111"/>
  <c r="W6" i="111"/>
  <c r="V6" i="111"/>
  <c r="U6" i="111"/>
  <c r="T6" i="111"/>
  <c r="S6" i="111"/>
  <c r="R6" i="111"/>
  <c r="Q6" i="111"/>
  <c r="P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6" i="111"/>
  <c r="B6" i="111"/>
  <c r="D1" i="111"/>
  <c r="E1" i="111" s="1"/>
  <c r="F1" i="111" s="1"/>
  <c r="G1" i="111" s="1"/>
  <c r="H1" i="111" s="1"/>
  <c r="I1" i="111" s="1"/>
  <c r="J1" i="111" s="1"/>
  <c r="K1" i="111" s="1"/>
  <c r="L1" i="111" s="1"/>
  <c r="M1" i="111" s="1"/>
  <c r="N1" i="111" s="1"/>
  <c r="O1" i="111" s="1"/>
  <c r="P1" i="111" s="1"/>
  <c r="Q1" i="111" s="1"/>
  <c r="R1" i="111" s="1"/>
  <c r="S1" i="111" s="1"/>
  <c r="T1" i="111" s="1"/>
  <c r="U1" i="111" s="1"/>
  <c r="V1" i="111" s="1"/>
  <c r="W1" i="111" s="1"/>
  <c r="X1" i="111" s="1"/>
  <c r="Y1" i="111" s="1"/>
  <c r="Z1" i="111" s="1"/>
  <c r="AA1" i="111" s="1"/>
  <c r="AB1" i="111" s="1"/>
  <c r="AC1" i="111" s="1"/>
  <c r="AD1" i="111" s="1"/>
  <c r="AE1" i="111" s="1"/>
  <c r="AF1" i="111" s="1"/>
  <c r="C1" i="111"/>
  <c r="D22" i="109"/>
  <c r="E22" i="109"/>
  <c r="F25" i="109"/>
  <c r="E24" i="109"/>
  <c r="D24" i="109"/>
  <c r="F23" i="109"/>
  <c r="F21" i="109"/>
  <c r="E20" i="109"/>
  <c r="D20" i="109"/>
  <c r="AF9" i="109"/>
  <c r="AE9" i="109"/>
  <c r="AD9" i="109"/>
  <c r="AC9" i="109"/>
  <c r="AB9" i="109"/>
  <c r="AA9" i="109"/>
  <c r="Z9" i="109"/>
  <c r="Y9" i="109"/>
  <c r="X9" i="109"/>
  <c r="W9" i="109"/>
  <c r="V9" i="109"/>
  <c r="U9" i="109"/>
  <c r="T9" i="109"/>
  <c r="S9" i="109"/>
  <c r="R9" i="109"/>
  <c r="Q9" i="109"/>
  <c r="P9" i="109"/>
  <c r="O9" i="109"/>
  <c r="N9" i="109"/>
  <c r="M9" i="109"/>
  <c r="L9" i="109"/>
  <c r="K9" i="109"/>
  <c r="J9" i="109"/>
  <c r="I9" i="109"/>
  <c r="H9" i="109"/>
  <c r="G9" i="109"/>
  <c r="F9" i="109"/>
  <c r="E9" i="109"/>
  <c r="D9" i="109"/>
  <c r="C9" i="109"/>
  <c r="B9" i="109"/>
  <c r="C1" i="109"/>
  <c r="D1" i="109" s="1"/>
  <c r="E1" i="109" s="1"/>
  <c r="F1" i="109" s="1"/>
  <c r="G1" i="109" s="1"/>
  <c r="H1" i="109" s="1"/>
  <c r="I1" i="109" s="1"/>
  <c r="J1" i="109" s="1"/>
  <c r="K1" i="109" s="1"/>
  <c r="L1" i="109" s="1"/>
  <c r="M1" i="109" s="1"/>
  <c r="N1" i="109" s="1"/>
  <c r="O1" i="109" s="1"/>
  <c r="P1" i="109" s="1"/>
  <c r="Q1" i="109" s="1"/>
  <c r="R1" i="109" s="1"/>
  <c r="S1" i="109" s="1"/>
  <c r="T1" i="109" s="1"/>
  <c r="U1" i="109" s="1"/>
  <c r="V1" i="109" s="1"/>
  <c r="W1" i="109" s="1"/>
  <c r="X1" i="109" s="1"/>
  <c r="Y1" i="109" s="1"/>
  <c r="Z1" i="109" s="1"/>
  <c r="AA1" i="109" s="1"/>
  <c r="AB1" i="109" s="1"/>
  <c r="AC1" i="109" s="1"/>
  <c r="AD1" i="109" s="1"/>
  <c r="AE1" i="109" s="1"/>
  <c r="AF1" i="109" s="1"/>
  <c r="F15" i="108"/>
  <c r="F17" i="108"/>
  <c r="F19" i="108"/>
  <c r="C6" i="108"/>
  <c r="D6" i="108"/>
  <c r="E6" i="108"/>
  <c r="F6" i="108"/>
  <c r="G6" i="108"/>
  <c r="H6" i="108"/>
  <c r="I6" i="108"/>
  <c r="J6" i="108"/>
  <c r="K6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A6" i="108"/>
  <c r="AB6" i="108"/>
  <c r="AC6" i="108"/>
  <c r="AD6" i="108"/>
  <c r="AE6" i="108"/>
  <c r="AF6" i="108"/>
  <c r="AI6" i="108"/>
  <c r="B6" i="108"/>
  <c r="E16" i="108"/>
  <c r="D16" i="108"/>
  <c r="E18" i="108"/>
  <c r="E14" i="108"/>
  <c r="C1" i="108"/>
  <c r="D1" i="108" s="1"/>
  <c r="E1" i="108" s="1"/>
  <c r="F1" i="108" s="1"/>
  <c r="G1" i="108" s="1"/>
  <c r="H1" i="108" s="1"/>
  <c r="I1" i="108" s="1"/>
  <c r="J1" i="108" s="1"/>
  <c r="K1" i="108" s="1"/>
  <c r="L1" i="108" s="1"/>
  <c r="M1" i="108" s="1"/>
  <c r="N1" i="108" s="1"/>
  <c r="O1" i="108" s="1"/>
  <c r="P1" i="108" s="1"/>
  <c r="Q1" i="108" s="1"/>
  <c r="R1" i="108" s="1"/>
  <c r="S1" i="108" s="1"/>
  <c r="T1" i="108" s="1"/>
  <c r="U1" i="108" s="1"/>
  <c r="V1" i="108" s="1"/>
  <c r="W1" i="108" s="1"/>
  <c r="X1" i="108" s="1"/>
  <c r="Y1" i="108" s="1"/>
  <c r="Z1" i="108" s="1"/>
  <c r="AA1" i="108" s="1"/>
  <c r="AB1" i="108" s="1"/>
  <c r="AC1" i="108" s="1"/>
  <c r="AD1" i="108" s="1"/>
  <c r="AE1" i="108" s="1"/>
  <c r="AF1" i="108" s="1"/>
  <c r="D18" i="108"/>
  <c r="D14" i="108"/>
  <c r="G16" i="111" l="1"/>
  <c r="C7" i="111" s="1"/>
  <c r="Z7" i="111" s="1"/>
  <c r="B41" i="60"/>
  <c r="AD7" i="34"/>
  <c r="AD8" i="34"/>
  <c r="AE9" i="34"/>
  <c r="O9" i="34"/>
  <c r="V9" i="34"/>
  <c r="W9" i="34"/>
  <c r="U9" i="34"/>
  <c r="G9" i="34"/>
  <c r="AE7" i="34"/>
  <c r="Q8" i="34"/>
  <c r="I7" i="34"/>
  <c r="J9" i="34"/>
  <c r="Z9" i="34"/>
  <c r="R9" i="34"/>
  <c r="F9" i="34"/>
  <c r="Y7" i="34"/>
  <c r="V8" i="34"/>
  <c r="N7" i="34"/>
  <c r="N8" i="34"/>
  <c r="F7" i="34"/>
  <c r="V7" i="34"/>
  <c r="N9" i="34"/>
  <c r="F8" i="34"/>
  <c r="N3" i="34"/>
  <c r="AD9" i="34"/>
  <c r="Z2" i="34"/>
  <c r="Q4" i="34"/>
  <c r="Y9" i="34"/>
  <c r="I4" i="34"/>
  <c r="I9" i="34"/>
  <c r="M8" i="34"/>
  <c r="Q7" i="34"/>
  <c r="F4" i="34"/>
  <c r="I8" i="34"/>
  <c r="V3" i="34"/>
  <c r="Q9" i="34"/>
  <c r="Y8" i="34"/>
  <c r="E7" i="34"/>
  <c r="U2" i="34"/>
  <c r="B7" i="34"/>
  <c r="E8" i="34"/>
  <c r="V4" i="34"/>
  <c r="J2" i="34"/>
  <c r="AC9" i="34"/>
  <c r="E9" i="34"/>
  <c r="W8" i="34"/>
  <c r="AC7" i="34"/>
  <c r="D7" i="34"/>
  <c r="L3" i="34"/>
  <c r="B3" i="34"/>
  <c r="AB9" i="34"/>
  <c r="T9" i="34"/>
  <c r="L9" i="34"/>
  <c r="D9" i="34"/>
  <c r="AB7" i="34"/>
  <c r="AD4" i="34"/>
  <c r="AD3" i="34"/>
  <c r="G3" i="34"/>
  <c r="R2" i="34"/>
  <c r="B4" i="34"/>
  <c r="M9" i="34"/>
  <c r="L8" i="34"/>
  <c r="O7" i="34"/>
  <c r="AE3" i="34"/>
  <c r="T2" i="34"/>
  <c r="B2" i="34"/>
  <c r="AA9" i="34"/>
  <c r="S9" i="34"/>
  <c r="K9" i="34"/>
  <c r="C9" i="34"/>
  <c r="U8" i="34"/>
  <c r="G8" i="34"/>
  <c r="M7" i="34"/>
  <c r="Y4" i="34"/>
  <c r="AB3" i="34"/>
  <c r="F3" i="34"/>
  <c r="M2" i="34"/>
  <c r="B8" i="34"/>
  <c r="AE8" i="34"/>
  <c r="T8" i="34"/>
  <c r="W7" i="34"/>
  <c r="L7" i="34"/>
  <c r="W3" i="34"/>
  <c r="D3" i="34"/>
  <c r="L2" i="34"/>
  <c r="AC2" i="34"/>
  <c r="AF9" i="34"/>
  <c r="X9" i="34"/>
  <c r="P9" i="34"/>
  <c r="H9" i="34"/>
  <c r="AC8" i="34"/>
  <c r="O8" i="34"/>
  <c r="D8" i="34"/>
  <c r="U7" i="34"/>
  <c r="G7" i="34"/>
  <c r="N4" i="34"/>
  <c r="T3" i="34"/>
  <c r="AB2" i="34"/>
  <c r="E2" i="34"/>
  <c r="AB8" i="34"/>
  <c r="T7" i="34"/>
  <c r="O3" i="34"/>
  <c r="D2" i="34"/>
  <c r="AA7" i="34"/>
  <c r="S7" i="34"/>
  <c r="K7" i="34"/>
  <c r="C7" i="34"/>
  <c r="AC4" i="34"/>
  <c r="U4" i="34"/>
  <c r="M4" i="34"/>
  <c r="E4" i="34"/>
  <c r="AA3" i="34"/>
  <c r="S3" i="34"/>
  <c r="K3" i="34"/>
  <c r="C3" i="34"/>
  <c r="Y2" i="34"/>
  <c r="Q2" i="34"/>
  <c r="I2" i="34"/>
  <c r="Z7" i="34"/>
  <c r="R7" i="34"/>
  <c r="J7" i="34"/>
  <c r="Z3" i="34"/>
  <c r="R3" i="34"/>
  <c r="J3" i="34"/>
  <c r="AF2" i="34"/>
  <c r="X2" i="34"/>
  <c r="P2" i="34"/>
  <c r="H2" i="34"/>
  <c r="AA8" i="34"/>
  <c r="S8" i="34"/>
  <c r="K8" i="34"/>
  <c r="C8" i="34"/>
  <c r="AA4" i="34"/>
  <c r="S4" i="34"/>
  <c r="K4" i="34"/>
  <c r="C4" i="34"/>
  <c r="AE2" i="34"/>
  <c r="W2" i="34"/>
  <c r="O2" i="34"/>
  <c r="G2" i="34"/>
  <c r="Z8" i="34"/>
  <c r="R8" i="34"/>
  <c r="J8" i="34"/>
  <c r="AF7" i="34"/>
  <c r="X7" i="34"/>
  <c r="P7" i="34"/>
  <c r="H7" i="34"/>
  <c r="AF3" i="34"/>
  <c r="X3" i="34"/>
  <c r="P3" i="34"/>
  <c r="H3" i="34"/>
  <c r="AF8" i="34"/>
  <c r="X8" i="34"/>
  <c r="P8" i="34"/>
  <c r="H8" i="34"/>
  <c r="AF7" i="12"/>
  <c r="X7" i="12"/>
  <c r="P7" i="12"/>
  <c r="H7" i="12"/>
  <c r="AE7" i="12"/>
  <c r="W7" i="12"/>
  <c r="O7" i="12"/>
  <c r="G7" i="12"/>
  <c r="F18" i="111"/>
  <c r="G18" i="111" s="1"/>
  <c r="B7" i="111" s="1"/>
  <c r="K7" i="111"/>
  <c r="O7" i="111"/>
  <c r="V7" i="111"/>
  <c r="E7" i="111"/>
  <c r="F24" i="109"/>
  <c r="G24" i="109" s="1"/>
  <c r="B10" i="109" s="1"/>
  <c r="F20" i="109"/>
  <c r="F22" i="109"/>
  <c r="G22" i="109" s="1"/>
  <c r="C10" i="109" s="1"/>
  <c r="F16" i="108"/>
  <c r="G16" i="108" s="1"/>
  <c r="C7" i="108" s="1"/>
  <c r="F18" i="108"/>
  <c r="G18" i="108" s="1"/>
  <c r="B7" i="108" s="1"/>
  <c r="F14" i="108"/>
  <c r="M7" i="111" l="1"/>
  <c r="S7" i="111"/>
  <c r="U7" i="111"/>
  <c r="Q7" i="111"/>
  <c r="D7" i="111"/>
  <c r="T7" i="111"/>
  <c r="P7" i="111"/>
  <c r="J7" i="111"/>
  <c r="I7" i="111"/>
  <c r="G7" i="111"/>
  <c r="AA7" i="111"/>
  <c r="AC7" i="111"/>
  <c r="AE7" i="111"/>
  <c r="Y7" i="111"/>
  <c r="W7" i="111"/>
  <c r="L7" i="111"/>
  <c r="F7" i="111"/>
  <c r="X7" i="111"/>
  <c r="R7" i="111"/>
  <c r="AD7" i="111"/>
  <c r="H7" i="111"/>
  <c r="AB7" i="111"/>
  <c r="N7" i="111"/>
  <c r="AF7" i="111"/>
  <c r="F7" i="108"/>
  <c r="N7" i="108"/>
  <c r="V7" i="108"/>
  <c r="AD7" i="108"/>
  <c r="K7" i="108"/>
  <c r="AB7" i="108"/>
  <c r="M7" i="108"/>
  <c r="G7" i="108"/>
  <c r="O7" i="108"/>
  <c r="W7" i="108"/>
  <c r="AE7" i="108"/>
  <c r="S7" i="108"/>
  <c r="L7" i="108"/>
  <c r="E7" i="108"/>
  <c r="H7" i="108"/>
  <c r="P7" i="108"/>
  <c r="X7" i="108"/>
  <c r="AF7" i="108"/>
  <c r="U7" i="108"/>
  <c r="I7" i="108"/>
  <c r="Q7" i="108"/>
  <c r="Y7" i="108"/>
  <c r="D7" i="108"/>
  <c r="AA7" i="108"/>
  <c r="J7" i="108"/>
  <c r="R7" i="108"/>
  <c r="Z7" i="108"/>
  <c r="T7" i="108"/>
  <c r="AC7" i="108"/>
  <c r="AE10" i="109"/>
  <c r="W10" i="109"/>
  <c r="O10" i="109"/>
  <c r="G10" i="109"/>
  <c r="Y10" i="109"/>
  <c r="H10" i="109"/>
  <c r="AD10" i="109"/>
  <c r="V10" i="109"/>
  <c r="N10" i="109"/>
  <c r="F10" i="109"/>
  <c r="AC10" i="109"/>
  <c r="U10" i="109"/>
  <c r="M10" i="109"/>
  <c r="E10" i="109"/>
  <c r="P10" i="109"/>
  <c r="AB10" i="109"/>
  <c r="T10" i="109"/>
  <c r="L10" i="109"/>
  <c r="D10" i="109"/>
  <c r="I10" i="109"/>
  <c r="AF10" i="109"/>
  <c r="AA10" i="109"/>
  <c r="S10" i="109"/>
  <c r="K10" i="109"/>
  <c r="X10" i="109"/>
  <c r="Z10" i="109"/>
  <c r="R10" i="109"/>
  <c r="J10" i="109"/>
  <c r="Q10" i="109"/>
  <c r="A36" i="106" l="1"/>
  <c r="B37" i="106"/>
  <c r="C37" i="106"/>
  <c r="D37" i="106"/>
  <c r="E37" i="106"/>
  <c r="F37" i="106"/>
  <c r="G37" i="106"/>
  <c r="H37" i="106"/>
  <c r="I37" i="106"/>
  <c r="J37" i="106"/>
  <c r="K37" i="106"/>
  <c r="L37" i="106"/>
  <c r="M37" i="106"/>
  <c r="N37" i="106"/>
  <c r="O37" i="106"/>
  <c r="P37" i="106"/>
  <c r="Q37" i="106"/>
  <c r="R37" i="106"/>
  <c r="S37" i="106"/>
  <c r="T37" i="106"/>
  <c r="U37" i="106"/>
  <c r="V37" i="106"/>
  <c r="W37" i="106"/>
  <c r="X37" i="106"/>
  <c r="Y37" i="106"/>
  <c r="Z37" i="106"/>
  <c r="AA37" i="106"/>
  <c r="AB37" i="106"/>
  <c r="AC37" i="106"/>
  <c r="AD37" i="106"/>
  <c r="AE37" i="106"/>
  <c r="AF37" i="106"/>
  <c r="C1" i="106"/>
  <c r="D1" i="106" s="1"/>
  <c r="E1" i="106" s="1"/>
  <c r="F1" i="106" s="1"/>
  <c r="G1" i="106" s="1"/>
  <c r="H1" i="106" s="1"/>
  <c r="I1" i="106" s="1"/>
  <c r="J1" i="106" s="1"/>
  <c r="K1" i="106" s="1"/>
  <c r="L1" i="106" s="1"/>
  <c r="M1" i="106" s="1"/>
  <c r="N1" i="106" s="1"/>
  <c r="O1" i="106" s="1"/>
  <c r="P1" i="106" s="1"/>
  <c r="Q1" i="106" s="1"/>
  <c r="R1" i="106" s="1"/>
  <c r="S1" i="106" s="1"/>
  <c r="T1" i="106" s="1"/>
  <c r="U1" i="106" s="1"/>
  <c r="V1" i="106" s="1"/>
  <c r="W1" i="106" s="1"/>
  <c r="X1" i="106" s="1"/>
  <c r="Y1" i="106" s="1"/>
  <c r="Z1" i="106" s="1"/>
  <c r="AA1" i="106" s="1"/>
  <c r="AB1" i="106" s="1"/>
  <c r="AC1" i="106" s="1"/>
  <c r="AD1" i="106" s="1"/>
  <c r="AE1" i="106" s="1"/>
  <c r="AF1" i="106" s="1"/>
  <c r="A17" i="106"/>
  <c r="B17" i="106"/>
  <c r="A18" i="106"/>
  <c r="B18" i="106"/>
  <c r="A19" i="106"/>
  <c r="B19" i="106"/>
  <c r="A20" i="106"/>
  <c r="B20" i="106"/>
  <c r="A21" i="106"/>
  <c r="B21" i="106"/>
  <c r="H25" i="107"/>
  <c r="I25" i="107"/>
  <c r="J25" i="107"/>
  <c r="K25" i="107"/>
  <c r="L25" i="107"/>
  <c r="M25" i="107"/>
  <c r="N25" i="107"/>
  <c r="O25" i="107"/>
  <c r="P25" i="107"/>
  <c r="Q25" i="107"/>
  <c r="R25" i="107"/>
  <c r="S25" i="107"/>
  <c r="T25" i="107"/>
  <c r="U25" i="107"/>
  <c r="V25" i="107"/>
  <c r="W25" i="107"/>
  <c r="H26" i="107"/>
  <c r="I26" i="107"/>
  <c r="J26" i="107"/>
  <c r="K26" i="107"/>
  <c r="L26" i="107"/>
  <c r="M26" i="107"/>
  <c r="N26" i="107"/>
  <c r="O26" i="107"/>
  <c r="P26" i="107"/>
  <c r="Q26" i="107"/>
  <c r="R26" i="107"/>
  <c r="S26" i="107"/>
  <c r="T26" i="107"/>
  <c r="U26" i="107"/>
  <c r="V26" i="107"/>
  <c r="W26" i="107"/>
  <c r="H27" i="107"/>
  <c r="I27" i="107"/>
  <c r="J27" i="107"/>
  <c r="K27" i="107"/>
  <c r="L27" i="107"/>
  <c r="M27" i="107"/>
  <c r="N27" i="107"/>
  <c r="O27" i="107"/>
  <c r="P27" i="107"/>
  <c r="Q27" i="107"/>
  <c r="R27" i="107"/>
  <c r="S27" i="107"/>
  <c r="T27" i="107"/>
  <c r="U27" i="107"/>
  <c r="V27" i="107"/>
  <c r="W27" i="107"/>
  <c r="H28" i="107"/>
  <c r="I28" i="107"/>
  <c r="J28" i="107"/>
  <c r="K28" i="107"/>
  <c r="L28" i="107"/>
  <c r="M28" i="107"/>
  <c r="N28" i="107"/>
  <c r="O28" i="107"/>
  <c r="P28" i="107"/>
  <c r="Q28" i="107"/>
  <c r="R28" i="107"/>
  <c r="S28" i="107"/>
  <c r="T28" i="107"/>
  <c r="U28" i="107"/>
  <c r="V28" i="107"/>
  <c r="W28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G29" i="107"/>
  <c r="G28" i="107"/>
  <c r="G27" i="107"/>
  <c r="G25" i="107"/>
  <c r="G26" i="107"/>
  <c r="W23" i="107"/>
  <c r="V23" i="107"/>
  <c r="U23" i="107"/>
  <c r="T23" i="107"/>
  <c r="S23" i="107"/>
  <c r="R23" i="107"/>
  <c r="Q23" i="107"/>
  <c r="P23" i="107"/>
  <c r="O23" i="107"/>
  <c r="N23" i="107"/>
  <c r="M23" i="107"/>
  <c r="L23" i="107"/>
  <c r="K23" i="107"/>
  <c r="J23" i="107"/>
  <c r="I23" i="107"/>
  <c r="H23" i="107"/>
  <c r="G23" i="107"/>
  <c r="F23" i="107"/>
  <c r="E23" i="107"/>
  <c r="C21" i="106" l="1"/>
  <c r="B14" i="106"/>
  <c r="B6" i="11" s="1"/>
  <c r="C17" i="106"/>
  <c r="B10" i="106"/>
  <c r="B2" i="11" s="1"/>
  <c r="C18" i="106"/>
  <c r="B3" i="11"/>
  <c r="C20" i="106"/>
  <c r="B13" i="106"/>
  <c r="B5" i="11" s="1"/>
  <c r="C19" i="106"/>
  <c r="B12" i="106"/>
  <c r="B4" i="11" s="1"/>
  <c r="B5" i="106" l="1"/>
  <c r="B4" i="33" s="1"/>
  <c r="B9" i="11"/>
  <c r="B7" i="11"/>
  <c r="D18" i="106"/>
  <c r="D19" i="106"/>
  <c r="C12" i="106"/>
  <c r="B3" i="106"/>
  <c r="D17" i="106"/>
  <c r="C10" i="106"/>
  <c r="C2" i="11" s="1"/>
  <c r="D20" i="106"/>
  <c r="C13" i="106"/>
  <c r="B7" i="106"/>
  <c r="B6" i="33" s="1"/>
  <c r="B6" i="106"/>
  <c r="B5" i="33" s="1"/>
  <c r="D21" i="106"/>
  <c r="C14" i="106"/>
  <c r="C6" i="11" s="1"/>
  <c r="C7" i="106"/>
  <c r="C6" i="33" s="1"/>
  <c r="E20" i="103"/>
  <c r="F20" i="103"/>
  <c r="G20" i="103"/>
  <c r="H20" i="103"/>
  <c r="I20" i="103"/>
  <c r="J20" i="103"/>
  <c r="K20" i="103"/>
  <c r="L20" i="103"/>
  <c r="M20" i="103"/>
  <c r="N20" i="103"/>
  <c r="O20" i="103"/>
  <c r="P20" i="103"/>
  <c r="Q20" i="103"/>
  <c r="R20" i="103"/>
  <c r="S20" i="103"/>
  <c r="T20" i="103"/>
  <c r="U20" i="103"/>
  <c r="V20" i="103"/>
  <c r="W20" i="103"/>
  <c r="X20" i="103"/>
  <c r="Y20" i="103"/>
  <c r="Z20" i="103"/>
  <c r="AA20" i="103"/>
  <c r="AB20" i="103"/>
  <c r="AC20" i="103"/>
  <c r="AD20" i="103"/>
  <c r="AE20" i="103"/>
  <c r="AF20" i="103"/>
  <c r="AG20" i="103"/>
  <c r="AH20" i="103"/>
  <c r="D20" i="103"/>
  <c r="D66" i="100"/>
  <c r="B66" i="100"/>
  <c r="C66" i="100"/>
  <c r="B67" i="100"/>
  <c r="C67" i="100"/>
  <c r="E3" i="102"/>
  <c r="F3" i="102"/>
  <c r="G3" i="102"/>
  <c r="E4" i="102"/>
  <c r="F4" i="102"/>
  <c r="G4" i="102"/>
  <c r="E5" i="102"/>
  <c r="B38" i="106" s="1"/>
  <c r="F5" i="102"/>
  <c r="C38" i="106" s="1"/>
  <c r="G5" i="102"/>
  <c r="D38" i="106" s="1"/>
  <c r="E6" i="102"/>
  <c r="B39" i="106" s="1"/>
  <c r="F6" i="102"/>
  <c r="C39" i="106" s="1"/>
  <c r="G6" i="102"/>
  <c r="D39" i="106" s="1"/>
  <c r="E8" i="102"/>
  <c r="F8" i="102"/>
  <c r="G8" i="102"/>
  <c r="E9" i="102"/>
  <c r="F9" i="102"/>
  <c r="G9" i="102"/>
  <c r="E10" i="102"/>
  <c r="F10" i="102"/>
  <c r="G10" i="102"/>
  <c r="E11" i="102"/>
  <c r="B40" i="106" s="1"/>
  <c r="F11" i="102"/>
  <c r="C40" i="106" s="1"/>
  <c r="G11" i="102"/>
  <c r="D40" i="106" s="1"/>
  <c r="E12" i="102"/>
  <c r="B41" i="106" s="1"/>
  <c r="F12" i="102"/>
  <c r="C41" i="106" s="1"/>
  <c r="G12" i="102"/>
  <c r="D41" i="106" s="1"/>
  <c r="E14" i="102"/>
  <c r="F14" i="102"/>
  <c r="G14" i="102"/>
  <c r="E15" i="102"/>
  <c r="F15" i="102"/>
  <c r="G15" i="102"/>
  <c r="E16" i="102"/>
  <c r="F16" i="102"/>
  <c r="G16" i="102"/>
  <c r="E17" i="102"/>
  <c r="B42" i="106" s="1"/>
  <c r="F17" i="102"/>
  <c r="C42" i="106" s="1"/>
  <c r="G17" i="102"/>
  <c r="D42" i="106" s="1"/>
  <c r="E19" i="102"/>
  <c r="F19" i="102"/>
  <c r="G19" i="102"/>
  <c r="E21" i="102"/>
  <c r="B43" i="106" s="1"/>
  <c r="F21" i="102"/>
  <c r="C43" i="106" s="1"/>
  <c r="G21" i="102"/>
  <c r="D43" i="106" s="1"/>
  <c r="E23" i="102"/>
  <c r="F23" i="102"/>
  <c r="G23" i="102"/>
  <c r="E24" i="102"/>
  <c r="F24" i="102"/>
  <c r="G24" i="102"/>
  <c r="E25" i="102"/>
  <c r="F25" i="102"/>
  <c r="G25" i="102"/>
  <c r="E26" i="102"/>
  <c r="F26" i="102"/>
  <c r="G26" i="102"/>
  <c r="E27" i="102"/>
  <c r="F27" i="102"/>
  <c r="G27" i="102"/>
  <c r="E28" i="102"/>
  <c r="F28" i="102"/>
  <c r="G28" i="102"/>
  <c r="E29" i="102"/>
  <c r="F29" i="102"/>
  <c r="G29" i="102"/>
  <c r="E30" i="102"/>
  <c r="F30" i="102"/>
  <c r="G30" i="102"/>
  <c r="E32" i="102"/>
  <c r="F32" i="102"/>
  <c r="G32" i="102"/>
  <c r="E33" i="102"/>
  <c r="F33" i="102"/>
  <c r="G33" i="102"/>
  <c r="E34" i="102"/>
  <c r="F34" i="102"/>
  <c r="G34" i="102"/>
  <c r="E35" i="102"/>
  <c r="F35" i="102"/>
  <c r="G35" i="102"/>
  <c r="E36" i="102"/>
  <c r="F36" i="102"/>
  <c r="G36" i="102"/>
  <c r="E38" i="102"/>
  <c r="F38" i="102"/>
  <c r="G38" i="102"/>
  <c r="E39" i="102"/>
  <c r="F39" i="102"/>
  <c r="G39" i="102"/>
  <c r="E40" i="102"/>
  <c r="F40" i="102"/>
  <c r="G40" i="102"/>
  <c r="E41" i="102"/>
  <c r="F41" i="102"/>
  <c r="G41" i="102"/>
  <c r="E42" i="102"/>
  <c r="F42" i="102"/>
  <c r="G42" i="102"/>
  <c r="E43" i="102"/>
  <c r="F43" i="102"/>
  <c r="G43" i="102"/>
  <c r="E44" i="102"/>
  <c r="F44" i="102"/>
  <c r="G44" i="102"/>
  <c r="E46" i="102"/>
  <c r="F46" i="102"/>
  <c r="G46" i="102"/>
  <c r="E48" i="102"/>
  <c r="F48" i="102"/>
  <c r="G48" i="102"/>
  <c r="E49" i="100"/>
  <c r="C27" i="100"/>
  <c r="B23" i="106" l="1"/>
  <c r="B2" i="33"/>
  <c r="C9" i="11"/>
  <c r="C7" i="11"/>
  <c r="C3" i="106"/>
  <c r="C2" i="33" s="1"/>
  <c r="D14" i="106"/>
  <c r="D10" i="106"/>
  <c r="D12" i="106"/>
  <c r="C6" i="106"/>
  <c r="C5" i="33" s="1"/>
  <c r="C5" i="11"/>
  <c r="C3" i="11"/>
  <c r="C5" i="106"/>
  <c r="C4" i="33" s="1"/>
  <c r="C4" i="11"/>
  <c r="D13" i="106"/>
  <c r="D3" i="11"/>
  <c r="D76" i="100"/>
  <c r="B72" i="100" s="1"/>
  <c r="B58" i="100"/>
  <c r="E66" i="100"/>
  <c r="C35" i="100"/>
  <c r="F49" i="100"/>
  <c r="D35" i="100" s="1"/>
  <c r="D3" i="106" l="1"/>
  <c r="D2" i="33" s="1"/>
  <c r="D2" i="11"/>
  <c r="D5" i="106"/>
  <c r="D4" i="33" s="1"/>
  <c r="D4" i="11"/>
  <c r="D7" i="106"/>
  <c r="D6" i="33" s="1"/>
  <c r="D6" i="11"/>
  <c r="D6" i="106"/>
  <c r="D5" i="33" s="1"/>
  <c r="D5" i="11"/>
  <c r="E76" i="100"/>
  <c r="C72" i="100" s="1"/>
  <c r="C58" i="100"/>
  <c r="G49" i="100"/>
  <c r="E35" i="100" s="1"/>
  <c r="F66" i="100"/>
  <c r="C75" i="74"/>
  <c r="D75" i="74"/>
  <c r="E75" i="74"/>
  <c r="F75" i="74"/>
  <c r="G75" i="74"/>
  <c r="H75" i="74"/>
  <c r="I75" i="74"/>
  <c r="J75" i="74"/>
  <c r="K75" i="74"/>
  <c r="L75" i="74"/>
  <c r="M75" i="74"/>
  <c r="N75" i="74"/>
  <c r="O75" i="74"/>
  <c r="P75" i="74"/>
  <c r="Q75" i="74"/>
  <c r="R75" i="74"/>
  <c r="S75" i="74"/>
  <c r="T75" i="74"/>
  <c r="U75" i="74"/>
  <c r="V75" i="74"/>
  <c r="W75" i="74"/>
  <c r="X75" i="74"/>
  <c r="Y75" i="74"/>
  <c r="Z75" i="74"/>
  <c r="AA75" i="74"/>
  <c r="AB75" i="74"/>
  <c r="AC75" i="74"/>
  <c r="AD75" i="74"/>
  <c r="G77" i="74"/>
  <c r="G79" i="74"/>
  <c r="O79" i="74"/>
  <c r="C36" i="98"/>
  <c r="D36" i="98"/>
  <c r="E36" i="98"/>
  <c r="F36" i="98"/>
  <c r="G36" i="98"/>
  <c r="H36" i="98"/>
  <c r="I36" i="98"/>
  <c r="J36" i="98"/>
  <c r="K36" i="98"/>
  <c r="L36" i="98"/>
  <c r="M36" i="98"/>
  <c r="N36" i="98"/>
  <c r="O36" i="98"/>
  <c r="P36" i="98"/>
  <c r="Q36" i="98"/>
  <c r="R36" i="98"/>
  <c r="S36" i="98"/>
  <c r="T36" i="98"/>
  <c r="U36" i="98"/>
  <c r="V36" i="98"/>
  <c r="W36" i="98"/>
  <c r="X36" i="98"/>
  <c r="Y36" i="98"/>
  <c r="Z36" i="98"/>
  <c r="AA36" i="98"/>
  <c r="AB36" i="98"/>
  <c r="AC36" i="98"/>
  <c r="A40" i="98"/>
  <c r="B36" i="98"/>
  <c r="AC38" i="98"/>
  <c r="F19" i="97"/>
  <c r="G19" i="97" s="1"/>
  <c r="H19" i="97" s="1"/>
  <c r="B35" i="97"/>
  <c r="C35" i="97"/>
  <c r="D35" i="97"/>
  <c r="E35" i="97"/>
  <c r="F35" i="97"/>
  <c r="G35" i="97"/>
  <c r="H35" i="97"/>
  <c r="I35" i="97"/>
  <c r="J35" i="97"/>
  <c r="K35" i="97"/>
  <c r="L35" i="97"/>
  <c r="M35" i="97"/>
  <c r="N35" i="97"/>
  <c r="O35" i="97"/>
  <c r="P35" i="97"/>
  <c r="Q35" i="97"/>
  <c r="R35" i="97"/>
  <c r="S35" i="97"/>
  <c r="T35" i="97"/>
  <c r="U35" i="97"/>
  <c r="V35" i="97"/>
  <c r="W35" i="97"/>
  <c r="X35" i="97"/>
  <c r="Y35" i="97"/>
  <c r="Z35" i="97"/>
  <c r="AA35" i="97"/>
  <c r="AB35" i="97"/>
  <c r="AC35" i="97"/>
  <c r="H38" i="97"/>
  <c r="P38" i="97"/>
  <c r="X40" i="9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AA80" i="67"/>
  <c r="P65" i="67"/>
  <c r="AH3" i="102"/>
  <c r="AB38" i="97" s="1"/>
  <c r="AI3" i="102"/>
  <c r="AC38" i="97" s="1"/>
  <c r="AH4" i="102"/>
  <c r="AE80" i="67" s="1"/>
  <c r="AI4" i="102"/>
  <c r="AF80" i="67" s="1"/>
  <c r="AH5" i="102"/>
  <c r="AI5" i="102"/>
  <c r="AH6" i="102"/>
  <c r="AE39" i="106" s="1"/>
  <c r="AI6" i="102"/>
  <c r="AF39" i="106" s="1"/>
  <c r="AH8" i="102"/>
  <c r="AB39" i="97" s="1"/>
  <c r="AI8" i="102"/>
  <c r="AC39" i="97" s="1"/>
  <c r="AH9" i="102"/>
  <c r="AE81" i="67" s="1"/>
  <c r="AI9" i="102"/>
  <c r="AF81" i="67" s="1"/>
  <c r="AH10" i="102"/>
  <c r="AI10" i="102"/>
  <c r="AH11" i="102"/>
  <c r="AI11" i="102"/>
  <c r="AH12" i="102"/>
  <c r="AE41" i="106" s="1"/>
  <c r="AI12" i="102"/>
  <c r="AF41" i="106" s="1"/>
  <c r="AH14" i="102"/>
  <c r="AB40" i="97" s="1"/>
  <c r="AI14" i="102"/>
  <c r="AC40" i="97" s="1"/>
  <c r="AH15" i="102"/>
  <c r="AE82" i="67" s="1"/>
  <c r="AI15" i="102"/>
  <c r="AF82" i="67" s="1"/>
  <c r="AH16" i="102"/>
  <c r="AI16" i="102"/>
  <c r="AH17" i="102"/>
  <c r="AI17" i="102"/>
  <c r="AH19" i="102"/>
  <c r="AI19" i="102"/>
  <c r="AH21" i="102"/>
  <c r="AE43" i="106" s="1"/>
  <c r="AI21" i="102"/>
  <c r="AF43" i="106" s="1"/>
  <c r="AH23" i="102"/>
  <c r="AB36" i="97" s="1"/>
  <c r="AI23" i="102"/>
  <c r="AC36" i="97" s="1"/>
  <c r="AH24" i="102"/>
  <c r="AI24" i="102"/>
  <c r="AH25" i="102"/>
  <c r="AE60" i="67" s="1"/>
  <c r="AI25" i="102"/>
  <c r="AF60" i="67" s="1"/>
  <c r="AH26" i="102"/>
  <c r="AB38" i="98" s="1"/>
  <c r="AI26" i="102"/>
  <c r="AH27" i="102"/>
  <c r="AB40" i="98" s="1"/>
  <c r="AI27" i="102"/>
  <c r="AC40" i="98" s="1"/>
  <c r="AH28" i="102"/>
  <c r="AI28" i="102"/>
  <c r="AH29" i="102"/>
  <c r="AC76" i="74" s="1"/>
  <c r="AI29" i="102"/>
  <c r="AD76" i="74" s="1"/>
  <c r="AH30" i="102"/>
  <c r="AI30" i="102"/>
  <c r="AH32" i="102"/>
  <c r="AE79" i="67" s="1"/>
  <c r="AI32" i="102"/>
  <c r="AF79" i="67" s="1"/>
  <c r="AH33" i="102"/>
  <c r="AI33" i="102"/>
  <c r="AH34" i="102"/>
  <c r="AC77" i="74" s="1"/>
  <c r="AI34" i="102"/>
  <c r="AD77" i="74" s="1"/>
  <c r="AH35" i="102"/>
  <c r="AI35" i="102"/>
  <c r="AH36" i="102"/>
  <c r="AI36" i="102"/>
  <c r="AH38" i="102"/>
  <c r="AI38" i="102"/>
  <c r="AH39" i="102"/>
  <c r="AI39" i="102"/>
  <c r="AH40" i="102"/>
  <c r="AI40" i="102"/>
  <c r="AH41" i="102"/>
  <c r="AI41" i="102"/>
  <c r="AH42" i="102"/>
  <c r="AI42" i="102"/>
  <c r="AH43" i="102"/>
  <c r="AI43" i="102"/>
  <c r="AH44" i="102"/>
  <c r="AI44" i="102"/>
  <c r="AH46" i="102"/>
  <c r="AI46" i="102"/>
  <c r="AH48" i="102"/>
  <c r="AI48" i="102"/>
  <c r="I3" i="102"/>
  <c r="C38" i="97" s="1"/>
  <c r="J3" i="102"/>
  <c r="D38" i="97" s="1"/>
  <c r="K3" i="102"/>
  <c r="E38" i="97" s="1"/>
  <c r="L3" i="102"/>
  <c r="F38" i="97" s="1"/>
  <c r="M3" i="102"/>
  <c r="G38" i="97" s="1"/>
  <c r="N3" i="102"/>
  <c r="O3" i="102"/>
  <c r="I38" i="97" s="1"/>
  <c r="P3" i="102"/>
  <c r="J38" i="97" s="1"/>
  <c r="Q3" i="102"/>
  <c r="K38" i="97" s="1"/>
  <c r="R3" i="102"/>
  <c r="L38" i="97" s="1"/>
  <c r="S3" i="102"/>
  <c r="M38" i="97" s="1"/>
  <c r="T3" i="102"/>
  <c r="N38" i="97" s="1"/>
  <c r="U3" i="102"/>
  <c r="O38" i="97" s="1"/>
  <c r="V3" i="102"/>
  <c r="W3" i="102"/>
  <c r="Q38" i="97" s="1"/>
  <c r="X3" i="102"/>
  <c r="R38" i="97" s="1"/>
  <c r="Y3" i="102"/>
  <c r="S38" i="97" s="1"/>
  <c r="Z3" i="102"/>
  <c r="T38" i="97" s="1"/>
  <c r="AA3" i="102"/>
  <c r="U38" i="97" s="1"/>
  <c r="AB3" i="102"/>
  <c r="V38" i="97" s="1"/>
  <c r="AC3" i="102"/>
  <c r="W38" i="97" s="1"/>
  <c r="AD3" i="102"/>
  <c r="X38" i="97" s="1"/>
  <c r="AE3" i="102"/>
  <c r="Y38" i="97" s="1"/>
  <c r="AF3" i="102"/>
  <c r="Z38" i="97" s="1"/>
  <c r="AG3" i="102"/>
  <c r="AA38" i="97" s="1"/>
  <c r="I4" i="102"/>
  <c r="F80" i="67" s="1"/>
  <c r="J4" i="102"/>
  <c r="G80" i="67" s="1"/>
  <c r="K4" i="102"/>
  <c r="H80" i="67" s="1"/>
  <c r="L4" i="102"/>
  <c r="I80" i="67" s="1"/>
  <c r="M4" i="102"/>
  <c r="J80" i="67" s="1"/>
  <c r="N4" i="102"/>
  <c r="K80" i="67" s="1"/>
  <c r="O4" i="102"/>
  <c r="L80" i="67" s="1"/>
  <c r="P4" i="102"/>
  <c r="M80" i="67" s="1"/>
  <c r="Q4" i="102"/>
  <c r="N80" i="67" s="1"/>
  <c r="R4" i="102"/>
  <c r="O80" i="67" s="1"/>
  <c r="S4" i="102"/>
  <c r="P80" i="67" s="1"/>
  <c r="T4" i="102"/>
  <c r="Q80" i="67" s="1"/>
  <c r="U4" i="102"/>
  <c r="R80" i="67" s="1"/>
  <c r="V4" i="102"/>
  <c r="S80" i="67" s="1"/>
  <c r="W4" i="102"/>
  <c r="T80" i="67" s="1"/>
  <c r="X4" i="102"/>
  <c r="U80" i="67" s="1"/>
  <c r="Y4" i="102"/>
  <c r="V80" i="67" s="1"/>
  <c r="Z4" i="102"/>
  <c r="W80" i="67" s="1"/>
  <c r="AA4" i="102"/>
  <c r="X80" i="67" s="1"/>
  <c r="AB4" i="102"/>
  <c r="Y80" i="67" s="1"/>
  <c r="AC4" i="102"/>
  <c r="Z80" i="67" s="1"/>
  <c r="AD4" i="102"/>
  <c r="AE4" i="102"/>
  <c r="AB80" i="67" s="1"/>
  <c r="AF4" i="102"/>
  <c r="AC80" i="67" s="1"/>
  <c r="AG4" i="102"/>
  <c r="AD80" i="67" s="1"/>
  <c r="I5" i="102"/>
  <c r="J5" i="102"/>
  <c r="K5" i="102"/>
  <c r="L5" i="102"/>
  <c r="M5" i="102"/>
  <c r="N5" i="102"/>
  <c r="O5" i="102"/>
  <c r="P5" i="102"/>
  <c r="M38" i="106" s="1"/>
  <c r="Q5" i="102"/>
  <c r="R5" i="102"/>
  <c r="S5" i="102"/>
  <c r="T5" i="102"/>
  <c r="U5" i="102"/>
  <c r="V5" i="102"/>
  <c r="W5" i="102"/>
  <c r="X5" i="102"/>
  <c r="U38" i="106" s="1"/>
  <c r="Y5" i="102"/>
  <c r="Z5" i="102"/>
  <c r="AA5" i="102"/>
  <c r="AB5" i="102"/>
  <c r="AC5" i="102"/>
  <c r="AD5" i="102"/>
  <c r="AE5" i="102"/>
  <c r="AF5" i="102"/>
  <c r="AC38" i="106" s="1"/>
  <c r="AG5" i="102"/>
  <c r="I6" i="102"/>
  <c r="F39" i="106" s="1"/>
  <c r="J6" i="102"/>
  <c r="G39" i="106" s="1"/>
  <c r="K6" i="102"/>
  <c r="H39" i="106" s="1"/>
  <c r="L6" i="102"/>
  <c r="I39" i="106" s="1"/>
  <c r="M6" i="102"/>
  <c r="J39" i="106" s="1"/>
  <c r="N6" i="102"/>
  <c r="K39" i="106" s="1"/>
  <c r="O6" i="102"/>
  <c r="L39" i="106" s="1"/>
  <c r="P6" i="102"/>
  <c r="M39" i="106" s="1"/>
  <c r="Q6" i="102"/>
  <c r="N39" i="106" s="1"/>
  <c r="R6" i="102"/>
  <c r="O39" i="106" s="1"/>
  <c r="S6" i="102"/>
  <c r="P39" i="106" s="1"/>
  <c r="T6" i="102"/>
  <c r="Q39" i="106" s="1"/>
  <c r="U6" i="102"/>
  <c r="R39" i="106" s="1"/>
  <c r="V6" i="102"/>
  <c r="S39" i="106" s="1"/>
  <c r="W6" i="102"/>
  <c r="T39" i="106" s="1"/>
  <c r="X6" i="102"/>
  <c r="U39" i="106" s="1"/>
  <c r="Y6" i="102"/>
  <c r="V39" i="106" s="1"/>
  <c r="Z6" i="102"/>
  <c r="W39" i="106" s="1"/>
  <c r="AA6" i="102"/>
  <c r="X39" i="106" s="1"/>
  <c r="AB6" i="102"/>
  <c r="Y39" i="106" s="1"/>
  <c r="AC6" i="102"/>
  <c r="Z39" i="106" s="1"/>
  <c r="AD6" i="102"/>
  <c r="AA39" i="106" s="1"/>
  <c r="AE6" i="102"/>
  <c r="AB39" i="106" s="1"/>
  <c r="AF6" i="102"/>
  <c r="AC39" i="106" s="1"/>
  <c r="AG6" i="102"/>
  <c r="AD39" i="106" s="1"/>
  <c r="I8" i="102"/>
  <c r="C39" i="97" s="1"/>
  <c r="J8" i="102"/>
  <c r="D39" i="97" s="1"/>
  <c r="K8" i="102"/>
  <c r="E39" i="97" s="1"/>
  <c r="L8" i="102"/>
  <c r="F39" i="97" s="1"/>
  <c r="M8" i="102"/>
  <c r="G39" i="97" s="1"/>
  <c r="N8" i="102"/>
  <c r="H39" i="97" s="1"/>
  <c r="O8" i="102"/>
  <c r="I39" i="97" s="1"/>
  <c r="P8" i="102"/>
  <c r="J39" i="97" s="1"/>
  <c r="Q8" i="102"/>
  <c r="K39" i="97" s="1"/>
  <c r="R8" i="102"/>
  <c r="L39" i="97" s="1"/>
  <c r="S8" i="102"/>
  <c r="M39" i="97" s="1"/>
  <c r="T8" i="102"/>
  <c r="N39" i="97" s="1"/>
  <c r="U8" i="102"/>
  <c r="O39" i="97" s="1"/>
  <c r="V8" i="102"/>
  <c r="P39" i="97" s="1"/>
  <c r="W8" i="102"/>
  <c r="Q39" i="97" s="1"/>
  <c r="X8" i="102"/>
  <c r="R39" i="97" s="1"/>
  <c r="Y8" i="102"/>
  <c r="S39" i="97" s="1"/>
  <c r="Z8" i="102"/>
  <c r="T39" i="97" s="1"/>
  <c r="AA8" i="102"/>
  <c r="U39" i="97" s="1"/>
  <c r="AB8" i="102"/>
  <c r="V39" i="97" s="1"/>
  <c r="AC8" i="102"/>
  <c r="W39" i="97" s="1"/>
  <c r="AD8" i="102"/>
  <c r="X39" i="97" s="1"/>
  <c r="AE8" i="102"/>
  <c r="Y39" i="97" s="1"/>
  <c r="AF8" i="102"/>
  <c r="Z39" i="97" s="1"/>
  <c r="AG8" i="102"/>
  <c r="AA39" i="97" s="1"/>
  <c r="I9" i="102"/>
  <c r="F81" i="67" s="1"/>
  <c r="J9" i="102"/>
  <c r="G81" i="67" s="1"/>
  <c r="K9" i="102"/>
  <c r="H81" i="67" s="1"/>
  <c r="L9" i="102"/>
  <c r="I81" i="67" s="1"/>
  <c r="M9" i="102"/>
  <c r="J81" i="67" s="1"/>
  <c r="N9" i="102"/>
  <c r="K81" i="67" s="1"/>
  <c r="O9" i="102"/>
  <c r="L81" i="67" s="1"/>
  <c r="P9" i="102"/>
  <c r="M81" i="67" s="1"/>
  <c r="Q9" i="102"/>
  <c r="N81" i="67" s="1"/>
  <c r="R9" i="102"/>
  <c r="O81" i="67" s="1"/>
  <c r="S9" i="102"/>
  <c r="P81" i="67" s="1"/>
  <c r="T9" i="102"/>
  <c r="Q81" i="67" s="1"/>
  <c r="U9" i="102"/>
  <c r="R81" i="67" s="1"/>
  <c r="V9" i="102"/>
  <c r="S81" i="67" s="1"/>
  <c r="W9" i="102"/>
  <c r="T81" i="67" s="1"/>
  <c r="X9" i="102"/>
  <c r="U81" i="67" s="1"/>
  <c r="Y9" i="102"/>
  <c r="V81" i="67" s="1"/>
  <c r="Z9" i="102"/>
  <c r="W81" i="67" s="1"/>
  <c r="AA9" i="102"/>
  <c r="X81" i="67" s="1"/>
  <c r="AB9" i="102"/>
  <c r="Y81" i="67" s="1"/>
  <c r="AC9" i="102"/>
  <c r="Z81" i="67" s="1"/>
  <c r="AD9" i="102"/>
  <c r="AA81" i="67" s="1"/>
  <c r="AE9" i="102"/>
  <c r="AB81" i="67" s="1"/>
  <c r="AF9" i="102"/>
  <c r="AC81" i="67" s="1"/>
  <c r="AG9" i="102"/>
  <c r="AD81" i="67" s="1"/>
  <c r="I10" i="102"/>
  <c r="J10" i="102"/>
  <c r="K10" i="102"/>
  <c r="L10" i="102"/>
  <c r="M10" i="102"/>
  <c r="N10" i="102"/>
  <c r="O10" i="102"/>
  <c r="P10" i="102"/>
  <c r="Q10" i="102"/>
  <c r="R10" i="102"/>
  <c r="S10" i="102"/>
  <c r="T10" i="102"/>
  <c r="U10" i="102"/>
  <c r="V10" i="102"/>
  <c r="W10" i="102"/>
  <c r="X10" i="102"/>
  <c r="Y10" i="102"/>
  <c r="Z10" i="102"/>
  <c r="AA10" i="102"/>
  <c r="AB10" i="102"/>
  <c r="AC10" i="102"/>
  <c r="AD10" i="102"/>
  <c r="AE10" i="102"/>
  <c r="AF10" i="102"/>
  <c r="AG10" i="102"/>
  <c r="I11" i="102"/>
  <c r="J11" i="102"/>
  <c r="K11" i="102"/>
  <c r="L11" i="102"/>
  <c r="I40" i="106" s="1"/>
  <c r="M11" i="102"/>
  <c r="N11" i="102"/>
  <c r="O11" i="102"/>
  <c r="P11" i="102"/>
  <c r="Q11" i="102"/>
  <c r="R11" i="102"/>
  <c r="S11" i="102"/>
  <c r="T11" i="102"/>
  <c r="Q40" i="106" s="1"/>
  <c r="U11" i="102"/>
  <c r="V11" i="102"/>
  <c r="W11" i="102"/>
  <c r="X11" i="102"/>
  <c r="Y11" i="102"/>
  <c r="Z11" i="102"/>
  <c r="AA11" i="102"/>
  <c r="AB11" i="102"/>
  <c r="Y40" i="106" s="1"/>
  <c r="AC11" i="102"/>
  <c r="AD11" i="102"/>
  <c r="AE11" i="102"/>
  <c r="AF11" i="102"/>
  <c r="AG11" i="102"/>
  <c r="I12" i="102"/>
  <c r="F41" i="106" s="1"/>
  <c r="J12" i="102"/>
  <c r="G41" i="106" s="1"/>
  <c r="K12" i="102"/>
  <c r="H41" i="106" s="1"/>
  <c r="L12" i="102"/>
  <c r="I41" i="106" s="1"/>
  <c r="M12" i="102"/>
  <c r="J41" i="106" s="1"/>
  <c r="N12" i="102"/>
  <c r="K41" i="106" s="1"/>
  <c r="O12" i="102"/>
  <c r="L41" i="106" s="1"/>
  <c r="P12" i="102"/>
  <c r="M41" i="106" s="1"/>
  <c r="Q12" i="102"/>
  <c r="N41" i="106" s="1"/>
  <c r="R12" i="102"/>
  <c r="O41" i="106" s="1"/>
  <c r="S12" i="102"/>
  <c r="P41" i="106" s="1"/>
  <c r="T12" i="102"/>
  <c r="Q41" i="106" s="1"/>
  <c r="U12" i="102"/>
  <c r="R41" i="106" s="1"/>
  <c r="V12" i="102"/>
  <c r="S41" i="106" s="1"/>
  <c r="W12" i="102"/>
  <c r="T41" i="106" s="1"/>
  <c r="X12" i="102"/>
  <c r="U41" i="106" s="1"/>
  <c r="Y12" i="102"/>
  <c r="V41" i="106" s="1"/>
  <c r="Z12" i="102"/>
  <c r="W41" i="106" s="1"/>
  <c r="AA12" i="102"/>
  <c r="X41" i="106" s="1"/>
  <c r="AB12" i="102"/>
  <c r="Y41" i="106" s="1"/>
  <c r="AC12" i="102"/>
  <c r="Z41" i="106" s="1"/>
  <c r="AD12" i="102"/>
  <c r="AA41" i="106" s="1"/>
  <c r="AE12" i="102"/>
  <c r="AB41" i="106" s="1"/>
  <c r="AF12" i="102"/>
  <c r="AC41" i="106" s="1"/>
  <c r="AG12" i="102"/>
  <c r="AD41" i="106" s="1"/>
  <c r="I14" i="102"/>
  <c r="C40" i="97" s="1"/>
  <c r="J14" i="102"/>
  <c r="D40" i="97" s="1"/>
  <c r="K14" i="102"/>
  <c r="E40" i="97" s="1"/>
  <c r="L14" i="102"/>
  <c r="F40" i="97" s="1"/>
  <c r="M14" i="102"/>
  <c r="G40" i="97" s="1"/>
  <c r="N14" i="102"/>
  <c r="H40" i="97" s="1"/>
  <c r="O14" i="102"/>
  <c r="I40" i="97" s="1"/>
  <c r="P14" i="102"/>
  <c r="J40" i="97" s="1"/>
  <c r="Q14" i="102"/>
  <c r="K40" i="97" s="1"/>
  <c r="R14" i="102"/>
  <c r="L40" i="97" s="1"/>
  <c r="S14" i="102"/>
  <c r="M40" i="97" s="1"/>
  <c r="T14" i="102"/>
  <c r="N40" i="97" s="1"/>
  <c r="U14" i="102"/>
  <c r="O40" i="97" s="1"/>
  <c r="V14" i="102"/>
  <c r="P40" i="97" s="1"/>
  <c r="W14" i="102"/>
  <c r="Q40" i="97" s="1"/>
  <c r="X14" i="102"/>
  <c r="R40" i="97" s="1"/>
  <c r="Y14" i="102"/>
  <c r="S40" i="97" s="1"/>
  <c r="Z14" i="102"/>
  <c r="T40" i="97" s="1"/>
  <c r="AA14" i="102"/>
  <c r="U40" i="97" s="1"/>
  <c r="AB14" i="102"/>
  <c r="V40" i="97" s="1"/>
  <c r="AC14" i="102"/>
  <c r="W40" i="97" s="1"/>
  <c r="AD14" i="102"/>
  <c r="AE14" i="102"/>
  <c r="Y40" i="97" s="1"/>
  <c r="AF14" i="102"/>
  <c r="Z40" i="97" s="1"/>
  <c r="AG14" i="102"/>
  <c r="AA40" i="97" s="1"/>
  <c r="I15" i="102"/>
  <c r="F82" i="67" s="1"/>
  <c r="J15" i="102"/>
  <c r="G82" i="67" s="1"/>
  <c r="K15" i="102"/>
  <c r="H82" i="67" s="1"/>
  <c r="L15" i="102"/>
  <c r="I82" i="67" s="1"/>
  <c r="M15" i="102"/>
  <c r="J82" i="67" s="1"/>
  <c r="N15" i="102"/>
  <c r="K82" i="67" s="1"/>
  <c r="O15" i="102"/>
  <c r="L82" i="67" s="1"/>
  <c r="P15" i="102"/>
  <c r="M82" i="67" s="1"/>
  <c r="Q15" i="102"/>
  <c r="N82" i="67" s="1"/>
  <c r="R15" i="102"/>
  <c r="O82" i="67" s="1"/>
  <c r="S15" i="102"/>
  <c r="P82" i="67" s="1"/>
  <c r="T15" i="102"/>
  <c r="Q82" i="67" s="1"/>
  <c r="U15" i="102"/>
  <c r="R82" i="67" s="1"/>
  <c r="V15" i="102"/>
  <c r="S82" i="67" s="1"/>
  <c r="W15" i="102"/>
  <c r="T82" i="67" s="1"/>
  <c r="X15" i="102"/>
  <c r="U82" i="67" s="1"/>
  <c r="Y15" i="102"/>
  <c r="V82" i="67" s="1"/>
  <c r="Z15" i="102"/>
  <c r="W82" i="67" s="1"/>
  <c r="AA15" i="102"/>
  <c r="X82" i="67" s="1"/>
  <c r="AB15" i="102"/>
  <c r="Y82" i="67" s="1"/>
  <c r="AC15" i="102"/>
  <c r="Z82" i="67" s="1"/>
  <c r="AD15" i="102"/>
  <c r="AA82" i="67" s="1"/>
  <c r="AE15" i="102"/>
  <c r="AB82" i="67" s="1"/>
  <c r="AF15" i="102"/>
  <c r="AC82" i="67" s="1"/>
  <c r="AG15" i="102"/>
  <c r="AD82" i="67" s="1"/>
  <c r="I16" i="102"/>
  <c r="J16" i="102"/>
  <c r="K16" i="102"/>
  <c r="L16" i="102"/>
  <c r="M16" i="102"/>
  <c r="N16" i="102"/>
  <c r="O16" i="102"/>
  <c r="P16" i="102"/>
  <c r="Q16" i="102"/>
  <c r="R16" i="102"/>
  <c r="S16" i="102"/>
  <c r="T16" i="102"/>
  <c r="U16" i="102"/>
  <c r="V16" i="102"/>
  <c r="W16" i="102"/>
  <c r="X16" i="102"/>
  <c r="Y16" i="102"/>
  <c r="Z16" i="102"/>
  <c r="AA16" i="102"/>
  <c r="AB16" i="102"/>
  <c r="AC16" i="102"/>
  <c r="AD16" i="102"/>
  <c r="AE16" i="102"/>
  <c r="AF16" i="102"/>
  <c r="AG16" i="102"/>
  <c r="I17" i="102"/>
  <c r="J17" i="102"/>
  <c r="K17" i="102"/>
  <c r="L17" i="102"/>
  <c r="M17" i="102"/>
  <c r="N17" i="102"/>
  <c r="O17" i="102"/>
  <c r="P17" i="102"/>
  <c r="M42" i="106" s="1"/>
  <c r="Q17" i="102"/>
  <c r="R17" i="102"/>
  <c r="S17" i="102"/>
  <c r="T17" i="102"/>
  <c r="U17" i="102"/>
  <c r="V17" i="102"/>
  <c r="W17" i="102"/>
  <c r="X17" i="102"/>
  <c r="U42" i="106" s="1"/>
  <c r="Y17" i="102"/>
  <c r="Z17" i="102"/>
  <c r="AA17" i="102"/>
  <c r="AB17" i="102"/>
  <c r="AC17" i="102"/>
  <c r="AD17" i="102"/>
  <c r="AE17" i="102"/>
  <c r="AF17" i="102"/>
  <c r="AC42" i="106" s="1"/>
  <c r="AG17" i="102"/>
  <c r="I19" i="102"/>
  <c r="J19" i="102"/>
  <c r="K19" i="102"/>
  <c r="L19" i="102"/>
  <c r="M19" i="102"/>
  <c r="N19" i="102"/>
  <c r="O19" i="102"/>
  <c r="P19" i="102"/>
  <c r="Q19" i="102"/>
  <c r="R19" i="102"/>
  <c r="S19" i="102"/>
  <c r="T19" i="102"/>
  <c r="U19" i="102"/>
  <c r="V19" i="102"/>
  <c r="W19" i="102"/>
  <c r="X19" i="102"/>
  <c r="Y19" i="102"/>
  <c r="Z19" i="102"/>
  <c r="AA19" i="102"/>
  <c r="AB19" i="102"/>
  <c r="AC19" i="102"/>
  <c r="AD19" i="102"/>
  <c r="AE19" i="102"/>
  <c r="AF19" i="102"/>
  <c r="AG19" i="102"/>
  <c r="I21" i="102"/>
  <c r="F43" i="106" s="1"/>
  <c r="J21" i="102"/>
  <c r="G43" i="106" s="1"/>
  <c r="K21" i="102"/>
  <c r="H43" i="106" s="1"/>
  <c r="L21" i="102"/>
  <c r="I43" i="106" s="1"/>
  <c r="M21" i="102"/>
  <c r="J43" i="106" s="1"/>
  <c r="N21" i="102"/>
  <c r="K43" i="106" s="1"/>
  <c r="O21" i="102"/>
  <c r="L43" i="106" s="1"/>
  <c r="P21" i="102"/>
  <c r="M43" i="106" s="1"/>
  <c r="Q21" i="102"/>
  <c r="N43" i="106" s="1"/>
  <c r="R21" i="102"/>
  <c r="O43" i="106" s="1"/>
  <c r="S21" i="102"/>
  <c r="P43" i="106" s="1"/>
  <c r="T21" i="102"/>
  <c r="Q43" i="106" s="1"/>
  <c r="U21" i="102"/>
  <c r="R43" i="106" s="1"/>
  <c r="V21" i="102"/>
  <c r="S43" i="106" s="1"/>
  <c r="W21" i="102"/>
  <c r="T43" i="106" s="1"/>
  <c r="X21" i="102"/>
  <c r="U43" i="106" s="1"/>
  <c r="Y21" i="102"/>
  <c r="V43" i="106" s="1"/>
  <c r="Z21" i="102"/>
  <c r="W43" i="106" s="1"/>
  <c r="AA21" i="102"/>
  <c r="X43" i="106" s="1"/>
  <c r="AB21" i="102"/>
  <c r="Y43" i="106" s="1"/>
  <c r="AC21" i="102"/>
  <c r="Z43" i="106" s="1"/>
  <c r="AD21" i="102"/>
  <c r="AA43" i="106" s="1"/>
  <c r="AE21" i="102"/>
  <c r="AB43" i="106" s="1"/>
  <c r="AF21" i="102"/>
  <c r="AC43" i="106" s="1"/>
  <c r="AG21" i="102"/>
  <c r="AD43" i="106" s="1"/>
  <c r="I23" i="102"/>
  <c r="C36" i="97" s="1"/>
  <c r="J23" i="102"/>
  <c r="D36" i="97" s="1"/>
  <c r="K23" i="102"/>
  <c r="E36" i="97" s="1"/>
  <c r="L23" i="102"/>
  <c r="F36" i="97" s="1"/>
  <c r="M23" i="102"/>
  <c r="G36" i="97" s="1"/>
  <c r="N23" i="102"/>
  <c r="H36" i="97" s="1"/>
  <c r="O23" i="102"/>
  <c r="I36" i="97" s="1"/>
  <c r="P23" i="102"/>
  <c r="J36" i="97" s="1"/>
  <c r="Q23" i="102"/>
  <c r="K36" i="97" s="1"/>
  <c r="R23" i="102"/>
  <c r="L36" i="97" s="1"/>
  <c r="S23" i="102"/>
  <c r="M36" i="97" s="1"/>
  <c r="T23" i="102"/>
  <c r="N36" i="97" s="1"/>
  <c r="U23" i="102"/>
  <c r="O36" i="97" s="1"/>
  <c r="V23" i="102"/>
  <c r="P36" i="97" s="1"/>
  <c r="W23" i="102"/>
  <c r="Q36" i="97" s="1"/>
  <c r="X23" i="102"/>
  <c r="R36" i="97" s="1"/>
  <c r="Y23" i="102"/>
  <c r="S36" i="97" s="1"/>
  <c r="Z23" i="102"/>
  <c r="T36" i="97" s="1"/>
  <c r="AA23" i="102"/>
  <c r="U36" i="97" s="1"/>
  <c r="AB23" i="102"/>
  <c r="V36" i="97" s="1"/>
  <c r="AC23" i="102"/>
  <c r="W36" i="97" s="1"/>
  <c r="AD23" i="102"/>
  <c r="X36" i="97" s="1"/>
  <c r="AE23" i="102"/>
  <c r="Y36" i="97" s="1"/>
  <c r="AF23" i="102"/>
  <c r="Z36" i="97" s="1"/>
  <c r="AG23" i="102"/>
  <c r="AA36" i="97" s="1"/>
  <c r="I24" i="102"/>
  <c r="J24" i="102"/>
  <c r="K24" i="102"/>
  <c r="L24" i="102"/>
  <c r="M24" i="102"/>
  <c r="N24" i="102"/>
  <c r="O24" i="102"/>
  <c r="P24" i="102"/>
  <c r="Q24" i="102"/>
  <c r="R24" i="102"/>
  <c r="S24" i="102"/>
  <c r="T24" i="102"/>
  <c r="U24" i="102"/>
  <c r="V24" i="102"/>
  <c r="W24" i="102"/>
  <c r="X24" i="102"/>
  <c r="Y24" i="102"/>
  <c r="Z24" i="102"/>
  <c r="AA24" i="102"/>
  <c r="AB24" i="102"/>
  <c r="AC24" i="102"/>
  <c r="AD24" i="102"/>
  <c r="AE24" i="102"/>
  <c r="AF24" i="102"/>
  <c r="AG24" i="102"/>
  <c r="I25" i="102"/>
  <c r="F60" i="67" s="1"/>
  <c r="J25" i="102"/>
  <c r="G60" i="67" s="1"/>
  <c r="K25" i="102"/>
  <c r="H60" i="67" s="1"/>
  <c r="L25" i="102"/>
  <c r="I60" i="67" s="1"/>
  <c r="M25" i="102"/>
  <c r="J60" i="67" s="1"/>
  <c r="N25" i="102"/>
  <c r="K60" i="67" s="1"/>
  <c r="O25" i="102"/>
  <c r="L60" i="67" s="1"/>
  <c r="P25" i="102"/>
  <c r="M60" i="67" s="1"/>
  <c r="Q25" i="102"/>
  <c r="N60" i="67" s="1"/>
  <c r="R25" i="102"/>
  <c r="O60" i="67" s="1"/>
  <c r="S25" i="102"/>
  <c r="P60" i="67" s="1"/>
  <c r="T25" i="102"/>
  <c r="Q60" i="67" s="1"/>
  <c r="U25" i="102"/>
  <c r="R60" i="67" s="1"/>
  <c r="V25" i="102"/>
  <c r="S60" i="67" s="1"/>
  <c r="W25" i="102"/>
  <c r="T60" i="67" s="1"/>
  <c r="X25" i="102"/>
  <c r="U60" i="67" s="1"/>
  <c r="Y25" i="102"/>
  <c r="V60" i="67" s="1"/>
  <c r="Z25" i="102"/>
  <c r="W60" i="67" s="1"/>
  <c r="AA25" i="102"/>
  <c r="X60" i="67" s="1"/>
  <c r="AB25" i="102"/>
  <c r="Y60" i="67" s="1"/>
  <c r="AC25" i="102"/>
  <c r="Z60" i="67" s="1"/>
  <c r="AD25" i="102"/>
  <c r="AA60" i="67" s="1"/>
  <c r="AE25" i="102"/>
  <c r="AB60" i="67" s="1"/>
  <c r="AF25" i="102"/>
  <c r="AC60" i="67" s="1"/>
  <c r="AG25" i="102"/>
  <c r="AD60" i="67" s="1"/>
  <c r="I26" i="102"/>
  <c r="C38" i="98" s="1"/>
  <c r="J26" i="102"/>
  <c r="D38" i="98" s="1"/>
  <c r="K26" i="102"/>
  <c r="E38" i="98" s="1"/>
  <c r="L26" i="102"/>
  <c r="F38" i="98" s="1"/>
  <c r="M26" i="102"/>
  <c r="G38" i="98" s="1"/>
  <c r="N26" i="102"/>
  <c r="H38" i="98" s="1"/>
  <c r="O26" i="102"/>
  <c r="I38" i="98" s="1"/>
  <c r="P26" i="102"/>
  <c r="J38" i="98" s="1"/>
  <c r="Q26" i="102"/>
  <c r="K38" i="98" s="1"/>
  <c r="R26" i="102"/>
  <c r="L38" i="98" s="1"/>
  <c r="S26" i="102"/>
  <c r="M38" i="98" s="1"/>
  <c r="T26" i="102"/>
  <c r="N38" i="98" s="1"/>
  <c r="U26" i="102"/>
  <c r="O38" i="98" s="1"/>
  <c r="V26" i="102"/>
  <c r="P38" i="98" s="1"/>
  <c r="W26" i="102"/>
  <c r="Q38" i="98" s="1"/>
  <c r="X26" i="102"/>
  <c r="R38" i="98" s="1"/>
  <c r="Y26" i="102"/>
  <c r="S38" i="98" s="1"/>
  <c r="Z26" i="102"/>
  <c r="T38" i="98" s="1"/>
  <c r="AA26" i="102"/>
  <c r="U38" i="98" s="1"/>
  <c r="AB26" i="102"/>
  <c r="V38" i="98" s="1"/>
  <c r="AC26" i="102"/>
  <c r="W38" i="98" s="1"/>
  <c r="AD26" i="102"/>
  <c r="X38" i="98" s="1"/>
  <c r="AE26" i="102"/>
  <c r="Y38" i="98" s="1"/>
  <c r="AF26" i="102"/>
  <c r="Z38" i="98" s="1"/>
  <c r="AG26" i="102"/>
  <c r="AA38" i="98" s="1"/>
  <c r="I27" i="102"/>
  <c r="C40" i="98" s="1"/>
  <c r="J27" i="102"/>
  <c r="D40" i="98" s="1"/>
  <c r="K27" i="102"/>
  <c r="E40" i="98" s="1"/>
  <c r="L27" i="102"/>
  <c r="I65" i="67" s="1"/>
  <c r="M27" i="102"/>
  <c r="J65" i="67" s="1"/>
  <c r="N27" i="102"/>
  <c r="K78" i="67" s="1"/>
  <c r="O27" i="102"/>
  <c r="L78" i="67" s="1"/>
  <c r="P27" i="102"/>
  <c r="J40" i="98" s="1"/>
  <c r="Q27" i="102"/>
  <c r="K40" i="98" s="1"/>
  <c r="R27" i="102"/>
  <c r="L40" i="98" s="1"/>
  <c r="S27" i="102"/>
  <c r="M40" i="98" s="1"/>
  <c r="T27" i="102"/>
  <c r="Q65" i="67" s="1"/>
  <c r="U27" i="102"/>
  <c r="R65" i="67" s="1"/>
  <c r="V27" i="102"/>
  <c r="S65" i="67" s="1"/>
  <c r="W27" i="102"/>
  <c r="T78" i="67" s="1"/>
  <c r="X27" i="102"/>
  <c r="R40" i="98" s="1"/>
  <c r="Y27" i="102"/>
  <c r="S40" i="98" s="1"/>
  <c r="Z27" i="102"/>
  <c r="T40" i="98" s="1"/>
  <c r="AA27" i="102"/>
  <c r="U40" i="98" s="1"/>
  <c r="AB27" i="102"/>
  <c r="Y65" i="67" s="1"/>
  <c r="AC27" i="102"/>
  <c r="Z65" i="67" s="1"/>
  <c r="AD27" i="102"/>
  <c r="AA65" i="67" s="1"/>
  <c r="AE27" i="102"/>
  <c r="AB78" i="67" s="1"/>
  <c r="AF27" i="102"/>
  <c r="Z40" i="98" s="1"/>
  <c r="AG27" i="102"/>
  <c r="AA40" i="98" s="1"/>
  <c r="I28" i="102"/>
  <c r="J28" i="102"/>
  <c r="K28" i="102"/>
  <c r="L28" i="102"/>
  <c r="M28" i="102"/>
  <c r="N28" i="102"/>
  <c r="O28" i="102"/>
  <c r="P28" i="102"/>
  <c r="Q28" i="102"/>
  <c r="R28" i="102"/>
  <c r="S28" i="102"/>
  <c r="T28" i="102"/>
  <c r="U28" i="102"/>
  <c r="V28" i="102"/>
  <c r="W28" i="102"/>
  <c r="X28" i="102"/>
  <c r="Y28" i="102"/>
  <c r="Z28" i="102"/>
  <c r="AA28" i="102"/>
  <c r="AB28" i="102"/>
  <c r="AC28" i="102"/>
  <c r="AD28" i="102"/>
  <c r="AE28" i="102"/>
  <c r="AF28" i="102"/>
  <c r="AG28" i="102"/>
  <c r="I29" i="102"/>
  <c r="D76" i="74" s="1"/>
  <c r="J29" i="102"/>
  <c r="E76" i="74" s="1"/>
  <c r="K29" i="102"/>
  <c r="F76" i="74" s="1"/>
  <c r="L29" i="102"/>
  <c r="G76" i="74" s="1"/>
  <c r="M29" i="102"/>
  <c r="H76" i="74" s="1"/>
  <c r="N29" i="102"/>
  <c r="I76" i="74" s="1"/>
  <c r="O29" i="102"/>
  <c r="J76" i="74" s="1"/>
  <c r="P29" i="102"/>
  <c r="K76" i="74" s="1"/>
  <c r="Q29" i="102"/>
  <c r="L76" i="74" s="1"/>
  <c r="R29" i="102"/>
  <c r="M76" i="74" s="1"/>
  <c r="S29" i="102"/>
  <c r="N76" i="74" s="1"/>
  <c r="T29" i="102"/>
  <c r="O76" i="74" s="1"/>
  <c r="U29" i="102"/>
  <c r="P76" i="74" s="1"/>
  <c r="V29" i="102"/>
  <c r="Q76" i="74" s="1"/>
  <c r="W29" i="102"/>
  <c r="R76" i="74" s="1"/>
  <c r="X29" i="102"/>
  <c r="S76" i="74" s="1"/>
  <c r="Y29" i="102"/>
  <c r="T76" i="74" s="1"/>
  <c r="Z29" i="102"/>
  <c r="U76" i="74" s="1"/>
  <c r="AA29" i="102"/>
  <c r="V76" i="74" s="1"/>
  <c r="AB29" i="102"/>
  <c r="W76" i="74" s="1"/>
  <c r="AC29" i="102"/>
  <c r="X76" i="74" s="1"/>
  <c r="AD29" i="102"/>
  <c r="Y76" i="74" s="1"/>
  <c r="AE29" i="102"/>
  <c r="Z76" i="74" s="1"/>
  <c r="AF29" i="102"/>
  <c r="AA76" i="74" s="1"/>
  <c r="AG29" i="102"/>
  <c r="AB76" i="74" s="1"/>
  <c r="I30" i="102"/>
  <c r="J30" i="102"/>
  <c r="K30" i="102"/>
  <c r="L30" i="102"/>
  <c r="M30" i="102"/>
  <c r="N30" i="102"/>
  <c r="O30" i="102"/>
  <c r="P30" i="102"/>
  <c r="Q30" i="102"/>
  <c r="R30" i="102"/>
  <c r="S30" i="102"/>
  <c r="T30" i="102"/>
  <c r="U30" i="102"/>
  <c r="V30" i="102"/>
  <c r="W30" i="102"/>
  <c r="X30" i="102"/>
  <c r="Y30" i="102"/>
  <c r="Z30" i="102"/>
  <c r="AA30" i="102"/>
  <c r="AB30" i="102"/>
  <c r="AC30" i="102"/>
  <c r="AD30" i="102"/>
  <c r="AE30" i="102"/>
  <c r="AF30" i="102"/>
  <c r="AG30" i="102"/>
  <c r="I32" i="102"/>
  <c r="F79" i="67" s="1"/>
  <c r="J32" i="102"/>
  <c r="G79" i="67" s="1"/>
  <c r="K32" i="102"/>
  <c r="H79" i="67" s="1"/>
  <c r="L32" i="102"/>
  <c r="I79" i="67" s="1"/>
  <c r="M32" i="102"/>
  <c r="J79" i="67" s="1"/>
  <c r="N32" i="102"/>
  <c r="K79" i="67" s="1"/>
  <c r="O32" i="102"/>
  <c r="L79" i="67" s="1"/>
  <c r="P32" i="102"/>
  <c r="M79" i="67" s="1"/>
  <c r="Q32" i="102"/>
  <c r="N79" i="67" s="1"/>
  <c r="R32" i="102"/>
  <c r="O79" i="67" s="1"/>
  <c r="S32" i="102"/>
  <c r="P79" i="67" s="1"/>
  <c r="T32" i="102"/>
  <c r="Q79" i="67" s="1"/>
  <c r="U32" i="102"/>
  <c r="R79" i="67" s="1"/>
  <c r="V32" i="102"/>
  <c r="S79" i="67" s="1"/>
  <c r="W32" i="102"/>
  <c r="T79" i="67" s="1"/>
  <c r="X32" i="102"/>
  <c r="U79" i="67" s="1"/>
  <c r="Y32" i="102"/>
  <c r="V79" i="67" s="1"/>
  <c r="Z32" i="102"/>
  <c r="W79" i="67" s="1"/>
  <c r="AA32" i="102"/>
  <c r="X79" i="67" s="1"/>
  <c r="AB32" i="102"/>
  <c r="Y79" i="67" s="1"/>
  <c r="AC32" i="102"/>
  <c r="Z79" i="67" s="1"/>
  <c r="AD32" i="102"/>
  <c r="AA79" i="67" s="1"/>
  <c r="AE32" i="102"/>
  <c r="AB79" i="67" s="1"/>
  <c r="AF32" i="102"/>
  <c r="AC79" i="67" s="1"/>
  <c r="AG32" i="102"/>
  <c r="AD79" i="67" s="1"/>
  <c r="I33" i="102"/>
  <c r="J33" i="102"/>
  <c r="K33" i="102"/>
  <c r="L33" i="102"/>
  <c r="M33" i="102"/>
  <c r="N33" i="102"/>
  <c r="O33" i="102"/>
  <c r="P33" i="102"/>
  <c r="Q33" i="102"/>
  <c r="R33" i="102"/>
  <c r="S33" i="102"/>
  <c r="T33" i="102"/>
  <c r="U33" i="102"/>
  <c r="V33" i="102"/>
  <c r="W33" i="102"/>
  <c r="X33" i="102"/>
  <c r="Y33" i="102"/>
  <c r="Z33" i="102"/>
  <c r="AA33" i="102"/>
  <c r="AB33" i="102"/>
  <c r="AC33" i="102"/>
  <c r="AD33" i="102"/>
  <c r="AE33" i="102"/>
  <c r="AF33" i="102"/>
  <c r="AG33" i="102"/>
  <c r="I34" i="102"/>
  <c r="D77" i="74" s="1"/>
  <c r="J34" i="102"/>
  <c r="E77" i="74" s="1"/>
  <c r="K34" i="102"/>
  <c r="F77" i="74" s="1"/>
  <c r="L34" i="102"/>
  <c r="M34" i="102"/>
  <c r="H77" i="74" s="1"/>
  <c r="N34" i="102"/>
  <c r="I77" i="74" s="1"/>
  <c r="O34" i="102"/>
  <c r="J77" i="74" s="1"/>
  <c r="P34" i="102"/>
  <c r="K77" i="74" s="1"/>
  <c r="Q34" i="102"/>
  <c r="L77" i="74" s="1"/>
  <c r="R34" i="102"/>
  <c r="M77" i="74" s="1"/>
  <c r="S34" i="102"/>
  <c r="N77" i="74" s="1"/>
  <c r="T34" i="102"/>
  <c r="O77" i="74" s="1"/>
  <c r="U34" i="102"/>
  <c r="P77" i="74" s="1"/>
  <c r="V34" i="102"/>
  <c r="Q77" i="74" s="1"/>
  <c r="W34" i="102"/>
  <c r="R77" i="74" s="1"/>
  <c r="X34" i="102"/>
  <c r="S77" i="74" s="1"/>
  <c r="Y34" i="102"/>
  <c r="T77" i="74" s="1"/>
  <c r="Z34" i="102"/>
  <c r="U77" i="74" s="1"/>
  <c r="AA34" i="102"/>
  <c r="V77" i="74" s="1"/>
  <c r="AB34" i="102"/>
  <c r="W77" i="74" s="1"/>
  <c r="AC34" i="102"/>
  <c r="X77" i="74" s="1"/>
  <c r="AD34" i="102"/>
  <c r="Y77" i="74" s="1"/>
  <c r="AE34" i="102"/>
  <c r="Z77" i="74" s="1"/>
  <c r="AF34" i="102"/>
  <c r="AA77" i="74" s="1"/>
  <c r="AG34" i="102"/>
  <c r="AB77" i="74" s="1"/>
  <c r="I35" i="102"/>
  <c r="J35" i="102"/>
  <c r="K35" i="102"/>
  <c r="L35" i="102"/>
  <c r="M35" i="102"/>
  <c r="N35" i="102"/>
  <c r="O35" i="102"/>
  <c r="P35" i="102"/>
  <c r="Q35" i="102"/>
  <c r="R35" i="102"/>
  <c r="S35" i="102"/>
  <c r="T35" i="102"/>
  <c r="U35" i="102"/>
  <c r="V35" i="102"/>
  <c r="W35" i="102"/>
  <c r="X35" i="102"/>
  <c r="Y35" i="102"/>
  <c r="Z35" i="102"/>
  <c r="AA35" i="102"/>
  <c r="AB35" i="102"/>
  <c r="AC35" i="102"/>
  <c r="AD35" i="102"/>
  <c r="AE35" i="102"/>
  <c r="AF35" i="102"/>
  <c r="AG35" i="102"/>
  <c r="I36" i="102"/>
  <c r="J36" i="102"/>
  <c r="K36" i="102"/>
  <c r="L36" i="102"/>
  <c r="M36" i="102"/>
  <c r="N36" i="102"/>
  <c r="O36" i="102"/>
  <c r="P36" i="102"/>
  <c r="Q36" i="102"/>
  <c r="R36" i="102"/>
  <c r="S36" i="102"/>
  <c r="T36" i="102"/>
  <c r="U36" i="102"/>
  <c r="V36" i="102"/>
  <c r="W36" i="102"/>
  <c r="X36" i="102"/>
  <c r="Y36" i="102"/>
  <c r="Z36" i="102"/>
  <c r="AA36" i="102"/>
  <c r="AB36" i="102"/>
  <c r="AC36" i="102"/>
  <c r="AD36" i="102"/>
  <c r="AE36" i="102"/>
  <c r="AF36" i="102"/>
  <c r="AG36" i="102"/>
  <c r="I38" i="102"/>
  <c r="J38" i="102"/>
  <c r="K38" i="102"/>
  <c r="L38" i="102"/>
  <c r="M38" i="102"/>
  <c r="N38" i="102"/>
  <c r="O38" i="102"/>
  <c r="P38" i="102"/>
  <c r="Q38" i="102"/>
  <c r="R38" i="102"/>
  <c r="S38" i="102"/>
  <c r="T38" i="102"/>
  <c r="U38" i="102"/>
  <c r="V38" i="102"/>
  <c r="W38" i="102"/>
  <c r="X38" i="102"/>
  <c r="Y38" i="102"/>
  <c r="Z38" i="102"/>
  <c r="AA38" i="102"/>
  <c r="AB38" i="102"/>
  <c r="AC38" i="102"/>
  <c r="AD38" i="102"/>
  <c r="AE38" i="102"/>
  <c r="AF38" i="102"/>
  <c r="AG38" i="102"/>
  <c r="I39" i="102"/>
  <c r="J39" i="102"/>
  <c r="K39" i="102"/>
  <c r="L39" i="102"/>
  <c r="M39" i="102"/>
  <c r="N39" i="102"/>
  <c r="O39" i="102"/>
  <c r="P39" i="102"/>
  <c r="Q39" i="102"/>
  <c r="R39" i="102"/>
  <c r="S39" i="102"/>
  <c r="T39" i="102"/>
  <c r="U39" i="102"/>
  <c r="V39" i="102"/>
  <c r="W39" i="102"/>
  <c r="X39" i="102"/>
  <c r="Y39" i="102"/>
  <c r="Z39" i="102"/>
  <c r="AA39" i="102"/>
  <c r="AB39" i="102"/>
  <c r="AC39" i="102"/>
  <c r="AD39" i="102"/>
  <c r="AE39" i="102"/>
  <c r="AF39" i="102"/>
  <c r="AG39" i="102"/>
  <c r="I40" i="102"/>
  <c r="J40" i="102"/>
  <c r="K40" i="102"/>
  <c r="L40" i="102"/>
  <c r="M40" i="102"/>
  <c r="N40" i="102"/>
  <c r="O40" i="102"/>
  <c r="P40" i="102"/>
  <c r="Q40" i="102"/>
  <c r="R40" i="102"/>
  <c r="S40" i="102"/>
  <c r="T40" i="102"/>
  <c r="U40" i="102"/>
  <c r="V40" i="102"/>
  <c r="W40" i="102"/>
  <c r="X40" i="102"/>
  <c r="Y40" i="102"/>
  <c r="Z40" i="102"/>
  <c r="AA40" i="102"/>
  <c r="AB40" i="102"/>
  <c r="AC40" i="102"/>
  <c r="AD40" i="102"/>
  <c r="AE40" i="102"/>
  <c r="AF40" i="102"/>
  <c r="AG40" i="102"/>
  <c r="I41" i="102"/>
  <c r="J41" i="102"/>
  <c r="K41" i="102"/>
  <c r="L41" i="102"/>
  <c r="M41" i="102"/>
  <c r="N41" i="102"/>
  <c r="O41" i="102"/>
  <c r="P41" i="102"/>
  <c r="Q41" i="102"/>
  <c r="R41" i="102"/>
  <c r="S41" i="102"/>
  <c r="T41" i="102"/>
  <c r="U41" i="102"/>
  <c r="V41" i="102"/>
  <c r="W41" i="102"/>
  <c r="X41" i="102"/>
  <c r="Y41" i="102"/>
  <c r="Z41" i="102"/>
  <c r="AA41" i="102"/>
  <c r="AB41" i="102"/>
  <c r="AC41" i="102"/>
  <c r="AD41" i="102"/>
  <c r="AE41" i="102"/>
  <c r="AF41" i="102"/>
  <c r="AG41" i="102"/>
  <c r="I42" i="102"/>
  <c r="J42" i="102"/>
  <c r="K42" i="102"/>
  <c r="L42" i="102"/>
  <c r="M42" i="102"/>
  <c r="N42" i="102"/>
  <c r="O42" i="102"/>
  <c r="P42" i="102"/>
  <c r="Q42" i="102"/>
  <c r="R42" i="102"/>
  <c r="S42" i="102"/>
  <c r="T42" i="102"/>
  <c r="U42" i="102"/>
  <c r="V42" i="102"/>
  <c r="W42" i="102"/>
  <c r="X42" i="102"/>
  <c r="Y42" i="102"/>
  <c r="Z42" i="102"/>
  <c r="AA42" i="102"/>
  <c r="AB42" i="102"/>
  <c r="AC42" i="102"/>
  <c r="AD42" i="102"/>
  <c r="AE42" i="102"/>
  <c r="AF42" i="102"/>
  <c r="AG42" i="102"/>
  <c r="I43" i="102"/>
  <c r="J43" i="102"/>
  <c r="K43" i="102"/>
  <c r="L43" i="102"/>
  <c r="M43" i="102"/>
  <c r="N43" i="102"/>
  <c r="O43" i="102"/>
  <c r="P43" i="102"/>
  <c r="Q43" i="102"/>
  <c r="R43" i="102"/>
  <c r="S43" i="102"/>
  <c r="T43" i="102"/>
  <c r="U43" i="102"/>
  <c r="V43" i="102"/>
  <c r="W43" i="102"/>
  <c r="X43" i="102"/>
  <c r="Y43" i="102"/>
  <c r="Z43" i="102"/>
  <c r="AA43" i="102"/>
  <c r="AB43" i="102"/>
  <c r="AC43" i="102"/>
  <c r="AD43" i="102"/>
  <c r="AE43" i="102"/>
  <c r="AF43" i="102"/>
  <c r="AG43" i="102"/>
  <c r="I44" i="102"/>
  <c r="J44" i="102"/>
  <c r="K44" i="102"/>
  <c r="L44" i="102"/>
  <c r="M44" i="102"/>
  <c r="N44" i="102"/>
  <c r="O44" i="102"/>
  <c r="P44" i="102"/>
  <c r="Q44" i="102"/>
  <c r="R44" i="102"/>
  <c r="S44" i="102"/>
  <c r="T44" i="102"/>
  <c r="U44" i="102"/>
  <c r="V44" i="102"/>
  <c r="W44" i="102"/>
  <c r="X44" i="102"/>
  <c r="Y44" i="102"/>
  <c r="Z44" i="102"/>
  <c r="AA44" i="102"/>
  <c r="AB44" i="102"/>
  <c r="AC44" i="102"/>
  <c r="AD44" i="102"/>
  <c r="AE44" i="102"/>
  <c r="AF44" i="102"/>
  <c r="AG44" i="102"/>
  <c r="I46" i="102"/>
  <c r="J46" i="102"/>
  <c r="K46" i="102"/>
  <c r="L46" i="102"/>
  <c r="M46" i="102"/>
  <c r="N46" i="102"/>
  <c r="O46" i="102"/>
  <c r="P46" i="102"/>
  <c r="Q46" i="102"/>
  <c r="R46" i="102"/>
  <c r="S46" i="102"/>
  <c r="T46" i="102"/>
  <c r="U46" i="102"/>
  <c r="V46" i="102"/>
  <c r="W46" i="102"/>
  <c r="X46" i="102"/>
  <c r="Y46" i="102"/>
  <c r="Z46" i="102"/>
  <c r="AA46" i="102"/>
  <c r="AB46" i="102"/>
  <c r="AC46" i="102"/>
  <c r="AD46" i="102"/>
  <c r="AE46" i="102"/>
  <c r="AF46" i="102"/>
  <c r="AG46" i="102"/>
  <c r="I48" i="102"/>
  <c r="J48" i="102"/>
  <c r="K48" i="102"/>
  <c r="L48" i="102"/>
  <c r="M48" i="102"/>
  <c r="N48" i="102"/>
  <c r="O48" i="102"/>
  <c r="P48" i="102"/>
  <c r="Q48" i="102"/>
  <c r="R48" i="102"/>
  <c r="S48" i="102"/>
  <c r="T48" i="102"/>
  <c r="U48" i="102"/>
  <c r="V48" i="102"/>
  <c r="W48" i="102"/>
  <c r="X48" i="102"/>
  <c r="Y48" i="102"/>
  <c r="Z48" i="102"/>
  <c r="AA48" i="102"/>
  <c r="AB48" i="102"/>
  <c r="AC48" i="102"/>
  <c r="AD48" i="102"/>
  <c r="AE48" i="102"/>
  <c r="AF48" i="102"/>
  <c r="AG48" i="102"/>
  <c r="H4" i="102"/>
  <c r="E80" i="67" s="1"/>
  <c r="H5" i="102"/>
  <c r="E38" i="106" s="1"/>
  <c r="H6" i="102"/>
  <c r="E39" i="106" s="1"/>
  <c r="H8" i="102"/>
  <c r="B39" i="97" s="1"/>
  <c r="H9" i="102"/>
  <c r="E81" i="67" s="1"/>
  <c r="H10" i="102"/>
  <c r="H11" i="102"/>
  <c r="H12" i="102"/>
  <c r="H14" i="102"/>
  <c r="B40" i="97" s="1"/>
  <c r="H15" i="102"/>
  <c r="E82" i="67" s="1"/>
  <c r="H16" i="102"/>
  <c r="H17" i="102"/>
  <c r="H19" i="102"/>
  <c r="H21" i="102"/>
  <c r="H23" i="102"/>
  <c r="B36" i="97" s="1"/>
  <c r="H24" i="102"/>
  <c r="H25" i="102"/>
  <c r="E60" i="67" s="1"/>
  <c r="H26" i="102"/>
  <c r="B38" i="98" s="1"/>
  <c r="H27" i="102"/>
  <c r="B38" i="81" s="1"/>
  <c r="H28" i="102"/>
  <c r="H29" i="102"/>
  <c r="C76" i="74" s="1"/>
  <c r="H30" i="102"/>
  <c r="H32" i="102"/>
  <c r="E79" i="67" s="1"/>
  <c r="H33" i="102"/>
  <c r="H34" i="102"/>
  <c r="C77" i="74" s="1"/>
  <c r="H35" i="102"/>
  <c r="H36" i="102"/>
  <c r="H38" i="102"/>
  <c r="H39" i="102"/>
  <c r="H40" i="102"/>
  <c r="H41" i="102"/>
  <c r="H42" i="102"/>
  <c r="H43" i="102"/>
  <c r="H44" i="102"/>
  <c r="H46" i="102"/>
  <c r="H48" i="102"/>
  <c r="H3" i="102"/>
  <c r="A2" i="102"/>
  <c r="B3" i="102"/>
  <c r="B4" i="102"/>
  <c r="B5" i="102"/>
  <c r="B6" i="102"/>
  <c r="A7" i="102"/>
  <c r="B8" i="102"/>
  <c r="B9" i="102"/>
  <c r="B10" i="102"/>
  <c r="B11" i="102"/>
  <c r="B12" i="102"/>
  <c r="A13" i="102"/>
  <c r="B14" i="102"/>
  <c r="B15" i="102"/>
  <c r="B16" i="102"/>
  <c r="B17" i="102"/>
  <c r="B18" i="102"/>
  <c r="B19" i="102"/>
  <c r="B20" i="102"/>
  <c r="B21" i="102"/>
  <c r="A22" i="102"/>
  <c r="B23" i="102"/>
  <c r="B24" i="102"/>
  <c r="B25" i="102"/>
  <c r="B26" i="102"/>
  <c r="B27" i="102"/>
  <c r="B28" i="102"/>
  <c r="B29" i="102"/>
  <c r="B30" i="102"/>
  <c r="A31" i="102"/>
  <c r="B32" i="102"/>
  <c r="B33" i="102"/>
  <c r="B34" i="102"/>
  <c r="B35" i="102"/>
  <c r="B36" i="102"/>
  <c r="A37" i="102"/>
  <c r="B38" i="102"/>
  <c r="B39" i="102"/>
  <c r="B40" i="102"/>
  <c r="B41" i="102"/>
  <c r="B42" i="102"/>
  <c r="B43" i="102"/>
  <c r="B44" i="102"/>
  <c r="B45" i="102"/>
  <c r="B46" i="102"/>
  <c r="B47" i="102"/>
  <c r="B48" i="102"/>
  <c r="B54" i="100"/>
  <c r="B52" i="100"/>
  <c r="A50" i="100"/>
  <c r="A26" i="100"/>
  <c r="B16" i="98"/>
  <c r="C16" i="98" s="1"/>
  <c r="D16" i="98" s="1"/>
  <c r="E16" i="98" s="1"/>
  <c r="F16" i="98" s="1"/>
  <c r="G16" i="98" s="1"/>
  <c r="H16" i="98" s="1"/>
  <c r="I16" i="98" s="1"/>
  <c r="J16" i="98" s="1"/>
  <c r="K16" i="98" s="1"/>
  <c r="L16" i="98" s="1"/>
  <c r="M16" i="98" s="1"/>
  <c r="N16" i="98" s="1"/>
  <c r="O16" i="98" s="1"/>
  <c r="P16" i="98" s="1"/>
  <c r="Q16" i="98" s="1"/>
  <c r="R16" i="98" s="1"/>
  <c r="S16" i="98" s="1"/>
  <c r="T16" i="98" s="1"/>
  <c r="U16" i="98" s="1"/>
  <c r="V16" i="98" s="1"/>
  <c r="W16" i="98" s="1"/>
  <c r="X16" i="98" s="1"/>
  <c r="Y16" i="98" s="1"/>
  <c r="Z16" i="98" s="1"/>
  <c r="AA16" i="98" s="1"/>
  <c r="AB16" i="98" s="1"/>
  <c r="AC16" i="98" s="1"/>
  <c r="AD16" i="98" s="1"/>
  <c r="AE16" i="98" s="1"/>
  <c r="AF16" i="98" s="1"/>
  <c r="AG16" i="98" s="1"/>
  <c r="A17" i="98"/>
  <c r="A38" i="98" s="1"/>
  <c r="A18" i="98"/>
  <c r="A19" i="98"/>
  <c r="A20" i="98"/>
  <c r="A21" i="98"/>
  <c r="E33" i="98"/>
  <c r="F33" i="98"/>
  <c r="D33" i="98"/>
  <c r="E32" i="98"/>
  <c r="F32" i="98"/>
  <c r="D32" i="98"/>
  <c r="C27" i="98"/>
  <c r="A25" i="98"/>
  <c r="A16" i="98" s="1"/>
  <c r="F16" i="97"/>
  <c r="G16" i="97" s="1"/>
  <c r="H16" i="97" s="1"/>
  <c r="I16" i="97" s="1"/>
  <c r="J16" i="97" s="1"/>
  <c r="K16" i="97" s="1"/>
  <c r="L16" i="97" s="1"/>
  <c r="M16" i="97" s="1"/>
  <c r="N16" i="97" s="1"/>
  <c r="O16" i="97" s="1"/>
  <c r="P16" i="97" s="1"/>
  <c r="Q16" i="97" s="1"/>
  <c r="R16" i="97" s="1"/>
  <c r="S16" i="97" s="1"/>
  <c r="T16" i="97" s="1"/>
  <c r="U16" i="97" s="1"/>
  <c r="V16" i="97" s="1"/>
  <c r="W16" i="97" s="1"/>
  <c r="X16" i="97" s="1"/>
  <c r="Y16" i="97" s="1"/>
  <c r="Z16" i="97" s="1"/>
  <c r="AA16" i="97" s="1"/>
  <c r="AB16" i="97" s="1"/>
  <c r="AC16" i="97" s="1"/>
  <c r="AD16" i="97" s="1"/>
  <c r="AE16" i="97" s="1"/>
  <c r="AF16" i="97" s="1"/>
  <c r="AG16" i="97" s="1"/>
  <c r="D16" i="97"/>
  <c r="B16" i="97"/>
  <c r="B37" i="81"/>
  <c r="F34" i="81"/>
  <c r="B36" i="81"/>
  <c r="B34" i="81"/>
  <c r="C33" i="81"/>
  <c r="D33" i="81" s="1"/>
  <c r="E33" i="81" s="1"/>
  <c r="AE45" i="84"/>
  <c r="D9" i="11" l="1"/>
  <c r="D7" i="11"/>
  <c r="U79" i="74"/>
  <c r="W40" i="106"/>
  <c r="W80" i="74"/>
  <c r="Y42" i="106"/>
  <c r="O80" i="74"/>
  <c r="Q42" i="106"/>
  <c r="G80" i="74"/>
  <c r="I42" i="106"/>
  <c r="AB79" i="74"/>
  <c r="AD40" i="106"/>
  <c r="T79" i="74"/>
  <c r="V40" i="106"/>
  <c r="L79" i="74"/>
  <c r="N40" i="106"/>
  <c r="D79" i="74"/>
  <c r="F40" i="106"/>
  <c r="Y78" i="74"/>
  <c r="AA38" i="106"/>
  <c r="Q78" i="74"/>
  <c r="S38" i="106"/>
  <c r="I78" i="74"/>
  <c r="K38" i="106"/>
  <c r="AD80" i="74"/>
  <c r="AF42" i="106"/>
  <c r="H65" i="67"/>
  <c r="H80" i="74"/>
  <c r="J42" i="106"/>
  <c r="R78" i="74"/>
  <c r="T38" i="106"/>
  <c r="V80" i="74"/>
  <c r="X42" i="106"/>
  <c r="N80" i="74"/>
  <c r="P42" i="106"/>
  <c r="F80" i="74"/>
  <c r="H42" i="106"/>
  <c r="AA79" i="74"/>
  <c r="AC40" i="106"/>
  <c r="S79" i="74"/>
  <c r="U40" i="106"/>
  <c r="K79" i="74"/>
  <c r="M40" i="106"/>
  <c r="X78" i="74"/>
  <c r="Z38" i="106"/>
  <c r="P78" i="74"/>
  <c r="R38" i="106"/>
  <c r="H78" i="74"/>
  <c r="J38" i="106"/>
  <c r="AC80" i="74"/>
  <c r="AE42" i="106"/>
  <c r="AA78" i="74"/>
  <c r="M79" i="74"/>
  <c r="O40" i="106"/>
  <c r="Z78" i="74"/>
  <c r="AB38" i="106"/>
  <c r="U80" i="74"/>
  <c r="W42" i="106"/>
  <c r="M80" i="74"/>
  <c r="O42" i="106"/>
  <c r="E80" i="74"/>
  <c r="G42" i="106"/>
  <c r="Z79" i="74"/>
  <c r="AB40" i="106"/>
  <c r="R79" i="74"/>
  <c r="T40" i="106"/>
  <c r="J79" i="74"/>
  <c r="L40" i="106"/>
  <c r="W78" i="74"/>
  <c r="Y38" i="106"/>
  <c r="O78" i="74"/>
  <c r="Q38" i="106"/>
  <c r="G78" i="74"/>
  <c r="I38" i="106"/>
  <c r="AD79" i="74"/>
  <c r="AF40" i="106"/>
  <c r="S78" i="74"/>
  <c r="C80" i="74"/>
  <c r="E42" i="106"/>
  <c r="E41" i="106"/>
  <c r="E20" i="106"/>
  <c r="AB80" i="74"/>
  <c r="AD42" i="106"/>
  <c r="T80" i="74"/>
  <c r="V42" i="106"/>
  <c r="L80" i="74"/>
  <c r="N42" i="106"/>
  <c r="D80" i="74"/>
  <c r="F42" i="106"/>
  <c r="Y79" i="74"/>
  <c r="AA40" i="106"/>
  <c r="Q79" i="74"/>
  <c r="S40" i="106"/>
  <c r="I79" i="74"/>
  <c r="K40" i="106"/>
  <c r="V78" i="74"/>
  <c r="X38" i="106"/>
  <c r="N78" i="74"/>
  <c r="P38" i="106"/>
  <c r="F78" i="74"/>
  <c r="H38" i="106"/>
  <c r="AC79" i="74"/>
  <c r="AE40" i="106"/>
  <c r="AA80" i="74"/>
  <c r="K78" i="74"/>
  <c r="X80" i="74"/>
  <c r="Z42" i="106"/>
  <c r="E79" i="74"/>
  <c r="G40" i="106"/>
  <c r="C79" i="74"/>
  <c r="E40" i="106"/>
  <c r="X79" i="74"/>
  <c r="Z40" i="106"/>
  <c r="P79" i="74"/>
  <c r="R40" i="106"/>
  <c r="H79" i="74"/>
  <c r="J40" i="106"/>
  <c r="U78" i="74"/>
  <c r="W38" i="106"/>
  <c r="M78" i="74"/>
  <c r="O38" i="106"/>
  <c r="E78" i="74"/>
  <c r="G38" i="106"/>
  <c r="AD78" i="74"/>
  <c r="AF38" i="106"/>
  <c r="Y40" i="98"/>
  <c r="S80" i="74"/>
  <c r="C78" i="74"/>
  <c r="P80" i="74"/>
  <c r="R42" i="106"/>
  <c r="J78" i="74"/>
  <c r="L38" i="106"/>
  <c r="E43" i="106"/>
  <c r="E21" i="106"/>
  <c r="Z80" i="74"/>
  <c r="AB42" i="106"/>
  <c r="R80" i="74"/>
  <c r="T42" i="106"/>
  <c r="J80" i="74"/>
  <c r="L42" i="106"/>
  <c r="AB78" i="74"/>
  <c r="AD38" i="106"/>
  <c r="T78" i="74"/>
  <c r="V38" i="106"/>
  <c r="L78" i="74"/>
  <c r="N38" i="106"/>
  <c r="D78" i="74"/>
  <c r="F38" i="106"/>
  <c r="AC78" i="74"/>
  <c r="AE38" i="106"/>
  <c r="AF65" i="67"/>
  <c r="Q40" i="98"/>
  <c r="K80" i="74"/>
  <c r="B38" i="97"/>
  <c r="E17" i="106"/>
  <c r="E19" i="106"/>
  <c r="Y80" i="74"/>
  <c r="AA42" i="106"/>
  <c r="Q80" i="74"/>
  <c r="S42" i="106"/>
  <c r="I80" i="74"/>
  <c r="K42" i="106"/>
  <c r="V79" i="74"/>
  <c r="X40" i="106"/>
  <c r="N79" i="74"/>
  <c r="P40" i="106"/>
  <c r="F79" i="74"/>
  <c r="H40" i="106"/>
  <c r="X65" i="67"/>
  <c r="I40" i="98"/>
  <c r="W79" i="74"/>
  <c r="E3" i="11"/>
  <c r="F76" i="100"/>
  <c r="D72" i="100" s="1"/>
  <c r="D58" i="100"/>
  <c r="H49" i="100"/>
  <c r="F35" i="100" s="1"/>
  <c r="G66" i="100"/>
  <c r="AE65" i="67"/>
  <c r="W65" i="67"/>
  <c r="O65" i="67"/>
  <c r="G65" i="67"/>
  <c r="Z78" i="67"/>
  <c r="R78" i="67"/>
  <c r="J78" i="67"/>
  <c r="X40" i="98"/>
  <c r="P40" i="98"/>
  <c r="H40" i="98"/>
  <c r="AD65" i="67"/>
  <c r="V65" i="67"/>
  <c r="N65" i="67"/>
  <c r="F65" i="67"/>
  <c r="Y78" i="67"/>
  <c r="Q78" i="67"/>
  <c r="I78" i="67"/>
  <c r="W40" i="98"/>
  <c r="O40" i="98"/>
  <c r="G40" i="98"/>
  <c r="AA78" i="67"/>
  <c r="AC65" i="67"/>
  <c r="U65" i="67"/>
  <c r="M65" i="67"/>
  <c r="AF78" i="67"/>
  <c r="X78" i="67"/>
  <c r="P78" i="67"/>
  <c r="H78" i="67"/>
  <c r="V40" i="98"/>
  <c r="N40" i="98"/>
  <c r="F40" i="98"/>
  <c r="AB65" i="67"/>
  <c r="T65" i="67"/>
  <c r="L65" i="67"/>
  <c r="AE78" i="67"/>
  <c r="W78" i="67"/>
  <c r="O78" i="67"/>
  <c r="G78" i="67"/>
  <c r="S78" i="67"/>
  <c r="K65" i="67"/>
  <c r="AD78" i="67"/>
  <c r="V78" i="67"/>
  <c r="N78" i="67"/>
  <c r="F78" i="67"/>
  <c r="AC78" i="67"/>
  <c r="U78" i="67"/>
  <c r="M78" i="67"/>
  <c r="E78" i="67"/>
  <c r="E65" i="67"/>
  <c r="B40" i="98"/>
  <c r="I19" i="97"/>
  <c r="B27" i="97"/>
  <c r="B28" i="97"/>
  <c r="A29" i="97"/>
  <c r="A30" i="97"/>
  <c r="B30" i="97"/>
  <c r="A31" i="97"/>
  <c r="A32" i="97"/>
  <c r="A33" i="97"/>
  <c r="I7" i="80"/>
  <c r="B68" i="100" s="1"/>
  <c r="C68" i="100" s="1"/>
  <c r="D68" i="100" s="1"/>
  <c r="C32" i="81"/>
  <c r="D32" i="81" s="1"/>
  <c r="C8" i="111" l="1"/>
  <c r="Y8" i="108"/>
  <c r="S8" i="108"/>
  <c r="D8" i="108"/>
  <c r="AC8" i="108"/>
  <c r="F8" i="108"/>
  <c r="W8" i="108"/>
  <c r="H8" i="108"/>
  <c r="I8" i="108"/>
  <c r="Q8" i="108"/>
  <c r="K8" i="108"/>
  <c r="G8" i="111"/>
  <c r="T8" i="111"/>
  <c r="Y8" i="111"/>
  <c r="O8" i="111"/>
  <c r="Z8" i="108"/>
  <c r="O8" i="108"/>
  <c r="AA8" i="108"/>
  <c r="L8" i="108"/>
  <c r="E8" i="108"/>
  <c r="AB8" i="108"/>
  <c r="AE8" i="111"/>
  <c r="R8" i="108"/>
  <c r="V8" i="108"/>
  <c r="U8" i="111"/>
  <c r="T8" i="108"/>
  <c r="M8" i="111"/>
  <c r="Q8" i="111"/>
  <c r="P8" i="111"/>
  <c r="AB8" i="111"/>
  <c r="C11" i="109"/>
  <c r="U8" i="108"/>
  <c r="G8" i="108"/>
  <c r="X8" i="111"/>
  <c r="AD8" i="111"/>
  <c r="S8" i="111"/>
  <c r="J8" i="111"/>
  <c r="N8" i="111"/>
  <c r="B8" i="108"/>
  <c r="J8" i="108"/>
  <c r="P8" i="108"/>
  <c r="I8" i="111"/>
  <c r="D8" i="111"/>
  <c r="AC8" i="111"/>
  <c r="AF8" i="111"/>
  <c r="M8" i="108"/>
  <c r="AF8" i="108"/>
  <c r="R8" i="111"/>
  <c r="K8" i="111"/>
  <c r="H8" i="111"/>
  <c r="L8" i="111"/>
  <c r="Z8" i="111"/>
  <c r="AD8" i="108"/>
  <c r="X8" i="108"/>
  <c r="V8" i="111"/>
  <c r="N8" i="108"/>
  <c r="AA8" i="111"/>
  <c r="W8" i="111"/>
  <c r="F8" i="111"/>
  <c r="E8" i="111"/>
  <c r="B11" i="109"/>
  <c r="AE8" i="108"/>
  <c r="C8" i="108"/>
  <c r="B8" i="111"/>
  <c r="E11" i="109"/>
  <c r="F11" i="109"/>
  <c r="T11" i="109"/>
  <c r="V11" i="109"/>
  <c r="R11" i="109"/>
  <c r="M11" i="109"/>
  <c r="W11" i="109"/>
  <c r="N11" i="109"/>
  <c r="Z11" i="109"/>
  <c r="G11" i="109"/>
  <c r="H11" i="109"/>
  <c r="AE11" i="109"/>
  <c r="S11" i="109"/>
  <c r="O11" i="109"/>
  <c r="Q11" i="109"/>
  <c r="Y11" i="109"/>
  <c r="AA11" i="109"/>
  <c r="P11" i="109"/>
  <c r="D11" i="109"/>
  <c r="AC11" i="109"/>
  <c r="I11" i="109"/>
  <c r="J11" i="109"/>
  <c r="AD11" i="109"/>
  <c r="AF11" i="109"/>
  <c r="L11" i="109"/>
  <c r="K11" i="109"/>
  <c r="U11" i="109"/>
  <c r="X11" i="109"/>
  <c r="AB11" i="109"/>
  <c r="F17" i="106"/>
  <c r="E10" i="106"/>
  <c r="E2" i="11" s="1"/>
  <c r="E3" i="106"/>
  <c r="E2" i="33" s="1"/>
  <c r="F20" i="106"/>
  <c r="E13" i="106"/>
  <c r="F21" i="106"/>
  <c r="E18" i="106"/>
  <c r="E14" i="106"/>
  <c r="F19" i="106"/>
  <c r="E12" i="106"/>
  <c r="F3" i="11"/>
  <c r="E68" i="100"/>
  <c r="B60" i="100"/>
  <c r="G76" i="100"/>
  <c r="E72" i="100" s="1"/>
  <c r="E58" i="100"/>
  <c r="I49" i="100"/>
  <c r="G35" i="100" s="1"/>
  <c r="H66" i="100"/>
  <c r="J19" i="97"/>
  <c r="E32" i="81"/>
  <c r="C26" i="74" s="1"/>
  <c r="C4" i="80"/>
  <c r="D4" i="80"/>
  <c r="B71" i="67" s="1"/>
  <c r="C71" i="67" s="1"/>
  <c r="F4" i="80"/>
  <c r="G4" i="80"/>
  <c r="B28" i="100" s="1"/>
  <c r="C28" i="100" s="1"/>
  <c r="C3" i="80"/>
  <c r="B27" i="74" s="1"/>
  <c r="D3" i="80"/>
  <c r="B70" i="67" s="1"/>
  <c r="C70" i="67" s="1"/>
  <c r="E3" i="80"/>
  <c r="B29" i="97" s="1"/>
  <c r="C29" i="97" s="1"/>
  <c r="B18" i="97" s="1"/>
  <c r="F3" i="80"/>
  <c r="B26" i="98" s="1"/>
  <c r="C26" i="98" s="1"/>
  <c r="B17" i="98" s="1"/>
  <c r="G3" i="80"/>
  <c r="H3" i="80"/>
  <c r="B51" i="100" s="1"/>
  <c r="C51" i="100" s="1"/>
  <c r="D51" i="100" s="1"/>
  <c r="C7" i="80"/>
  <c r="D7" i="80"/>
  <c r="B74" i="67" s="1"/>
  <c r="C74" i="67" s="1"/>
  <c r="E7" i="80"/>
  <c r="B33" i="97" s="1"/>
  <c r="C33" i="97" s="1"/>
  <c r="B22" i="97" s="1"/>
  <c r="F7" i="80"/>
  <c r="B30" i="98" s="1"/>
  <c r="C30" i="98" s="1"/>
  <c r="B21" i="98" s="1"/>
  <c r="G7" i="80"/>
  <c r="B31" i="100" s="1"/>
  <c r="C31" i="100" s="1"/>
  <c r="H7" i="80"/>
  <c r="B55" i="100" s="1"/>
  <c r="C55" i="100" s="1"/>
  <c r="D55" i="100" s="1"/>
  <c r="C6" i="80"/>
  <c r="D6" i="80"/>
  <c r="B73" i="67" s="1"/>
  <c r="C73" i="67" s="1"/>
  <c r="E6" i="80"/>
  <c r="B32" i="97" s="1"/>
  <c r="C32" i="97" s="1"/>
  <c r="B21" i="97" s="1"/>
  <c r="F6" i="80"/>
  <c r="B29" i="98" s="1"/>
  <c r="C29" i="98" s="1"/>
  <c r="B20" i="98" s="1"/>
  <c r="G6" i="80"/>
  <c r="B30" i="100" s="1"/>
  <c r="C30" i="100" s="1"/>
  <c r="C5" i="80"/>
  <c r="D5" i="80"/>
  <c r="B72" i="67" s="1"/>
  <c r="C72" i="67" s="1"/>
  <c r="E5" i="80"/>
  <c r="B31" i="97" s="1"/>
  <c r="C31" i="97" s="1"/>
  <c r="B20" i="97" s="1"/>
  <c r="F5" i="80"/>
  <c r="B28" i="98" s="1"/>
  <c r="C28" i="98" s="1"/>
  <c r="B19" i="98" s="1"/>
  <c r="G5" i="80"/>
  <c r="B29" i="100" s="1"/>
  <c r="C29" i="100" s="1"/>
  <c r="H5" i="80"/>
  <c r="B53" i="100" s="1"/>
  <c r="E3" i="94"/>
  <c r="F3" i="94"/>
  <c r="B3" i="94"/>
  <c r="A3" i="94"/>
  <c r="D3" i="94"/>
  <c r="C3" i="94"/>
  <c r="E2" i="94"/>
  <c r="D2" i="94"/>
  <c r="C2" i="94"/>
  <c r="B2" i="94"/>
  <c r="A2" i="94"/>
  <c r="E1" i="94"/>
  <c r="D1" i="94"/>
  <c r="C1" i="94"/>
  <c r="B1" i="94"/>
  <c r="A1" i="94"/>
  <c r="E3" i="93"/>
  <c r="F3" i="93"/>
  <c r="A3" i="93"/>
  <c r="D3" i="93"/>
  <c r="C3" i="93"/>
  <c r="B3" i="93"/>
  <c r="E2" i="93"/>
  <c r="D2" i="93"/>
  <c r="C2" i="93"/>
  <c r="B2" i="93"/>
  <c r="A2" i="93"/>
  <c r="E1" i="93"/>
  <c r="D1" i="93"/>
  <c r="C1" i="93"/>
  <c r="B1" i="93"/>
  <c r="A1" i="93"/>
  <c r="C1" i="91"/>
  <c r="F3" i="91"/>
  <c r="D3" i="91"/>
  <c r="C3" i="91"/>
  <c r="B3" i="91"/>
  <c r="A3" i="91"/>
  <c r="E2" i="91"/>
  <c r="D2" i="91"/>
  <c r="C2" i="91"/>
  <c r="B2" i="91"/>
  <c r="A2" i="91"/>
  <c r="E1" i="91"/>
  <c r="D1" i="91"/>
  <c r="B1" i="91"/>
  <c r="A1" i="91"/>
  <c r="F3" i="92"/>
  <c r="E3" i="92"/>
  <c r="D3" i="92"/>
  <c r="C3" i="92"/>
  <c r="B3" i="92"/>
  <c r="A3" i="92"/>
  <c r="B3" i="90"/>
  <c r="C3" i="90"/>
  <c r="D3" i="90"/>
  <c r="A3" i="90"/>
  <c r="E3" i="90"/>
  <c r="A1" i="92"/>
  <c r="B1" i="92"/>
  <c r="C1" i="92"/>
  <c r="D1" i="92"/>
  <c r="E1" i="92"/>
  <c r="A2" i="92"/>
  <c r="B2" i="92"/>
  <c r="C2" i="92"/>
  <c r="D2" i="92"/>
  <c r="E2" i="92"/>
  <c r="AE14" i="70"/>
  <c r="AF14" i="70"/>
  <c r="AD14" i="70"/>
  <c r="L44" i="87"/>
  <c r="B78" i="100" s="1"/>
  <c r="C78" i="100" s="1"/>
  <c r="D78" i="100" s="1"/>
  <c r="L45" i="87"/>
  <c r="L46" i="87"/>
  <c r="D41" i="87"/>
  <c r="D42" i="87"/>
  <c r="D40" i="87"/>
  <c r="AE15" i="70"/>
  <c r="AF15" i="70"/>
  <c r="AD15" i="70"/>
  <c r="AE35" i="84"/>
  <c r="B14" i="81"/>
  <c r="C14" i="81" s="1"/>
  <c r="B13" i="81"/>
  <c r="C13" i="81" s="1"/>
  <c r="A54" i="84"/>
  <c r="B44" i="84" s="1"/>
  <c r="C21" i="98" l="1"/>
  <c r="B7" i="98"/>
  <c r="B14" i="98" s="1"/>
  <c r="C22" i="97"/>
  <c r="B7" i="97"/>
  <c r="B14" i="97" s="1"/>
  <c r="C20" i="98"/>
  <c r="B6" i="98"/>
  <c r="C19" i="98"/>
  <c r="D19" i="98" s="1"/>
  <c r="B5" i="98"/>
  <c r="B64" i="100"/>
  <c r="B6" i="34" s="1"/>
  <c r="B3" i="48" s="1"/>
  <c r="B6" i="12"/>
  <c r="E78" i="100"/>
  <c r="B73" i="100"/>
  <c r="B74" i="100" s="1"/>
  <c r="B6" i="49" s="1"/>
  <c r="E7" i="106"/>
  <c r="E6" i="33" s="1"/>
  <c r="E6" i="11"/>
  <c r="C18" i="97"/>
  <c r="B3" i="97"/>
  <c r="B2" i="29" s="1"/>
  <c r="F18" i="106"/>
  <c r="F14" i="106"/>
  <c r="G21" i="106"/>
  <c r="F10" i="106"/>
  <c r="F2" i="11" s="1"/>
  <c r="G17" i="106"/>
  <c r="C20" i="97"/>
  <c r="C5" i="97" s="1"/>
  <c r="B5" i="97"/>
  <c r="B4" i="29" s="1"/>
  <c r="E5" i="11"/>
  <c r="E6" i="106"/>
  <c r="E5" i="33" s="1"/>
  <c r="G19" i="106"/>
  <c r="F12" i="106"/>
  <c r="F4" i="11" s="1"/>
  <c r="C7" i="97"/>
  <c r="G20" i="106"/>
  <c r="F13" i="106"/>
  <c r="F5" i="106"/>
  <c r="F4" i="33" s="1"/>
  <c r="C21" i="97"/>
  <c r="D21" i="97" s="1"/>
  <c r="B6" i="97"/>
  <c r="B5" i="29" s="1"/>
  <c r="E5" i="106"/>
  <c r="E4" i="33" s="1"/>
  <c r="E4" i="11"/>
  <c r="G3" i="11"/>
  <c r="H76" i="100"/>
  <c r="F72" i="100" s="1"/>
  <c r="F58" i="100"/>
  <c r="F68" i="100"/>
  <c r="C60" i="100"/>
  <c r="E55" i="100"/>
  <c r="B40" i="100"/>
  <c r="B47" i="100" s="1"/>
  <c r="B6" i="50" s="1"/>
  <c r="E51" i="100"/>
  <c r="B36" i="100"/>
  <c r="B43" i="100" s="1"/>
  <c r="B2" i="50" s="1"/>
  <c r="B16" i="100"/>
  <c r="B14" i="100"/>
  <c r="B15" i="100"/>
  <c r="B13" i="100"/>
  <c r="D72" i="67"/>
  <c r="C17" i="98"/>
  <c r="D17" i="98" s="1"/>
  <c r="E17" i="98" s="1"/>
  <c r="F17" i="98" s="1"/>
  <c r="G17" i="98" s="1"/>
  <c r="H17" i="98" s="1"/>
  <c r="I17" i="98" s="1"/>
  <c r="J17" i="98" s="1"/>
  <c r="B9" i="111"/>
  <c r="B2" i="111" s="1"/>
  <c r="B10" i="98" s="1"/>
  <c r="D74" i="67"/>
  <c r="D73" i="67"/>
  <c r="D71" i="67"/>
  <c r="D22" i="97"/>
  <c r="D20" i="98"/>
  <c r="J49" i="100"/>
  <c r="H35" i="100" s="1"/>
  <c r="I66" i="100"/>
  <c r="K19" i="97"/>
  <c r="B26" i="74"/>
  <c r="B19" i="74" s="1"/>
  <c r="C19" i="74"/>
  <c r="C3" i="74" s="1"/>
  <c r="B16" i="81"/>
  <c r="B9" i="12" l="1"/>
  <c r="B3" i="26"/>
  <c r="B11" i="98"/>
  <c r="B3" i="45" s="1"/>
  <c r="B6" i="45"/>
  <c r="B13" i="98"/>
  <c r="B5" i="45" s="1"/>
  <c r="B5" i="23"/>
  <c r="D5" i="98"/>
  <c r="D4" i="23" s="1"/>
  <c r="C6" i="98"/>
  <c r="C5" i="23" s="1"/>
  <c r="B11" i="97"/>
  <c r="B3" i="51" s="1"/>
  <c r="B6" i="51"/>
  <c r="C10" i="74"/>
  <c r="C2" i="35" s="1"/>
  <c r="C2" i="13"/>
  <c r="D6" i="98"/>
  <c r="D5" i="23" s="1"/>
  <c r="B6" i="29"/>
  <c r="B9" i="29" s="1"/>
  <c r="B4" i="97"/>
  <c r="B3" i="29" s="1"/>
  <c r="B12" i="98"/>
  <c r="B4" i="45" s="1"/>
  <c r="B4" i="23"/>
  <c r="B6" i="23"/>
  <c r="B7" i="23" s="1"/>
  <c r="B4" i="98"/>
  <c r="B3" i="23" s="1"/>
  <c r="D20" i="97"/>
  <c r="D5" i="97" s="1"/>
  <c r="D4" i="29" s="1"/>
  <c r="C5" i="98"/>
  <c r="C4" i="23" s="1"/>
  <c r="D21" i="98"/>
  <c r="C7" i="98"/>
  <c r="C14" i="98" s="1"/>
  <c r="B12" i="97"/>
  <c r="B4" i="51" s="1"/>
  <c r="B10" i="97"/>
  <c r="B2" i="51" s="1"/>
  <c r="C15" i="100"/>
  <c r="B5" i="18"/>
  <c r="C14" i="100"/>
  <c r="B4" i="18"/>
  <c r="C16" i="100"/>
  <c r="B6" i="18"/>
  <c r="AA9" i="18" s="1"/>
  <c r="C13" i="100"/>
  <c r="B3" i="18"/>
  <c r="F7" i="18" s="1"/>
  <c r="C64" i="100"/>
  <c r="C6" i="34" s="1"/>
  <c r="C3" i="48" s="1"/>
  <c r="C6" i="12"/>
  <c r="B2" i="45"/>
  <c r="B3" i="98"/>
  <c r="B2" i="23" s="1"/>
  <c r="F78" i="100"/>
  <c r="C73" i="100"/>
  <c r="C74" i="100" s="1"/>
  <c r="C6" i="49" s="1"/>
  <c r="D6" i="97"/>
  <c r="D5" i="29" s="1"/>
  <c r="F7" i="106"/>
  <c r="F6" i="33" s="1"/>
  <c r="F6" i="11"/>
  <c r="F6" i="106"/>
  <c r="F5" i="33" s="1"/>
  <c r="F5" i="11"/>
  <c r="F3" i="106"/>
  <c r="F2" i="33" s="1"/>
  <c r="G13" i="106"/>
  <c r="H20" i="106"/>
  <c r="C6" i="29"/>
  <c r="C9" i="29" s="1"/>
  <c r="C4" i="97"/>
  <c r="C3" i="29" s="1"/>
  <c r="H21" i="106"/>
  <c r="G14" i="106"/>
  <c r="G6" i="11" s="1"/>
  <c r="G18" i="106"/>
  <c r="K17" i="98"/>
  <c r="D7" i="97"/>
  <c r="D14" i="97" s="1"/>
  <c r="C14" i="97"/>
  <c r="C12" i="97"/>
  <c r="C4" i="51" s="1"/>
  <c r="C4" i="29"/>
  <c r="D18" i="97"/>
  <c r="C3" i="97"/>
  <c r="C2" i="29" s="1"/>
  <c r="B13" i="97"/>
  <c r="B5" i="51" s="1"/>
  <c r="H17" i="106"/>
  <c r="G10" i="106"/>
  <c r="E7" i="11"/>
  <c r="E9" i="11"/>
  <c r="C6" i="97"/>
  <c r="C5" i="29" s="1"/>
  <c r="H19" i="106"/>
  <c r="G12" i="106"/>
  <c r="G4" i="11" s="1"/>
  <c r="H3" i="11"/>
  <c r="I76" i="100"/>
  <c r="G72" i="100" s="1"/>
  <c r="G58" i="100"/>
  <c r="G68" i="100"/>
  <c r="D60" i="100"/>
  <c r="F51" i="100"/>
  <c r="C36" i="100"/>
  <c r="C43" i="100" s="1"/>
  <c r="C2" i="50" s="1"/>
  <c r="B22" i="100"/>
  <c r="F55" i="100"/>
  <c r="C40" i="100"/>
  <c r="C47" i="100" s="1"/>
  <c r="B20" i="100"/>
  <c r="B21" i="100"/>
  <c r="B23" i="100"/>
  <c r="B3" i="74"/>
  <c r="E22" i="97"/>
  <c r="E21" i="97"/>
  <c r="E6" i="97" s="1"/>
  <c r="E19" i="98"/>
  <c r="E20" i="98"/>
  <c r="K49" i="100"/>
  <c r="I35" i="100" s="1"/>
  <c r="J66" i="100"/>
  <c r="L19" i="97"/>
  <c r="AP31" i="84"/>
  <c r="AO31" i="84"/>
  <c r="AN31" i="84"/>
  <c r="AM31" i="84"/>
  <c r="AL31" i="84"/>
  <c r="AK31" i="84"/>
  <c r="AJ31" i="84"/>
  <c r="AI31" i="84"/>
  <c r="AH31" i="84"/>
  <c r="AG31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Q31" i="84"/>
  <c r="P31" i="84"/>
  <c r="O31" i="84"/>
  <c r="N31" i="84"/>
  <c r="M31" i="84"/>
  <c r="L31" i="84"/>
  <c r="K31" i="84"/>
  <c r="J31" i="84"/>
  <c r="I31" i="84"/>
  <c r="H31" i="84"/>
  <c r="G31" i="84"/>
  <c r="F31" i="84"/>
  <c r="E31" i="84"/>
  <c r="D31" i="84"/>
  <c r="C31" i="84"/>
  <c r="AP30" i="84"/>
  <c r="AO30" i="84"/>
  <c r="AN30" i="84"/>
  <c r="AM30" i="84"/>
  <c r="AL30" i="84"/>
  <c r="AK30" i="84"/>
  <c r="AJ30" i="84"/>
  <c r="AI30" i="84"/>
  <c r="AH30" i="84"/>
  <c r="AG30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Q30" i="84"/>
  <c r="P30" i="84"/>
  <c r="O30" i="84"/>
  <c r="N30" i="84"/>
  <c r="M30" i="84"/>
  <c r="L30" i="84"/>
  <c r="K30" i="84"/>
  <c r="J30" i="84"/>
  <c r="I30" i="84"/>
  <c r="H30" i="84"/>
  <c r="G30" i="84"/>
  <c r="F30" i="84"/>
  <c r="E30" i="84"/>
  <c r="D30" i="84"/>
  <c r="C30" i="84"/>
  <c r="AP29" i="84"/>
  <c r="AO29" i="84"/>
  <c r="AN29" i="84"/>
  <c r="AM29" i="84"/>
  <c r="AL29" i="84"/>
  <c r="AK29" i="84"/>
  <c r="AJ29" i="84"/>
  <c r="AI29" i="84"/>
  <c r="AH29" i="84"/>
  <c r="AG29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Q29" i="84"/>
  <c r="P29" i="84"/>
  <c r="O29" i="84"/>
  <c r="N29" i="84"/>
  <c r="M29" i="84"/>
  <c r="L29" i="84"/>
  <c r="K29" i="84"/>
  <c r="J29" i="84"/>
  <c r="I29" i="84"/>
  <c r="H29" i="84"/>
  <c r="G29" i="84"/>
  <c r="F29" i="84"/>
  <c r="E29" i="84"/>
  <c r="D29" i="84"/>
  <c r="C29" i="84"/>
  <c r="AP28" i="84"/>
  <c r="AO28" i="84"/>
  <c r="AN28" i="84"/>
  <c r="AM28" i="84"/>
  <c r="AL28" i="84"/>
  <c r="AK28" i="84"/>
  <c r="AJ28" i="84"/>
  <c r="AI28" i="84"/>
  <c r="AH28" i="84"/>
  <c r="AG28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Q28" i="84"/>
  <c r="P28" i="84"/>
  <c r="O28" i="84"/>
  <c r="N28" i="84"/>
  <c r="M28" i="84"/>
  <c r="L28" i="84"/>
  <c r="K28" i="84"/>
  <c r="J28" i="84"/>
  <c r="I28" i="84"/>
  <c r="H28" i="84"/>
  <c r="G28" i="84"/>
  <c r="F28" i="84"/>
  <c r="E28" i="84"/>
  <c r="D28" i="84"/>
  <c r="C28" i="84"/>
  <c r="AP27" i="84"/>
  <c r="AO27" i="84"/>
  <c r="AN27" i="84"/>
  <c r="AM27" i="84"/>
  <c r="AL27" i="84"/>
  <c r="AK27" i="84"/>
  <c r="AJ27" i="84"/>
  <c r="AI27" i="84"/>
  <c r="AH27" i="84"/>
  <c r="AG27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Q27" i="84"/>
  <c r="P27" i="84"/>
  <c r="O27" i="84"/>
  <c r="N27" i="84"/>
  <c r="M27" i="84"/>
  <c r="L27" i="84"/>
  <c r="K27" i="84"/>
  <c r="J27" i="84"/>
  <c r="I27" i="84"/>
  <c r="H27" i="84"/>
  <c r="G27" i="84"/>
  <c r="F27" i="84"/>
  <c r="E27" i="84"/>
  <c r="D27" i="84"/>
  <c r="C27" i="84"/>
  <c r="AP26" i="84"/>
  <c r="AO26" i="84"/>
  <c r="AN26" i="84"/>
  <c r="AM26" i="84"/>
  <c r="AL26" i="84"/>
  <c r="AK26" i="84"/>
  <c r="AJ26" i="84"/>
  <c r="AI26" i="84"/>
  <c r="AH26" i="84"/>
  <c r="AG26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Q26" i="84"/>
  <c r="P26" i="84"/>
  <c r="O26" i="84"/>
  <c r="N26" i="84"/>
  <c r="M26" i="84"/>
  <c r="L26" i="84"/>
  <c r="K26" i="84"/>
  <c r="J26" i="84"/>
  <c r="I26" i="84"/>
  <c r="H26" i="84"/>
  <c r="G26" i="84"/>
  <c r="F26" i="84"/>
  <c r="E26" i="84"/>
  <c r="D26" i="84"/>
  <c r="C26" i="84"/>
  <c r="AP25" i="84"/>
  <c r="AO25" i="84"/>
  <c r="AN25" i="84"/>
  <c r="AM25" i="84"/>
  <c r="AE34" i="84" s="1"/>
  <c r="B5" i="84" s="1"/>
  <c r="D15" i="81" s="1"/>
  <c r="AL25" i="84"/>
  <c r="AK25" i="84"/>
  <c r="AJ25" i="84"/>
  <c r="AI25" i="84"/>
  <c r="AH25" i="84"/>
  <c r="AG25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Q25" i="84"/>
  <c r="P25" i="84"/>
  <c r="O25" i="84"/>
  <c r="N25" i="84"/>
  <c r="M25" i="84"/>
  <c r="L25" i="84"/>
  <c r="K25" i="84"/>
  <c r="J25" i="84"/>
  <c r="I25" i="84"/>
  <c r="H25" i="84"/>
  <c r="G25" i="84"/>
  <c r="F25" i="84"/>
  <c r="E25" i="84"/>
  <c r="D25" i="84"/>
  <c r="C25" i="84"/>
  <c r="E20" i="97" l="1"/>
  <c r="E5" i="97" s="1"/>
  <c r="E4" i="29" s="1"/>
  <c r="D13" i="98"/>
  <c r="D5" i="45" s="1"/>
  <c r="C12" i="98"/>
  <c r="C4" i="45" s="1"/>
  <c r="D12" i="98"/>
  <c r="D4" i="45" s="1"/>
  <c r="C9" i="12"/>
  <c r="C3" i="26"/>
  <c r="D7" i="98"/>
  <c r="D14" i="98" s="1"/>
  <c r="E21" i="98"/>
  <c r="C13" i="98"/>
  <c r="C5" i="45" s="1"/>
  <c r="E6" i="98"/>
  <c r="E5" i="23" s="1"/>
  <c r="E5" i="98"/>
  <c r="E4" i="23" s="1"/>
  <c r="C11" i="98"/>
  <c r="C3" i="45" s="1"/>
  <c r="C6" i="45"/>
  <c r="C4" i="98"/>
  <c r="C3" i="23" s="1"/>
  <c r="C6" i="23"/>
  <c r="C7" i="23" s="1"/>
  <c r="N7" i="18"/>
  <c r="S9" i="18"/>
  <c r="U9" i="18"/>
  <c r="Q9" i="18"/>
  <c r="Z9" i="18"/>
  <c r="X9" i="18"/>
  <c r="Y9" i="18"/>
  <c r="AC9" i="18"/>
  <c r="K9" i="18"/>
  <c r="I9" i="18"/>
  <c r="L9" i="18"/>
  <c r="N9" i="18"/>
  <c r="R9" i="18"/>
  <c r="O9" i="18"/>
  <c r="S7" i="18"/>
  <c r="R7" i="18"/>
  <c r="C9" i="18"/>
  <c r="J9" i="18"/>
  <c r="D7" i="18"/>
  <c r="AD9" i="18"/>
  <c r="H9" i="18"/>
  <c r="M9" i="18"/>
  <c r="B9" i="18"/>
  <c r="W9" i="18"/>
  <c r="AE9" i="18"/>
  <c r="AF9" i="18"/>
  <c r="T9" i="18"/>
  <c r="V9" i="18"/>
  <c r="E9" i="18"/>
  <c r="G9" i="18"/>
  <c r="P9" i="18"/>
  <c r="F9" i="18"/>
  <c r="AB9" i="18"/>
  <c r="D9" i="18"/>
  <c r="D13" i="97"/>
  <c r="D5" i="51" s="1"/>
  <c r="M7" i="18"/>
  <c r="X7" i="18"/>
  <c r="I7" i="18"/>
  <c r="D13" i="100"/>
  <c r="C3" i="18"/>
  <c r="H7" i="18"/>
  <c r="AB7" i="18"/>
  <c r="O7" i="18"/>
  <c r="U7" i="18"/>
  <c r="C23" i="100"/>
  <c r="B6" i="40"/>
  <c r="B9" i="40" s="1"/>
  <c r="D64" i="100"/>
  <c r="D6" i="34" s="1"/>
  <c r="D3" i="48" s="1"/>
  <c r="D6" i="12"/>
  <c r="C13" i="97"/>
  <c r="C5" i="51" s="1"/>
  <c r="AE7" i="18"/>
  <c r="AA7" i="18"/>
  <c r="G7" i="18"/>
  <c r="V7" i="18"/>
  <c r="C21" i="100"/>
  <c r="B4" i="40"/>
  <c r="D16" i="100"/>
  <c r="C6" i="18"/>
  <c r="W7" i="18"/>
  <c r="B7" i="18"/>
  <c r="C7" i="18"/>
  <c r="K7" i="18"/>
  <c r="C20" i="100"/>
  <c r="B3" i="40"/>
  <c r="B7" i="40" s="1"/>
  <c r="AD7" i="18"/>
  <c r="J7" i="18"/>
  <c r="E7" i="18"/>
  <c r="Z7" i="18"/>
  <c r="D14" i="100"/>
  <c r="C4" i="18"/>
  <c r="L7" i="18"/>
  <c r="Q7" i="18"/>
  <c r="T7" i="18"/>
  <c r="Y7" i="18"/>
  <c r="AF7" i="18"/>
  <c r="AC7" i="18"/>
  <c r="P7" i="18"/>
  <c r="C22" i="100"/>
  <c r="B5" i="40"/>
  <c r="D15" i="100"/>
  <c r="C5" i="18"/>
  <c r="G78" i="100"/>
  <c r="D73" i="100"/>
  <c r="D74" i="100" s="1"/>
  <c r="D6" i="49" s="1"/>
  <c r="L17" i="98"/>
  <c r="M17" i="98" s="1"/>
  <c r="N17" i="98" s="1"/>
  <c r="O17" i="98" s="1"/>
  <c r="P17" i="98" s="1"/>
  <c r="Q17" i="98" s="1"/>
  <c r="R17" i="98" s="1"/>
  <c r="H12" i="106"/>
  <c r="I19" i="106"/>
  <c r="G3" i="106"/>
  <c r="G2" i="33" s="1"/>
  <c r="G2" i="11"/>
  <c r="E18" i="97"/>
  <c r="D3" i="97"/>
  <c r="D2" i="29" s="1"/>
  <c r="G5" i="106"/>
  <c r="G4" i="33" s="1"/>
  <c r="I17" i="106"/>
  <c r="H10" i="106"/>
  <c r="G9" i="11"/>
  <c r="G7" i="11"/>
  <c r="D12" i="97"/>
  <c r="D4" i="51" s="1"/>
  <c r="I21" i="106"/>
  <c r="H18" i="106"/>
  <c r="H14" i="106"/>
  <c r="F7" i="11"/>
  <c r="F9" i="11"/>
  <c r="C11" i="97"/>
  <c r="C3" i="51" s="1"/>
  <c r="C6" i="51"/>
  <c r="D11" i="97"/>
  <c r="D3" i="51" s="1"/>
  <c r="D6" i="51"/>
  <c r="E7" i="97"/>
  <c r="E14" i="97" s="1"/>
  <c r="B10" i="74"/>
  <c r="B2" i="35" s="1"/>
  <c r="B2" i="13"/>
  <c r="D6" i="29"/>
  <c r="D9" i="29" s="1"/>
  <c r="D4" i="97"/>
  <c r="D3" i="29" s="1"/>
  <c r="I20" i="106"/>
  <c r="H13" i="106"/>
  <c r="E13" i="97"/>
  <c r="E5" i="51" s="1"/>
  <c r="E5" i="29"/>
  <c r="C10" i="97"/>
  <c r="C2" i="51" s="1"/>
  <c r="G5" i="11"/>
  <c r="G6" i="106"/>
  <c r="G5" i="33" s="1"/>
  <c r="G7" i="106"/>
  <c r="G6" i="33" s="1"/>
  <c r="I3" i="11"/>
  <c r="J76" i="100"/>
  <c r="H72" i="100" s="1"/>
  <c r="H58" i="100"/>
  <c r="H68" i="100"/>
  <c r="E60" i="100"/>
  <c r="G55" i="100"/>
  <c r="D40" i="100"/>
  <c r="D47" i="100" s="1"/>
  <c r="G51" i="100"/>
  <c r="D36" i="100"/>
  <c r="D43" i="100" s="1"/>
  <c r="D2" i="50" s="1"/>
  <c r="F22" i="97"/>
  <c r="F20" i="98"/>
  <c r="F19" i="98"/>
  <c r="F5" i="98" s="1"/>
  <c r="F21" i="97"/>
  <c r="L49" i="100"/>
  <c r="J35" i="100" s="1"/>
  <c r="K66" i="100"/>
  <c r="M19" i="97"/>
  <c r="O14" i="81"/>
  <c r="P14" i="81"/>
  <c r="Q14" i="81"/>
  <c r="N20" i="81"/>
  <c r="O20" i="81"/>
  <c r="P20" i="81"/>
  <c r="Q20" i="81"/>
  <c r="F20" i="97" l="1"/>
  <c r="F5" i="97" s="1"/>
  <c r="F4" i="29" s="1"/>
  <c r="D9" i="12"/>
  <c r="D3" i="26"/>
  <c r="D11" i="98"/>
  <c r="D3" i="45" s="1"/>
  <c r="D6" i="45"/>
  <c r="E13" i="98"/>
  <c r="E5" i="45" s="1"/>
  <c r="F21" i="98"/>
  <c r="E7" i="98"/>
  <c r="E14" i="98"/>
  <c r="D6" i="23"/>
  <c r="D7" i="23" s="1"/>
  <c r="D4" i="98"/>
  <c r="D3" i="23" s="1"/>
  <c r="E12" i="98"/>
  <c r="E4" i="45" s="1"/>
  <c r="E12" i="97"/>
  <c r="E4" i="51" s="1"/>
  <c r="D10" i="97"/>
  <c r="D2" i="51" s="1"/>
  <c r="E16" i="100"/>
  <c r="D6" i="18"/>
  <c r="E15" i="100"/>
  <c r="D5" i="18"/>
  <c r="E13" i="100"/>
  <c r="D3" i="18"/>
  <c r="D20" i="100"/>
  <c r="C3" i="40"/>
  <c r="D21" i="100"/>
  <c r="C4" i="40"/>
  <c r="D22" i="100"/>
  <c r="C5" i="40"/>
  <c r="D23" i="100"/>
  <c r="C6" i="40"/>
  <c r="E14" i="100"/>
  <c r="D4" i="18"/>
  <c r="H78" i="100"/>
  <c r="E73" i="100"/>
  <c r="E74" i="100" s="1"/>
  <c r="E6" i="49" s="1"/>
  <c r="E4" i="97"/>
  <c r="E3" i="29" s="1"/>
  <c r="E6" i="29"/>
  <c r="E9" i="29" s="1"/>
  <c r="F18" i="97"/>
  <c r="E3" i="97"/>
  <c r="E2" i="29" s="1"/>
  <c r="H6" i="106"/>
  <c r="H5" i="33" s="1"/>
  <c r="H5" i="11"/>
  <c r="F6" i="97"/>
  <c r="F5" i="29" s="1"/>
  <c r="F12" i="98"/>
  <c r="F4" i="45" s="1"/>
  <c r="F4" i="23"/>
  <c r="S17" i="98"/>
  <c r="J20" i="106"/>
  <c r="I13" i="106"/>
  <c r="I5" i="11" s="1"/>
  <c r="E6" i="51"/>
  <c r="E11" i="97"/>
  <c r="E3" i="51" s="1"/>
  <c r="F6" i="98"/>
  <c r="F5" i="23" s="1"/>
  <c r="E64" i="100"/>
  <c r="E6" i="34" s="1"/>
  <c r="E3" i="48" s="1"/>
  <c r="E6" i="12"/>
  <c r="H7" i="106"/>
  <c r="H6" i="33" s="1"/>
  <c r="H6" i="11"/>
  <c r="H2" i="11"/>
  <c r="H3" i="106"/>
  <c r="H2" i="33" s="1"/>
  <c r="J19" i="106"/>
  <c r="I12" i="106"/>
  <c r="J17" i="106"/>
  <c r="I10" i="106"/>
  <c r="I2" i="11" s="1"/>
  <c r="H5" i="106"/>
  <c r="H4" i="33" s="1"/>
  <c r="H4" i="11"/>
  <c r="F7" i="97"/>
  <c r="F14" i="97" s="1"/>
  <c r="J21" i="106"/>
  <c r="I14" i="106"/>
  <c r="I18" i="106"/>
  <c r="J3" i="11"/>
  <c r="I68" i="100"/>
  <c r="F60" i="100"/>
  <c r="K76" i="100"/>
  <c r="I72" i="100" s="1"/>
  <c r="I58" i="100"/>
  <c r="H51" i="100"/>
  <c r="E36" i="100"/>
  <c r="E43" i="100" s="1"/>
  <c r="E2" i="50" s="1"/>
  <c r="H55" i="100"/>
  <c r="E40" i="100"/>
  <c r="E47" i="100" s="1"/>
  <c r="G20" i="98"/>
  <c r="G19" i="98"/>
  <c r="G5" i="98" s="1"/>
  <c r="G21" i="97"/>
  <c r="G22" i="97"/>
  <c r="M49" i="100"/>
  <c r="K35" i="100" s="1"/>
  <c r="L66" i="100"/>
  <c r="N19" i="97"/>
  <c r="C28" i="81"/>
  <c r="D28" i="81"/>
  <c r="E28" i="81"/>
  <c r="F28" i="81"/>
  <c r="G28" i="81"/>
  <c r="H28" i="81"/>
  <c r="I28" i="81"/>
  <c r="J28" i="81"/>
  <c r="K28" i="81"/>
  <c r="C29" i="81"/>
  <c r="D29" i="81"/>
  <c r="E29" i="81"/>
  <c r="F29" i="81"/>
  <c r="G29" i="81"/>
  <c r="H29" i="81"/>
  <c r="I29" i="81"/>
  <c r="J29" i="81"/>
  <c r="K29" i="81"/>
  <c r="B28" i="81"/>
  <c r="B29" i="81"/>
  <c r="C27" i="81"/>
  <c r="C26" i="81" s="1"/>
  <c r="D27" i="81"/>
  <c r="D26" i="81" s="1"/>
  <c r="E27" i="81"/>
  <c r="E26" i="81" s="1"/>
  <c r="F27" i="81"/>
  <c r="G27" i="81"/>
  <c r="H27" i="81"/>
  <c r="I27" i="81"/>
  <c r="J27" i="81"/>
  <c r="K27" i="81"/>
  <c r="K26" i="81" s="1"/>
  <c r="B27" i="81"/>
  <c r="B26" i="81" s="1"/>
  <c r="G20" i="97" l="1"/>
  <c r="G5" i="97" s="1"/>
  <c r="G4" i="29" s="1"/>
  <c r="F12" i="97"/>
  <c r="F4" i="51" s="1"/>
  <c r="E9" i="12"/>
  <c r="E3" i="26"/>
  <c r="E4" i="98"/>
  <c r="E3" i="23" s="1"/>
  <c r="E6" i="23"/>
  <c r="E7" i="23" s="1"/>
  <c r="E11" i="98"/>
  <c r="E3" i="45" s="1"/>
  <c r="E6" i="45"/>
  <c r="G21" i="98"/>
  <c r="F7" i="98"/>
  <c r="E20" i="100"/>
  <c r="D3" i="40"/>
  <c r="E23" i="100"/>
  <c r="D6" i="40"/>
  <c r="F13" i="100"/>
  <c r="E3" i="18"/>
  <c r="F14" i="100"/>
  <c r="E4" i="18"/>
  <c r="E22" i="100"/>
  <c r="D5" i="40"/>
  <c r="F15" i="100"/>
  <c r="E5" i="18"/>
  <c r="F13" i="98"/>
  <c r="F5" i="45" s="1"/>
  <c r="E21" i="100"/>
  <c r="D4" i="40"/>
  <c r="F16" i="100"/>
  <c r="E6" i="18"/>
  <c r="F73" i="100"/>
  <c r="F74" i="100" s="1"/>
  <c r="F6" i="49" s="1"/>
  <c r="I78" i="100"/>
  <c r="F64" i="100"/>
  <c r="F6" i="34" s="1"/>
  <c r="F3" i="48" s="1"/>
  <c r="F6" i="12"/>
  <c r="K17" i="106"/>
  <c r="J10" i="106"/>
  <c r="J2" i="11" s="1"/>
  <c r="H9" i="11"/>
  <c r="H7" i="11"/>
  <c r="K20" i="106"/>
  <c r="J13" i="106"/>
  <c r="G6" i="98"/>
  <c r="G5" i="23" s="1"/>
  <c r="I6" i="11"/>
  <c r="I7" i="106"/>
  <c r="I6" i="33" s="1"/>
  <c r="E10" i="97"/>
  <c r="E2" i="51" s="1"/>
  <c r="J18" i="106"/>
  <c r="K21" i="106"/>
  <c r="J14" i="106"/>
  <c r="J6" i="11" s="1"/>
  <c r="T17" i="98"/>
  <c r="U17" i="98" s="1"/>
  <c r="V17" i="98" s="1"/>
  <c r="W17" i="98" s="1"/>
  <c r="X17" i="98" s="1"/>
  <c r="Y17" i="98" s="1"/>
  <c r="Z17" i="98" s="1"/>
  <c r="F6" i="51"/>
  <c r="F11" i="97"/>
  <c r="F3" i="51" s="1"/>
  <c r="G18" i="97"/>
  <c r="F3" i="97"/>
  <c r="F2" i="29" s="1"/>
  <c r="G12" i="98"/>
  <c r="G4" i="45" s="1"/>
  <c r="G4" i="23"/>
  <c r="F4" i="97"/>
  <c r="F3" i="29" s="1"/>
  <c r="F6" i="29"/>
  <c r="F9" i="29" s="1"/>
  <c r="I5" i="106"/>
  <c r="I4" i="33" s="1"/>
  <c r="I4" i="11"/>
  <c r="G7" i="97"/>
  <c r="G14" i="97" s="1"/>
  <c r="K19" i="106"/>
  <c r="J12" i="106"/>
  <c r="G6" i="97"/>
  <c r="G5" i="29" s="1"/>
  <c r="I6" i="106"/>
  <c r="I5" i="33" s="1"/>
  <c r="F13" i="97"/>
  <c r="F5" i="51" s="1"/>
  <c r="I3" i="106"/>
  <c r="I2" i="33" s="1"/>
  <c r="K3" i="11"/>
  <c r="J68" i="100"/>
  <c r="G60" i="100"/>
  <c r="L76" i="100"/>
  <c r="J72" i="100" s="1"/>
  <c r="J58" i="100"/>
  <c r="I55" i="100"/>
  <c r="F40" i="100"/>
  <c r="F47" i="100" s="1"/>
  <c r="I51" i="100"/>
  <c r="F36" i="100"/>
  <c r="F43" i="100" s="1"/>
  <c r="F2" i="50" s="1"/>
  <c r="H21" i="97"/>
  <c r="H6" i="97" s="1"/>
  <c r="H19" i="98"/>
  <c r="H22" i="97"/>
  <c r="H20" i="98"/>
  <c r="H6" i="98" s="1"/>
  <c r="N49" i="100"/>
  <c r="L35" i="100" s="1"/>
  <c r="M66" i="100"/>
  <c r="O19" i="97"/>
  <c r="B22" i="81"/>
  <c r="B21" i="81"/>
  <c r="B20" i="81"/>
  <c r="H20" i="97" l="1"/>
  <c r="I20" i="97" s="1"/>
  <c r="F9" i="12"/>
  <c r="F3" i="26"/>
  <c r="F14" i="98"/>
  <c r="F6" i="23"/>
  <c r="F7" i="23" s="1"/>
  <c r="F4" i="98"/>
  <c r="F3" i="23" s="1"/>
  <c r="H21" i="98"/>
  <c r="G7" i="98"/>
  <c r="G13" i="98"/>
  <c r="G5" i="45" s="1"/>
  <c r="J7" i="106"/>
  <c r="J6" i="33" s="1"/>
  <c r="G16" i="100"/>
  <c r="F6" i="18"/>
  <c r="G14" i="100"/>
  <c r="F4" i="18"/>
  <c r="F21" i="100"/>
  <c r="E4" i="40"/>
  <c r="G13" i="100"/>
  <c r="F3" i="18"/>
  <c r="J3" i="106"/>
  <c r="J2" i="33" s="1"/>
  <c r="G15" i="100"/>
  <c r="F5" i="18"/>
  <c r="F23" i="100"/>
  <c r="E6" i="40"/>
  <c r="G13" i="97"/>
  <c r="G5" i="51" s="1"/>
  <c r="F22" i="100"/>
  <c r="E5" i="40"/>
  <c r="F20" i="100"/>
  <c r="E3" i="40"/>
  <c r="J78" i="100"/>
  <c r="G73" i="100"/>
  <c r="G74" i="100" s="1"/>
  <c r="G6" i="49" s="1"/>
  <c r="G11" i="97"/>
  <c r="G3" i="51" s="1"/>
  <c r="G6" i="51"/>
  <c r="H18" i="97"/>
  <c r="G3" i="97"/>
  <c r="L20" i="106"/>
  <c r="K13" i="106"/>
  <c r="K5" i="11" s="1"/>
  <c r="H13" i="98"/>
  <c r="H5" i="45" s="1"/>
  <c r="H5" i="23"/>
  <c r="I9" i="11"/>
  <c r="I7" i="11"/>
  <c r="AA17" i="98"/>
  <c r="H7" i="97"/>
  <c r="J9" i="11"/>
  <c r="J7" i="11"/>
  <c r="J4" i="11"/>
  <c r="J5" i="106"/>
  <c r="J4" i="33" s="1"/>
  <c r="L17" i="106"/>
  <c r="K10" i="106"/>
  <c r="K2" i="11" s="1"/>
  <c r="K14" i="106"/>
  <c r="K6" i="11" s="1"/>
  <c r="L21" i="106"/>
  <c r="K18" i="106"/>
  <c r="H5" i="98"/>
  <c r="H4" i="23" s="1"/>
  <c r="G64" i="100"/>
  <c r="G6" i="34" s="1"/>
  <c r="G3" i="48" s="1"/>
  <c r="G6" i="12"/>
  <c r="K12" i="106"/>
  <c r="L19" i="106"/>
  <c r="G12" i="97"/>
  <c r="G4" i="51" s="1"/>
  <c r="H5" i="97"/>
  <c r="H4" i="29" s="1"/>
  <c r="H13" i="97"/>
  <c r="H5" i="51" s="1"/>
  <c r="H5" i="29"/>
  <c r="K6" i="106"/>
  <c r="K5" i="33" s="1"/>
  <c r="G4" i="97"/>
  <c r="G3" i="29" s="1"/>
  <c r="G6" i="29"/>
  <c r="G9" i="29" s="1"/>
  <c r="F10" i="97"/>
  <c r="F2" i="51" s="1"/>
  <c r="J5" i="11"/>
  <c r="J6" i="106"/>
  <c r="J5" i="33" s="1"/>
  <c r="L3" i="11"/>
  <c r="M76" i="100"/>
  <c r="K72" i="100" s="1"/>
  <c r="K58" i="100"/>
  <c r="K68" i="100"/>
  <c r="H60" i="100"/>
  <c r="J51" i="100"/>
  <c r="G36" i="100"/>
  <c r="G43" i="100" s="1"/>
  <c r="G2" i="50" s="1"/>
  <c r="J55" i="100"/>
  <c r="G40" i="100"/>
  <c r="G47" i="100" s="1"/>
  <c r="I22" i="97"/>
  <c r="I7" i="97" s="1"/>
  <c r="I19" i="98"/>
  <c r="I20" i="98"/>
  <c r="I6" i="98" s="1"/>
  <c r="I21" i="97"/>
  <c r="O49" i="100"/>
  <c r="M35" i="100" s="1"/>
  <c r="N66" i="100"/>
  <c r="P19" i="97"/>
  <c r="F18" i="74"/>
  <c r="G18" i="74" s="1"/>
  <c r="H18" i="74" s="1"/>
  <c r="I18" i="74" s="1"/>
  <c r="J18" i="74" s="1"/>
  <c r="K18" i="74" s="1"/>
  <c r="L18" i="74" s="1"/>
  <c r="M18" i="74" s="1"/>
  <c r="N18" i="74" s="1"/>
  <c r="O18" i="74" s="1"/>
  <c r="P18" i="74" s="1"/>
  <c r="Q18" i="74" s="1"/>
  <c r="R18" i="74" s="1"/>
  <c r="S18" i="74" s="1"/>
  <c r="T18" i="74" s="1"/>
  <c r="U18" i="74" s="1"/>
  <c r="V18" i="74" s="1"/>
  <c r="W18" i="74" s="1"/>
  <c r="X18" i="74" s="1"/>
  <c r="Y18" i="74" s="1"/>
  <c r="Z18" i="74" s="1"/>
  <c r="AA18" i="74" s="1"/>
  <c r="AB18" i="74" s="1"/>
  <c r="AC18" i="74" s="1"/>
  <c r="AD18" i="74" s="1"/>
  <c r="AE18" i="74" s="1"/>
  <c r="AF18" i="74" s="1"/>
  <c r="AG18" i="74" s="1"/>
  <c r="C67" i="74"/>
  <c r="B67" i="74"/>
  <c r="B35" i="74" s="1"/>
  <c r="C70" i="74"/>
  <c r="B70" i="74"/>
  <c r="B38" i="74" s="1"/>
  <c r="C69" i="74"/>
  <c r="B69" i="74"/>
  <c r="B37" i="74" s="1"/>
  <c r="C68" i="74"/>
  <c r="B68" i="74"/>
  <c r="B36" i="74" s="1"/>
  <c r="AD9" i="70"/>
  <c r="AE9" i="70"/>
  <c r="AF9" i="70"/>
  <c r="AD10" i="70"/>
  <c r="AE10" i="70"/>
  <c r="AF10" i="70"/>
  <c r="AD11" i="70"/>
  <c r="AE11" i="70"/>
  <c r="AF11" i="70"/>
  <c r="AD12" i="70"/>
  <c r="AE12" i="70"/>
  <c r="AF12" i="70"/>
  <c r="AD18" i="70"/>
  <c r="AE18" i="70"/>
  <c r="AF18" i="70"/>
  <c r="AD19" i="70"/>
  <c r="AE19" i="70"/>
  <c r="AF19" i="70"/>
  <c r="AD20" i="70"/>
  <c r="AE20" i="70"/>
  <c r="AF20" i="70"/>
  <c r="AD21" i="70"/>
  <c r="AE21" i="70"/>
  <c r="AF21" i="70"/>
  <c r="AD26" i="70"/>
  <c r="C45" i="74" s="1" a="1"/>
  <c r="AE26" i="70"/>
  <c r="AF26" i="70"/>
  <c r="AD27" i="70"/>
  <c r="C44" i="74" s="1"/>
  <c r="AE27" i="70"/>
  <c r="D44" i="74" s="1"/>
  <c r="AF27" i="70"/>
  <c r="E44" i="74" s="1"/>
  <c r="AD28" i="70"/>
  <c r="C43" i="74" s="1"/>
  <c r="AE28" i="70"/>
  <c r="D43" i="74" s="1"/>
  <c r="D26" i="74" s="1"/>
  <c r="D19" i="74" s="1"/>
  <c r="AF28" i="70"/>
  <c r="E43" i="74" s="1"/>
  <c r="AD31" i="70"/>
  <c r="AE31" i="70"/>
  <c r="AF31" i="70"/>
  <c r="AD32" i="70"/>
  <c r="C46" i="74" s="1"/>
  <c r="AE32" i="70"/>
  <c r="D46" i="74" s="1"/>
  <c r="AF32" i="70"/>
  <c r="E46" i="74" s="1"/>
  <c r="AD33" i="70"/>
  <c r="AE33" i="70"/>
  <c r="AF33" i="70"/>
  <c r="AD34" i="70"/>
  <c r="AE34" i="70"/>
  <c r="AF34" i="70"/>
  <c r="AD36" i="70"/>
  <c r="AE36" i="70"/>
  <c r="AF36" i="70"/>
  <c r="AD37" i="70"/>
  <c r="AE37" i="70"/>
  <c r="AF37" i="70"/>
  <c r="AD38" i="70"/>
  <c r="AE38" i="70"/>
  <c r="AF38" i="70"/>
  <c r="AE6" i="70"/>
  <c r="AF6" i="70"/>
  <c r="AD6" i="70"/>
  <c r="B3" i="60"/>
  <c r="B63" i="67" s="1"/>
  <c r="B55" i="67" s="1"/>
  <c r="B52" i="67" s="1"/>
  <c r="B2" i="60"/>
  <c r="B58" i="67" s="1"/>
  <c r="B54" i="67" s="1"/>
  <c r="B51" i="67" s="1"/>
  <c r="B44" i="67" s="1"/>
  <c r="C63" i="67"/>
  <c r="E50" i="67"/>
  <c r="F50" i="67" s="1"/>
  <c r="G50" i="67" s="1"/>
  <c r="H50" i="67" s="1"/>
  <c r="I50" i="67" s="1"/>
  <c r="J50" i="67" s="1"/>
  <c r="K50" i="67" s="1"/>
  <c r="L50" i="67" s="1"/>
  <c r="M50" i="67" s="1"/>
  <c r="N50" i="67" s="1"/>
  <c r="O50" i="67" s="1"/>
  <c r="P50" i="67" s="1"/>
  <c r="Q50" i="67" s="1"/>
  <c r="R50" i="67" s="1"/>
  <c r="S50" i="67" s="1"/>
  <c r="T50" i="67" s="1"/>
  <c r="U50" i="67" s="1"/>
  <c r="V50" i="67" s="1"/>
  <c r="W50" i="67" s="1"/>
  <c r="X50" i="67" s="1"/>
  <c r="Y50" i="67" s="1"/>
  <c r="Z50" i="67" s="1"/>
  <c r="AA50" i="67" s="1"/>
  <c r="AB50" i="67" s="1"/>
  <c r="AC50" i="67" s="1"/>
  <c r="AD50" i="67" s="1"/>
  <c r="AE50" i="67" s="1"/>
  <c r="AF50" i="67" s="1"/>
  <c r="C58" i="67"/>
  <c r="G9" i="12" l="1"/>
  <c r="G3" i="26"/>
  <c r="G14" i="98"/>
  <c r="G6" i="23"/>
  <c r="G7" i="23" s="1"/>
  <c r="G4" i="98"/>
  <c r="G3" i="23" s="1"/>
  <c r="I21" i="98"/>
  <c r="H7" i="98"/>
  <c r="F6" i="45"/>
  <c r="F11" i="98"/>
  <c r="F3" i="45" s="1"/>
  <c r="K3" i="106"/>
  <c r="K2" i="33" s="1"/>
  <c r="G22" i="100"/>
  <c r="F5" i="40"/>
  <c r="H13" i="100"/>
  <c r="G3" i="18"/>
  <c r="G21" i="100"/>
  <c r="F4" i="40"/>
  <c r="H14" i="100"/>
  <c r="G4" i="18"/>
  <c r="G23" i="100"/>
  <c r="F6" i="40"/>
  <c r="H15" i="100"/>
  <c r="G5" i="18"/>
  <c r="H12" i="97"/>
  <c r="H4" i="51" s="1"/>
  <c r="G20" i="100"/>
  <c r="F3" i="40"/>
  <c r="H16" i="100"/>
  <c r="G6" i="18"/>
  <c r="K78" i="100"/>
  <c r="H73" i="100"/>
  <c r="H74" i="100" s="1"/>
  <c r="H6" i="49" s="1"/>
  <c r="H64" i="100"/>
  <c r="H6" i="34" s="1"/>
  <c r="H3" i="48" s="1"/>
  <c r="H6" i="12"/>
  <c r="I5" i="97"/>
  <c r="I4" i="29" s="1"/>
  <c r="H4" i="97"/>
  <c r="H3" i="29" s="1"/>
  <c r="H6" i="29"/>
  <c r="H9" i="29" s="1"/>
  <c r="I5" i="98"/>
  <c r="I4" i="23" s="1"/>
  <c r="L14" i="106"/>
  <c r="L6" i="11" s="1"/>
  <c r="M21" i="106"/>
  <c r="L18" i="106"/>
  <c r="M17" i="106"/>
  <c r="L10" i="106"/>
  <c r="H14" i="97"/>
  <c r="D3" i="74"/>
  <c r="D2" i="13" s="1"/>
  <c r="I14" i="97"/>
  <c r="I6" i="29"/>
  <c r="I4" i="97"/>
  <c r="I3" i="29" s="1"/>
  <c r="M19" i="106"/>
  <c r="L12" i="106"/>
  <c r="K7" i="106"/>
  <c r="K6" i="33" s="1"/>
  <c r="K9" i="11"/>
  <c r="K7" i="11"/>
  <c r="AB17" i="98"/>
  <c r="AC17" i="98" s="1"/>
  <c r="AD17" i="98" s="1"/>
  <c r="AE17" i="98" s="1"/>
  <c r="AF17" i="98" s="1"/>
  <c r="AG17" i="98" s="1"/>
  <c r="M20" i="106"/>
  <c r="L13" i="106"/>
  <c r="G10" i="97"/>
  <c r="G2" i="51" s="1"/>
  <c r="G2" i="29"/>
  <c r="K5" i="106"/>
  <c r="K4" i="33" s="1"/>
  <c r="K4" i="11"/>
  <c r="I6" i="97"/>
  <c r="I5" i="29" s="1"/>
  <c r="I18" i="97"/>
  <c r="H3" i="97"/>
  <c r="H2" i="29" s="1"/>
  <c r="I13" i="98"/>
  <c r="I5" i="45" s="1"/>
  <c r="I5" i="23"/>
  <c r="H12" i="98"/>
  <c r="H4" i="45" s="1"/>
  <c r="M3" i="11"/>
  <c r="N76" i="100"/>
  <c r="L72" i="100" s="1"/>
  <c r="L58" i="100"/>
  <c r="L68" i="100"/>
  <c r="I60" i="100"/>
  <c r="K55" i="100"/>
  <c r="H40" i="100"/>
  <c r="H47" i="100" s="1"/>
  <c r="K51" i="100"/>
  <c r="H36" i="100"/>
  <c r="H43" i="100" s="1"/>
  <c r="H2" i="50" s="1"/>
  <c r="B9" i="108"/>
  <c r="B2" i="108" s="1"/>
  <c r="B4" i="67" s="1"/>
  <c r="B2" i="41" s="1"/>
  <c r="J20" i="98"/>
  <c r="J19" i="98"/>
  <c r="J20" i="97"/>
  <c r="J21" i="97"/>
  <c r="J22" i="97"/>
  <c r="P49" i="100"/>
  <c r="N35" i="100" s="1"/>
  <c r="O66" i="100"/>
  <c r="Q19" i="97"/>
  <c r="C55" i="67"/>
  <c r="C52" i="67" s="1"/>
  <c r="F70" i="67" s="1"/>
  <c r="D64" i="67"/>
  <c r="D55" i="67" s="1"/>
  <c r="E55" i="67" s="1"/>
  <c r="F55" i="67" s="1"/>
  <c r="G55" i="67" s="1"/>
  <c r="H55" i="67" s="1"/>
  <c r="I55" i="67" s="1"/>
  <c r="J55" i="67" s="1"/>
  <c r="K55" i="67" s="1"/>
  <c r="L55" i="67" s="1"/>
  <c r="M55" i="67" s="1"/>
  <c r="N55" i="67" s="1"/>
  <c r="O55" i="67" s="1"/>
  <c r="P55" i="67" s="1"/>
  <c r="Q55" i="67" s="1"/>
  <c r="R55" i="67" s="1"/>
  <c r="S55" i="67" s="1"/>
  <c r="T55" i="67" s="1"/>
  <c r="U55" i="67" s="1"/>
  <c r="V55" i="67" s="1"/>
  <c r="W55" i="67" s="1"/>
  <c r="X55" i="67" s="1"/>
  <c r="Y55" i="67" s="1"/>
  <c r="Z55" i="67" s="1"/>
  <c r="AA55" i="67" s="1"/>
  <c r="AB55" i="67" s="1"/>
  <c r="AC55" i="67" s="1"/>
  <c r="AD55" i="67" s="1"/>
  <c r="AE55" i="67" s="1"/>
  <c r="AF55" i="67" s="1"/>
  <c r="C54" i="67"/>
  <c r="C51" i="67" s="1"/>
  <c r="C44" i="67" s="1"/>
  <c r="D59" i="67"/>
  <c r="D54" i="67" s="1"/>
  <c r="B46" i="67"/>
  <c r="B36" i="67" s="1"/>
  <c r="E70" i="67"/>
  <c r="E26" i="74"/>
  <c r="E19" i="74" s="1"/>
  <c r="C45" i="74"/>
  <c r="B29" i="74"/>
  <c r="B21" i="74" s="1"/>
  <c r="C51" i="74"/>
  <c r="C29" i="74"/>
  <c r="C21" i="74" s="1"/>
  <c r="C5" i="74" s="1"/>
  <c r="C35" i="74"/>
  <c r="B31" i="74"/>
  <c r="B23" i="74" s="1"/>
  <c r="B7" i="74" s="1"/>
  <c r="B30" i="74"/>
  <c r="B22" i="74" s="1"/>
  <c r="B6" i="74" s="1"/>
  <c r="C30" i="74"/>
  <c r="C22" i="74" s="1"/>
  <c r="C36" i="74"/>
  <c r="C31" i="74"/>
  <c r="C23" i="74" s="1"/>
  <c r="C37" i="74"/>
  <c r="B28" i="74"/>
  <c r="B20" i="74" s="1"/>
  <c r="C38" i="74"/>
  <c r="C28" i="74"/>
  <c r="C20" i="74" s="1"/>
  <c r="C52" i="74"/>
  <c r="C54" i="74"/>
  <c r="C53" i="74"/>
  <c r="D36" i="74"/>
  <c r="E36" i="74" s="1"/>
  <c r="E30" i="74" s="1"/>
  <c r="B43" i="67"/>
  <c r="H9" i="12" l="1"/>
  <c r="H3" i="26"/>
  <c r="H14" i="98"/>
  <c r="H6" i="23"/>
  <c r="H7" i="23" s="1"/>
  <c r="H4" i="98"/>
  <c r="H3" i="23" s="1"/>
  <c r="J21" i="98"/>
  <c r="I7" i="98"/>
  <c r="G11" i="98"/>
  <c r="G3" i="45" s="1"/>
  <c r="G6" i="45"/>
  <c r="H10" i="97"/>
  <c r="H2" i="51" s="1"/>
  <c r="L7" i="106"/>
  <c r="L6" i="33" s="1"/>
  <c r="I13" i="97"/>
  <c r="I5" i="51" s="1"/>
  <c r="H21" i="100"/>
  <c r="G4" i="40"/>
  <c r="H20" i="100"/>
  <c r="G3" i="40"/>
  <c r="I15" i="100"/>
  <c r="H5" i="18"/>
  <c r="I13" i="100"/>
  <c r="H3" i="18"/>
  <c r="I16" i="100"/>
  <c r="H6" i="18"/>
  <c r="I12" i="98"/>
  <c r="I4" i="45" s="1"/>
  <c r="I14" i="100"/>
  <c r="H4" i="18"/>
  <c r="H23" i="100"/>
  <c r="G6" i="40"/>
  <c r="H22" i="100"/>
  <c r="G5" i="40"/>
  <c r="C12" i="74"/>
  <c r="C4" i="35" s="1"/>
  <c r="C4" i="13"/>
  <c r="B5" i="74"/>
  <c r="B4" i="13" s="1"/>
  <c r="C7" i="74"/>
  <c r="C6" i="13" s="1"/>
  <c r="C6" i="74"/>
  <c r="C5" i="13" s="1"/>
  <c r="C4" i="74"/>
  <c r="C3" i="13" s="1"/>
  <c r="L78" i="100"/>
  <c r="I73" i="100"/>
  <c r="I74" i="100" s="1"/>
  <c r="I6" i="49" s="1"/>
  <c r="E3" i="74"/>
  <c r="E2" i="13" s="1"/>
  <c r="J6" i="98"/>
  <c r="J5" i="23" s="1"/>
  <c r="J18" i="97"/>
  <c r="I3" i="97"/>
  <c r="I2" i="29" s="1"/>
  <c r="B5" i="13"/>
  <c r="B13" i="74"/>
  <c r="B5" i="35" s="1"/>
  <c r="B7" i="41"/>
  <c r="B5" i="41"/>
  <c r="B9" i="41"/>
  <c r="B8" i="41"/>
  <c r="B3" i="41"/>
  <c r="B6" i="41"/>
  <c r="B4" i="41"/>
  <c r="D10" i="74"/>
  <c r="D2" i="35" s="1"/>
  <c r="B3" i="67"/>
  <c r="B2" i="19" s="1"/>
  <c r="B9" i="19" s="1"/>
  <c r="L5" i="106"/>
  <c r="L4" i="33" s="1"/>
  <c r="L4" i="11"/>
  <c r="L3" i="106"/>
  <c r="L2" i="33" s="1"/>
  <c r="L2" i="11"/>
  <c r="B4" i="74"/>
  <c r="B3" i="13" s="1"/>
  <c r="J7" i="97"/>
  <c r="J14" i="97" s="1"/>
  <c r="L6" i="106"/>
  <c r="L5" i="33" s="1"/>
  <c r="L5" i="11"/>
  <c r="N19" i="106"/>
  <c r="M12" i="106"/>
  <c r="M4" i="11" s="1"/>
  <c r="N17" i="106"/>
  <c r="M10" i="106"/>
  <c r="J6" i="97"/>
  <c r="J5" i="29" s="1"/>
  <c r="M13" i="106"/>
  <c r="N20" i="106"/>
  <c r="I12" i="97"/>
  <c r="I4" i="51" s="1"/>
  <c r="B6" i="13"/>
  <c r="B14" i="74"/>
  <c r="B6" i="35" s="1"/>
  <c r="H11" i="97"/>
  <c r="H3" i="51" s="1"/>
  <c r="H6" i="51"/>
  <c r="J5" i="97"/>
  <c r="J4" i="29" s="1"/>
  <c r="M18" i="106"/>
  <c r="M14" i="106"/>
  <c r="N21" i="106"/>
  <c r="J5" i="98"/>
  <c r="J4" i="23" s="1"/>
  <c r="I64" i="100"/>
  <c r="I6" i="34" s="1"/>
  <c r="I3" i="48" s="1"/>
  <c r="I6" i="12"/>
  <c r="I11" i="97"/>
  <c r="I3" i="51" s="1"/>
  <c r="I6" i="51"/>
  <c r="L7" i="11"/>
  <c r="L9" i="11"/>
  <c r="N3" i="11"/>
  <c r="O76" i="100"/>
  <c r="M72" i="100" s="1"/>
  <c r="M58" i="100"/>
  <c r="M68" i="100"/>
  <c r="J60" i="100"/>
  <c r="L51" i="100"/>
  <c r="I36" i="100"/>
  <c r="I43" i="100" s="1"/>
  <c r="I2" i="50" s="1"/>
  <c r="L55" i="100"/>
  <c r="I40" i="100"/>
  <c r="I47" i="100" s="1"/>
  <c r="C9" i="108"/>
  <c r="C2" i="108" s="1"/>
  <c r="C4" i="67" s="1"/>
  <c r="C2" i="41" s="1"/>
  <c r="C9" i="111"/>
  <c r="C2" i="111" s="1"/>
  <c r="C10" i="98" s="1"/>
  <c r="B10" i="108"/>
  <c r="B3" i="108" s="1"/>
  <c r="B8" i="67" s="1"/>
  <c r="B2" i="44" s="1"/>
  <c r="B13" i="109"/>
  <c r="B3" i="109" s="1"/>
  <c r="B23" i="67" s="1"/>
  <c r="K22" i="97"/>
  <c r="I9" i="29"/>
  <c r="K21" i="97"/>
  <c r="K19" i="98"/>
  <c r="K20" i="97"/>
  <c r="K5" i="97" s="1"/>
  <c r="K20" i="98"/>
  <c r="Q49" i="100"/>
  <c r="O35" i="100" s="1"/>
  <c r="P66" i="100"/>
  <c r="F19" i="74"/>
  <c r="R19" i="97"/>
  <c r="D51" i="67"/>
  <c r="D44" i="67" s="1"/>
  <c r="E54" i="67"/>
  <c r="F54" i="67" s="1"/>
  <c r="G54" i="67" s="1"/>
  <c r="H54" i="67" s="1"/>
  <c r="I54" i="67" s="1"/>
  <c r="J54" i="67" s="1"/>
  <c r="K54" i="67" s="1"/>
  <c r="L54" i="67" s="1"/>
  <c r="M54" i="67" s="1"/>
  <c r="N54" i="67" s="1"/>
  <c r="O54" i="67" s="1"/>
  <c r="P54" i="67" s="1"/>
  <c r="Q54" i="67" s="1"/>
  <c r="R54" i="67" s="1"/>
  <c r="S54" i="67" s="1"/>
  <c r="T54" i="67" s="1"/>
  <c r="U54" i="67" s="1"/>
  <c r="V54" i="67" s="1"/>
  <c r="W54" i="67" s="1"/>
  <c r="X54" i="67" s="1"/>
  <c r="Y54" i="67" s="1"/>
  <c r="Z54" i="67" s="1"/>
  <c r="AA54" i="67" s="1"/>
  <c r="AB54" i="67" s="1"/>
  <c r="AC54" i="67" s="1"/>
  <c r="AD54" i="67" s="1"/>
  <c r="AE54" i="67" s="1"/>
  <c r="AF54" i="67" s="1"/>
  <c r="D52" i="67"/>
  <c r="C43" i="67"/>
  <c r="C46" i="67"/>
  <c r="C36" i="67" s="1"/>
  <c r="B45" i="67"/>
  <c r="F72" i="67"/>
  <c r="C38" i="67" s="1"/>
  <c r="F73" i="67"/>
  <c r="C39" i="67" s="1"/>
  <c r="F74" i="67"/>
  <c r="C40" i="67" s="1"/>
  <c r="F71" i="67"/>
  <c r="C37" i="67" s="1"/>
  <c r="E73" i="67"/>
  <c r="B39" i="67" s="1"/>
  <c r="E72" i="67"/>
  <c r="B38" i="67" s="1"/>
  <c r="E74" i="67"/>
  <c r="B40" i="67" s="1"/>
  <c r="E71" i="67"/>
  <c r="B37" i="67" s="1"/>
  <c r="E22" i="74"/>
  <c r="C59" i="74"/>
  <c r="D59" i="74" s="1"/>
  <c r="D60" i="74" s="1"/>
  <c r="D53" i="74"/>
  <c r="C61" i="74"/>
  <c r="D61" i="74" s="1"/>
  <c r="D62" i="74" s="1"/>
  <c r="D54" i="74"/>
  <c r="D30" i="74"/>
  <c r="D22" i="74" s="1"/>
  <c r="D35" i="74"/>
  <c r="I9" i="12" l="1"/>
  <c r="I3" i="26"/>
  <c r="I14" i="98"/>
  <c r="I4" i="98"/>
  <c r="I3" i="23" s="1"/>
  <c r="I6" i="23"/>
  <c r="I7" i="23" s="1"/>
  <c r="K21" i="98"/>
  <c r="J7" i="98"/>
  <c r="B7" i="19"/>
  <c r="I10" i="97"/>
  <c r="I2" i="51" s="1"/>
  <c r="H11" i="98"/>
  <c r="H3" i="45" s="1"/>
  <c r="H6" i="45"/>
  <c r="J13" i="98"/>
  <c r="J5" i="45" s="1"/>
  <c r="M5" i="106"/>
  <c r="M4" i="33" s="1"/>
  <c r="J12" i="98"/>
  <c r="J4" i="45" s="1"/>
  <c r="J13" i="97"/>
  <c r="J5" i="51" s="1"/>
  <c r="J13" i="100"/>
  <c r="I3" i="18"/>
  <c r="I23" i="100"/>
  <c r="H6" i="40"/>
  <c r="I22" i="100"/>
  <c r="H5" i="40"/>
  <c r="J15" i="100"/>
  <c r="I5" i="18"/>
  <c r="J14" i="100"/>
  <c r="I4" i="18"/>
  <c r="I20" i="100"/>
  <c r="H3" i="40"/>
  <c r="J16" i="100"/>
  <c r="I6" i="18"/>
  <c r="I21" i="100"/>
  <c r="H4" i="40"/>
  <c r="B5" i="19"/>
  <c r="B3" i="19"/>
  <c r="E10" i="74"/>
  <c r="E2" i="35" s="1"/>
  <c r="C14" i="74"/>
  <c r="C6" i="35" s="1"/>
  <c r="B12" i="74"/>
  <c r="B4" i="35" s="1"/>
  <c r="C11" i="74"/>
  <c r="C3" i="35" s="1"/>
  <c r="C13" i="74"/>
  <c r="C5" i="35" s="1"/>
  <c r="C7" i="13"/>
  <c r="C9" i="13"/>
  <c r="E6" i="74"/>
  <c r="E5" i="13" s="1"/>
  <c r="M78" i="100"/>
  <c r="J73" i="100"/>
  <c r="J74" i="100" s="1"/>
  <c r="J6" i="49" s="1"/>
  <c r="D6" i="74"/>
  <c r="D5" i="13" s="1"/>
  <c r="B7" i="67"/>
  <c r="B2" i="21" s="1"/>
  <c r="M6" i="106"/>
  <c r="M5" i="33" s="1"/>
  <c r="M5" i="11"/>
  <c r="J11" i="97"/>
  <c r="J3" i="51" s="1"/>
  <c r="J6" i="51"/>
  <c r="K18" i="97"/>
  <c r="J3" i="97"/>
  <c r="B4" i="19"/>
  <c r="N14" i="106"/>
  <c r="O21" i="106"/>
  <c r="N18" i="106"/>
  <c r="J4" i="97"/>
  <c r="J3" i="29" s="1"/>
  <c r="J6" i="29"/>
  <c r="J9" i="29" s="1"/>
  <c r="F3" i="74"/>
  <c r="F2" i="13" s="1"/>
  <c r="B16" i="67"/>
  <c r="B2" i="20" s="1"/>
  <c r="B2" i="43"/>
  <c r="C3" i="67"/>
  <c r="C2" i="19" s="1"/>
  <c r="C3" i="19" s="1"/>
  <c r="K6" i="98"/>
  <c r="K5" i="23" s="1"/>
  <c r="C2" i="45"/>
  <c r="C3" i="98"/>
  <c r="C2" i="23" s="1"/>
  <c r="M7" i="106"/>
  <c r="M6" i="33" s="1"/>
  <c r="M6" i="11"/>
  <c r="M2" i="11"/>
  <c r="M3" i="106"/>
  <c r="M2" i="33" s="1"/>
  <c r="B11" i="74"/>
  <c r="B3" i="35" s="1"/>
  <c r="K7" i="97"/>
  <c r="K12" i="97"/>
  <c r="K4" i="51" s="1"/>
  <c r="K4" i="29"/>
  <c r="C5" i="41"/>
  <c r="C9" i="41"/>
  <c r="C4" i="41"/>
  <c r="C8" i="41"/>
  <c r="C6" i="41"/>
  <c r="C7" i="41"/>
  <c r="C3" i="41"/>
  <c r="N10" i="106"/>
  <c r="O17" i="106"/>
  <c r="K5" i="98"/>
  <c r="K4" i="23" s="1"/>
  <c r="B7" i="13"/>
  <c r="B9" i="13"/>
  <c r="K6" i="97"/>
  <c r="K5" i="29" s="1"/>
  <c r="N12" i="106"/>
  <c r="O19" i="106"/>
  <c r="B6" i="19"/>
  <c r="J64" i="100"/>
  <c r="J6" i="34" s="1"/>
  <c r="J3" i="48" s="1"/>
  <c r="J6" i="12"/>
  <c r="J12" i="97"/>
  <c r="J4" i="51" s="1"/>
  <c r="O20" i="106"/>
  <c r="N13" i="106"/>
  <c r="O3" i="11"/>
  <c r="P76" i="100"/>
  <c r="N72" i="100" s="1"/>
  <c r="N58" i="100"/>
  <c r="N68" i="100"/>
  <c r="K60" i="100"/>
  <c r="M55" i="100"/>
  <c r="J40" i="100"/>
  <c r="J47" i="100" s="1"/>
  <c r="M51" i="100"/>
  <c r="J36" i="100"/>
  <c r="J43" i="100" s="1"/>
  <c r="J2" i="50" s="1"/>
  <c r="B17" i="67"/>
  <c r="B18" i="67"/>
  <c r="B19" i="67"/>
  <c r="C17" i="67"/>
  <c r="C19" i="67"/>
  <c r="C18" i="67"/>
  <c r="B20" i="67"/>
  <c r="C20" i="67"/>
  <c r="D9" i="108"/>
  <c r="D2" i="108" s="1"/>
  <c r="D4" i="67" s="1"/>
  <c r="D9" i="111"/>
  <c r="D2" i="111" s="1"/>
  <c r="D10" i="98" s="1"/>
  <c r="B16" i="109"/>
  <c r="B5" i="109" s="1"/>
  <c r="B12" i="67" s="1"/>
  <c r="C10" i="108"/>
  <c r="C3" i="108" s="1"/>
  <c r="C8" i="67" s="1"/>
  <c r="C2" i="44" s="1"/>
  <c r="C13" i="109"/>
  <c r="C3" i="109" s="1"/>
  <c r="C23" i="67" s="1"/>
  <c r="L20" i="97"/>
  <c r="L19" i="98"/>
  <c r="L21" i="97"/>
  <c r="L20" i="98"/>
  <c r="L22" i="97"/>
  <c r="R49" i="100"/>
  <c r="P35" i="100" s="1"/>
  <c r="Q66" i="100"/>
  <c r="F22" i="74"/>
  <c r="G19" i="74"/>
  <c r="G3" i="74" s="1"/>
  <c r="S19" i="97"/>
  <c r="D43" i="67"/>
  <c r="D46" i="67"/>
  <c r="G70" i="67"/>
  <c r="C45" i="67"/>
  <c r="E47" i="74"/>
  <c r="D47" i="74"/>
  <c r="D37" i="74" s="1"/>
  <c r="E48" i="74"/>
  <c r="D48" i="74"/>
  <c r="D38" i="74" s="1"/>
  <c r="E51" i="67"/>
  <c r="E44" i="67" s="1"/>
  <c r="E35" i="74"/>
  <c r="E29" i="74" s="1"/>
  <c r="D29" i="74"/>
  <c r="D21" i="74" s="1"/>
  <c r="B2" i="1"/>
  <c r="J9" i="12" l="1"/>
  <c r="J3" i="26"/>
  <c r="E38" i="74"/>
  <c r="E28" i="74" s="1"/>
  <c r="J14" i="98"/>
  <c r="J4" i="98"/>
  <c r="J3" i="23" s="1"/>
  <c r="J6" i="23"/>
  <c r="J7" i="23" s="1"/>
  <c r="L21" i="98"/>
  <c r="K7" i="98"/>
  <c r="K14" i="98" s="1"/>
  <c r="I6" i="45"/>
  <c r="I11" i="98"/>
  <c r="I3" i="45" s="1"/>
  <c r="J21" i="100"/>
  <c r="I4" i="40"/>
  <c r="K15" i="100"/>
  <c r="J5" i="18"/>
  <c r="K16" i="100"/>
  <c r="J6" i="18"/>
  <c r="J22" i="100"/>
  <c r="I5" i="40"/>
  <c r="J20" i="100"/>
  <c r="I3" i="40"/>
  <c r="J23" i="100"/>
  <c r="I6" i="40"/>
  <c r="K14" i="100"/>
  <c r="J4" i="18"/>
  <c r="K13" i="100"/>
  <c r="J3" i="18"/>
  <c r="C4" i="19"/>
  <c r="C6" i="19"/>
  <c r="C9" i="19"/>
  <c r="N78" i="100"/>
  <c r="K73" i="100"/>
  <c r="K74" i="100" s="1"/>
  <c r="K6" i="49" s="1"/>
  <c r="E13" i="74"/>
  <c r="E5" i="35" s="1"/>
  <c r="D5" i="74"/>
  <c r="D4" i="13" s="1"/>
  <c r="C7" i="67"/>
  <c r="C2" i="21" s="1"/>
  <c r="D13" i="74"/>
  <c r="D5" i="35" s="1"/>
  <c r="L5" i="98"/>
  <c r="L4" i="23" s="1"/>
  <c r="C25" i="67"/>
  <c r="C4" i="43" s="1"/>
  <c r="C4" i="20"/>
  <c r="F10" i="74"/>
  <c r="F2" i="35" s="1"/>
  <c r="G22" i="74"/>
  <c r="F6" i="74"/>
  <c r="F5" i="13" s="1"/>
  <c r="L5" i="97"/>
  <c r="L4" i="29" s="1"/>
  <c r="C5" i="19"/>
  <c r="C26" i="67"/>
  <c r="C5" i="43" s="1"/>
  <c r="C5" i="20"/>
  <c r="N4" i="11"/>
  <c r="N5" i="106"/>
  <c r="N4" i="33" s="1"/>
  <c r="K6" i="29"/>
  <c r="K9" i="29" s="1"/>
  <c r="K4" i="97"/>
  <c r="K3" i="29" s="1"/>
  <c r="L18" i="97"/>
  <c r="K3" i="97"/>
  <c r="K2" i="29" s="1"/>
  <c r="L6" i="97"/>
  <c r="L5" i="29" s="1"/>
  <c r="P19" i="106"/>
  <c r="O12" i="106"/>
  <c r="O4" i="11" s="1"/>
  <c r="J10" i="97"/>
  <c r="J2" i="51" s="1"/>
  <c r="J2" i="29"/>
  <c r="C16" i="67"/>
  <c r="C2" i="20" s="1"/>
  <c r="C2" i="43"/>
  <c r="C24" i="67"/>
  <c r="C3" i="43" s="1"/>
  <c r="C3" i="20"/>
  <c r="C9" i="20" s="1"/>
  <c r="N6" i="106"/>
  <c r="N5" i="33" s="1"/>
  <c r="N5" i="11"/>
  <c r="K13" i="97"/>
  <c r="K5" i="51" s="1"/>
  <c r="K12" i="98"/>
  <c r="K4" i="45" s="1"/>
  <c r="K14" i="97"/>
  <c r="K13" i="98"/>
  <c r="K5" i="45" s="1"/>
  <c r="B27" i="67"/>
  <c r="B6" i="43" s="1"/>
  <c r="B7" i="43" s="1"/>
  <c r="B9" i="43" s="1"/>
  <c r="B6" i="20"/>
  <c r="G10" i="74"/>
  <c r="G2" i="35" s="1"/>
  <c r="G2" i="13"/>
  <c r="C7" i="19"/>
  <c r="O13" i="106"/>
  <c r="P20" i="106"/>
  <c r="N3" i="106"/>
  <c r="N2" i="33" s="1"/>
  <c r="N2" i="11"/>
  <c r="K64" i="100"/>
  <c r="K6" i="34" s="1"/>
  <c r="K3" i="48" s="1"/>
  <c r="K6" i="12"/>
  <c r="L7" i="97"/>
  <c r="L14" i="97" s="1"/>
  <c r="D3" i="98"/>
  <c r="D2" i="23" s="1"/>
  <c r="D2" i="45"/>
  <c r="B25" i="67"/>
  <c r="B4" i="43" s="1"/>
  <c r="B4" i="20"/>
  <c r="N7" i="106"/>
  <c r="N6" i="33" s="1"/>
  <c r="N6" i="11"/>
  <c r="B11" i="67"/>
  <c r="B2" i="22" s="1"/>
  <c r="B2" i="42"/>
  <c r="B26" i="67"/>
  <c r="B5" i="43" s="1"/>
  <c r="B5" i="20"/>
  <c r="O14" i="106"/>
  <c r="O18" i="106"/>
  <c r="P21" i="106"/>
  <c r="L6" i="98"/>
  <c r="L5" i="23" s="1"/>
  <c r="D3" i="67"/>
  <c r="D2" i="19" s="1"/>
  <c r="D3" i="19" s="1"/>
  <c r="D2" i="41"/>
  <c r="C27" i="67"/>
  <c r="C6" i="43" s="1"/>
  <c r="C7" i="43" s="1"/>
  <c r="C9" i="43" s="1"/>
  <c r="C6" i="20"/>
  <c r="B24" i="67"/>
  <c r="B3" i="43" s="1"/>
  <c r="B3" i="20"/>
  <c r="B9" i="20" s="1"/>
  <c r="P17" i="106"/>
  <c r="O10" i="106"/>
  <c r="M7" i="11"/>
  <c r="M9" i="11"/>
  <c r="P3" i="11"/>
  <c r="O68" i="100"/>
  <c r="L60" i="100"/>
  <c r="Q76" i="100"/>
  <c r="O72" i="100" s="1"/>
  <c r="O58" i="100"/>
  <c r="N51" i="100"/>
  <c r="K36" i="100"/>
  <c r="K43" i="100" s="1"/>
  <c r="K2" i="50" s="1"/>
  <c r="N55" i="100"/>
  <c r="K40" i="100"/>
  <c r="K47" i="100" s="1"/>
  <c r="D10" i="108"/>
  <c r="D3" i="108" s="1"/>
  <c r="D8" i="67" s="1"/>
  <c r="C16" i="109"/>
  <c r="C5" i="109" s="1"/>
  <c r="C12" i="67" s="1"/>
  <c r="E9" i="108"/>
  <c r="E2" i="108" s="1"/>
  <c r="E4" i="67" s="1"/>
  <c r="E9" i="111"/>
  <c r="E2" i="111" s="1"/>
  <c r="E10" i="98" s="1"/>
  <c r="M20" i="98"/>
  <c r="M21" i="97"/>
  <c r="M6" i="97" s="1"/>
  <c r="M19" i="98"/>
  <c r="M22" i="97"/>
  <c r="M20" i="97"/>
  <c r="S49" i="100"/>
  <c r="Q35" i="100" s="1"/>
  <c r="R66" i="100"/>
  <c r="E37" i="74"/>
  <c r="E31" i="74" s="1"/>
  <c r="E23" i="74" s="1"/>
  <c r="H19" i="74"/>
  <c r="T19" i="97"/>
  <c r="G74" i="67"/>
  <c r="D40" i="67" s="1"/>
  <c r="G72" i="67"/>
  <c r="D38" i="67" s="1"/>
  <c r="G73" i="67"/>
  <c r="D39" i="67" s="1"/>
  <c r="G71" i="67"/>
  <c r="D37" i="67" s="1"/>
  <c r="D36" i="67"/>
  <c r="D45" i="67"/>
  <c r="E20" i="74"/>
  <c r="E21" i="74"/>
  <c r="D28" i="74"/>
  <c r="D20" i="74" s="1"/>
  <c r="D4" i="74" s="1"/>
  <c r="D31" i="74"/>
  <c r="D23" i="74" s="1"/>
  <c r="E43" i="67"/>
  <c r="F51" i="67"/>
  <c r="F44" i="67" s="1"/>
  <c r="K9" i="12" l="1"/>
  <c r="K3" i="26"/>
  <c r="K11" i="98"/>
  <c r="K3" i="45" s="1"/>
  <c r="K7" i="45" s="1"/>
  <c r="K6" i="45"/>
  <c r="K4" i="98"/>
  <c r="K3" i="23" s="1"/>
  <c r="K6" i="23"/>
  <c r="K7" i="23" s="1"/>
  <c r="M21" i="98"/>
  <c r="L7" i="98"/>
  <c r="J11" i="98"/>
  <c r="J3" i="45" s="1"/>
  <c r="J6" i="45"/>
  <c r="L12" i="97"/>
  <c r="L4" i="51" s="1"/>
  <c r="L13" i="100"/>
  <c r="K3" i="18"/>
  <c r="K22" i="100"/>
  <c r="J5" i="40"/>
  <c r="L14" i="100"/>
  <c r="K4" i="18"/>
  <c r="L16" i="100"/>
  <c r="K6" i="18"/>
  <c r="L13" i="97"/>
  <c r="L5" i="51" s="1"/>
  <c r="K23" i="100"/>
  <c r="J6" i="40"/>
  <c r="L15" i="100"/>
  <c r="K5" i="18"/>
  <c r="K20" i="100"/>
  <c r="J3" i="40"/>
  <c r="J7" i="40" s="1"/>
  <c r="K21" i="100"/>
  <c r="J4" i="40"/>
  <c r="D4" i="19"/>
  <c r="F13" i="74"/>
  <c r="F5" i="35" s="1"/>
  <c r="D5" i="19"/>
  <c r="D6" i="19"/>
  <c r="D9" i="19"/>
  <c r="E7" i="74"/>
  <c r="E6" i="13" s="1"/>
  <c r="E4" i="74"/>
  <c r="E3" i="13" s="1"/>
  <c r="D12" i="74"/>
  <c r="D4" i="35" s="1"/>
  <c r="D11" i="74"/>
  <c r="D3" i="35" s="1"/>
  <c r="D3" i="13"/>
  <c r="D7" i="74"/>
  <c r="D6" i="13" s="1"/>
  <c r="E5" i="74"/>
  <c r="E4" i="13" s="1"/>
  <c r="O78" i="100"/>
  <c r="L73" i="100"/>
  <c r="L74" i="100" s="1"/>
  <c r="L6" i="49" s="1"/>
  <c r="L9" i="49" s="1"/>
  <c r="L11" i="97"/>
  <c r="L3" i="51" s="1"/>
  <c r="L6" i="51"/>
  <c r="Q17" i="106"/>
  <c r="P10" i="106"/>
  <c r="P2" i="11" s="1"/>
  <c r="Q19" i="106"/>
  <c r="P12" i="106"/>
  <c r="D7" i="67"/>
  <c r="D2" i="21" s="1"/>
  <c r="D2" i="44"/>
  <c r="D6" i="41"/>
  <c r="D7" i="41"/>
  <c r="D5" i="41"/>
  <c r="D4" i="41"/>
  <c r="D9" i="41"/>
  <c r="D3" i="41"/>
  <c r="D8" i="41"/>
  <c r="M5" i="97"/>
  <c r="M4" i="29" s="1"/>
  <c r="D7" i="19"/>
  <c r="L13" i="98"/>
  <c r="L5" i="45" s="1"/>
  <c r="H22" i="74"/>
  <c r="G6" i="74"/>
  <c r="N7" i="11"/>
  <c r="N9" i="11"/>
  <c r="Q20" i="106"/>
  <c r="P13" i="106"/>
  <c r="K11" i="97"/>
  <c r="K3" i="51" s="1"/>
  <c r="K6" i="51"/>
  <c r="Q21" i="106"/>
  <c r="P14" i="106"/>
  <c r="P18" i="106"/>
  <c r="L6" i="29"/>
  <c r="L9" i="29" s="1"/>
  <c r="L4" i="97"/>
  <c r="L3" i="29" s="1"/>
  <c r="O6" i="106"/>
  <c r="O5" i="33" s="1"/>
  <c r="O5" i="11"/>
  <c r="M7" i="97"/>
  <c r="M14" i="97" s="1"/>
  <c r="M5" i="98"/>
  <c r="M4" i="23" s="1"/>
  <c r="K10" i="97"/>
  <c r="K2" i="51" s="1"/>
  <c r="H3" i="74"/>
  <c r="H2" i="13" s="1"/>
  <c r="M13" i="97"/>
  <c r="M5" i="51" s="1"/>
  <c r="M5" i="29"/>
  <c r="E3" i="98"/>
  <c r="E2" i="23" s="1"/>
  <c r="E2" i="45"/>
  <c r="O6" i="11"/>
  <c r="O7" i="106"/>
  <c r="O6" i="33" s="1"/>
  <c r="M18" i="97"/>
  <c r="L3" i="97"/>
  <c r="L2" i="29" s="1"/>
  <c r="L12" i="98"/>
  <c r="L4" i="45" s="1"/>
  <c r="M6" i="98"/>
  <c r="M5" i="23" s="1"/>
  <c r="E3" i="67"/>
  <c r="E2" i="19" s="1"/>
  <c r="E4" i="19" s="1"/>
  <c r="E2" i="41"/>
  <c r="C11" i="67"/>
  <c r="C2" i="22" s="1"/>
  <c r="C2" i="42"/>
  <c r="L64" i="100"/>
  <c r="L6" i="34" s="1"/>
  <c r="L3" i="48" s="1"/>
  <c r="L6" i="12"/>
  <c r="O2" i="11"/>
  <c r="O3" i="106"/>
  <c r="O2" i="33" s="1"/>
  <c r="O5" i="106"/>
  <c r="O4" i="33" s="1"/>
  <c r="Q3" i="11"/>
  <c r="R76" i="100"/>
  <c r="P72" i="100" s="1"/>
  <c r="P58" i="100"/>
  <c r="P68" i="100"/>
  <c r="M60" i="100"/>
  <c r="O55" i="100"/>
  <c r="L40" i="100"/>
  <c r="L47" i="100" s="1"/>
  <c r="L9" i="50" s="1"/>
  <c r="O51" i="100"/>
  <c r="L36" i="100"/>
  <c r="L43" i="100" s="1"/>
  <c r="L2" i="50" s="1"/>
  <c r="E37" i="67"/>
  <c r="D17" i="67"/>
  <c r="E39" i="67"/>
  <c r="D19" i="67"/>
  <c r="E38" i="67"/>
  <c r="D18" i="67"/>
  <c r="E40" i="67"/>
  <c r="D20" i="67"/>
  <c r="F9" i="108"/>
  <c r="F2" i="108" s="1"/>
  <c r="F4" i="67" s="1"/>
  <c r="F9" i="111"/>
  <c r="F2" i="111" s="1"/>
  <c r="F10" i="98" s="1"/>
  <c r="D16" i="109"/>
  <c r="D5" i="109" s="1"/>
  <c r="D12" i="67" s="1"/>
  <c r="E10" i="108"/>
  <c r="E3" i="108" s="1"/>
  <c r="E8" i="67" s="1"/>
  <c r="D13" i="109"/>
  <c r="D3" i="109" s="1"/>
  <c r="D23" i="67" s="1"/>
  <c r="N22" i="97"/>
  <c r="N19" i="98"/>
  <c r="N5" i="98" s="1"/>
  <c r="N21" i="97"/>
  <c r="N20" i="97"/>
  <c r="N5" i="97" s="1"/>
  <c r="N20" i="98"/>
  <c r="T49" i="100"/>
  <c r="R35" i="100" s="1"/>
  <c r="S66" i="100"/>
  <c r="F23" i="74"/>
  <c r="F21" i="74"/>
  <c r="F20" i="74"/>
  <c r="I19" i="74"/>
  <c r="U19" i="97"/>
  <c r="F43" i="67"/>
  <c r="G51" i="67"/>
  <c r="G44" i="67" s="1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K9" i="50"/>
  <c r="J9" i="50"/>
  <c r="I9" i="50"/>
  <c r="H9" i="50"/>
  <c r="G9" i="50"/>
  <c r="F9" i="50"/>
  <c r="E9" i="50"/>
  <c r="D9" i="50"/>
  <c r="C9" i="50"/>
  <c r="B9" i="50"/>
  <c r="K9" i="49"/>
  <c r="J9" i="49"/>
  <c r="I9" i="49"/>
  <c r="H9" i="49"/>
  <c r="G9" i="49"/>
  <c r="F9" i="49"/>
  <c r="E9" i="49"/>
  <c r="D9" i="49"/>
  <c r="C9" i="49"/>
  <c r="B9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K9" i="45"/>
  <c r="J9" i="45"/>
  <c r="I9" i="45"/>
  <c r="H9" i="45"/>
  <c r="G9" i="45"/>
  <c r="F9" i="45"/>
  <c r="E9" i="45"/>
  <c r="D9" i="45"/>
  <c r="C9" i="45"/>
  <c r="B9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K9" i="23"/>
  <c r="J9" i="23"/>
  <c r="I9" i="23"/>
  <c r="H9" i="23"/>
  <c r="G9" i="23"/>
  <c r="F9" i="23"/>
  <c r="E9" i="23"/>
  <c r="D9" i="23"/>
  <c r="C9" i="23"/>
  <c r="B9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C7" i="20"/>
  <c r="B7" i="20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H16" i="8"/>
  <c r="AF6" i="24" s="1"/>
  <c r="AF9" i="24" s="1"/>
  <c r="AG16" i="8"/>
  <c r="AE6" i="24" s="1"/>
  <c r="AE9" i="24" s="1"/>
  <c r="AF16" i="8"/>
  <c r="AD6" i="24" s="1"/>
  <c r="AD9" i="24" s="1"/>
  <c r="AE16" i="8"/>
  <c r="AC6" i="24" s="1"/>
  <c r="AC9" i="24" s="1"/>
  <c r="AD16" i="8"/>
  <c r="AC16" i="8"/>
  <c r="AB16" i="8"/>
  <c r="AA16" i="8"/>
  <c r="Z16" i="8"/>
  <c r="X4" i="24" s="1"/>
  <c r="Y16" i="8"/>
  <c r="W4" i="24" s="1"/>
  <c r="X16" i="8"/>
  <c r="V4" i="24" s="1"/>
  <c r="W16" i="8"/>
  <c r="V16" i="8"/>
  <c r="U16" i="8"/>
  <c r="T16" i="8"/>
  <c r="S16" i="8"/>
  <c r="R16" i="8"/>
  <c r="P4" i="24" s="1"/>
  <c r="Q16" i="8"/>
  <c r="O4" i="24" s="1"/>
  <c r="P16" i="8"/>
  <c r="N4" i="24" s="1"/>
  <c r="O16" i="8"/>
  <c r="M4" i="24" s="1"/>
  <c r="N16" i="8"/>
  <c r="L4" i="24" s="1"/>
  <c r="M16" i="8"/>
  <c r="L16" i="8"/>
  <c r="K16" i="8"/>
  <c r="J16" i="8"/>
  <c r="H4" i="24" s="1"/>
  <c r="I16" i="8"/>
  <c r="G4" i="24" s="1"/>
  <c r="H16" i="8"/>
  <c r="F4" i="24" s="1"/>
  <c r="G16" i="8"/>
  <c r="E4" i="24" s="1"/>
  <c r="F16" i="8"/>
  <c r="D4" i="24" s="1"/>
  <c r="E16" i="8"/>
  <c r="C4" i="24" s="1"/>
  <c r="D16" i="8"/>
  <c r="B6" i="24" s="1"/>
  <c r="B9" i="24" s="1"/>
  <c r="C16" i="8"/>
  <c r="J9" i="40"/>
  <c r="I9" i="40"/>
  <c r="H9" i="40"/>
  <c r="G9" i="40"/>
  <c r="F9" i="40"/>
  <c r="E9" i="40"/>
  <c r="D9" i="40"/>
  <c r="C9" i="40"/>
  <c r="I7" i="40"/>
  <c r="H7" i="40"/>
  <c r="G7" i="40"/>
  <c r="F7" i="40"/>
  <c r="E7" i="40"/>
  <c r="D7" i="40"/>
  <c r="C7" i="40"/>
  <c r="A11" i="8"/>
  <c r="A10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L9" i="12" l="1"/>
  <c r="L3" i="26"/>
  <c r="L14" i="98"/>
  <c r="L6" i="23"/>
  <c r="L4" i="98"/>
  <c r="L3" i="23" s="1"/>
  <c r="M7" i="98"/>
  <c r="N21" i="98"/>
  <c r="P3" i="106"/>
  <c r="P2" i="33" s="1"/>
  <c r="M16" i="100"/>
  <c r="L6" i="18"/>
  <c r="L21" i="100"/>
  <c r="K4" i="40"/>
  <c r="L20" i="100"/>
  <c r="K3" i="40"/>
  <c r="K7" i="40" s="1"/>
  <c r="M14" i="100"/>
  <c r="L4" i="18"/>
  <c r="M15" i="100"/>
  <c r="L5" i="18"/>
  <c r="L22" i="100"/>
  <c r="K5" i="40"/>
  <c r="L23" i="100"/>
  <c r="K6" i="40"/>
  <c r="K9" i="40" s="1"/>
  <c r="M12" i="98"/>
  <c r="M4" i="45" s="1"/>
  <c r="M13" i="100"/>
  <c r="L3" i="18"/>
  <c r="E6" i="19"/>
  <c r="E5" i="19"/>
  <c r="E11" i="74"/>
  <c r="E3" i="35" s="1"/>
  <c r="E7" i="19"/>
  <c r="E3" i="19"/>
  <c r="E9" i="19"/>
  <c r="D9" i="13"/>
  <c r="D7" i="13"/>
  <c r="P78" i="100"/>
  <c r="M73" i="100"/>
  <c r="M74" i="100" s="1"/>
  <c r="M6" i="49" s="1"/>
  <c r="M9" i="49" s="1"/>
  <c r="E12" i="74"/>
  <c r="E4" i="35" s="1"/>
  <c r="E14" i="74"/>
  <c r="E6" i="35" s="1"/>
  <c r="E9" i="35" s="1"/>
  <c r="D14" i="74"/>
  <c r="D6" i="35" s="1"/>
  <c r="D9" i="35" s="1"/>
  <c r="E9" i="13"/>
  <c r="E7" i="13"/>
  <c r="M6" i="51"/>
  <c r="M11" i="97"/>
  <c r="M3" i="51" s="1"/>
  <c r="G21" i="74"/>
  <c r="F5" i="74"/>
  <c r="D25" i="67"/>
  <c r="D4" i="43" s="1"/>
  <c r="D4" i="20"/>
  <c r="E6" i="41"/>
  <c r="E5" i="41"/>
  <c r="E9" i="41"/>
  <c r="E3" i="41"/>
  <c r="E7" i="41"/>
  <c r="E8" i="41"/>
  <c r="E4" i="41"/>
  <c r="P5" i="11"/>
  <c r="P6" i="106"/>
  <c r="P5" i="33" s="1"/>
  <c r="I22" i="74"/>
  <c r="H6" i="74"/>
  <c r="P5" i="106"/>
  <c r="P4" i="33" s="1"/>
  <c r="P4" i="11"/>
  <c r="G23" i="74"/>
  <c r="F7" i="74"/>
  <c r="F6" i="13" s="1"/>
  <c r="N7" i="97"/>
  <c r="N14" i="97" s="1"/>
  <c r="O9" i="11"/>
  <c r="O7" i="11"/>
  <c r="Q13" i="106"/>
  <c r="Q5" i="11" s="1"/>
  <c r="R20" i="106"/>
  <c r="R19" i="106"/>
  <c r="Q12" i="106"/>
  <c r="D16" i="67"/>
  <c r="D2" i="20" s="1"/>
  <c r="D2" i="43"/>
  <c r="D26" i="67"/>
  <c r="D5" i="43" s="1"/>
  <c r="D5" i="20"/>
  <c r="M64" i="100"/>
  <c r="M6" i="34" s="1"/>
  <c r="M3" i="48" s="1"/>
  <c r="M6" i="12"/>
  <c r="M13" i="98"/>
  <c r="M5" i="45" s="1"/>
  <c r="E7" i="67"/>
  <c r="E2" i="21" s="1"/>
  <c r="E2" i="44"/>
  <c r="P7" i="106"/>
  <c r="P6" i="33" s="1"/>
  <c r="P6" i="11"/>
  <c r="N6" i="98"/>
  <c r="N5" i="23" s="1"/>
  <c r="D11" i="67"/>
  <c r="D2" i="22" s="1"/>
  <c r="D2" i="42"/>
  <c r="D24" i="67"/>
  <c r="D3" i="43" s="1"/>
  <c r="D3" i="20"/>
  <c r="D9" i="20" s="1"/>
  <c r="Q14" i="106"/>
  <c r="R21" i="106"/>
  <c r="Q18" i="106"/>
  <c r="N12" i="97"/>
  <c r="N4" i="51" s="1"/>
  <c r="N4" i="29"/>
  <c r="F3" i="98"/>
  <c r="F2" i="23" s="1"/>
  <c r="F2" i="45"/>
  <c r="M4" i="97"/>
  <c r="M3" i="29" s="1"/>
  <c r="M6" i="29"/>
  <c r="M9" i="29" s="1"/>
  <c r="R17" i="106"/>
  <c r="Q10" i="106"/>
  <c r="I3" i="74"/>
  <c r="I2" i="13" s="1"/>
  <c r="N6" i="97"/>
  <c r="N5" i="29" s="1"/>
  <c r="F3" i="67"/>
  <c r="F2" i="19" s="1"/>
  <c r="F3" i="19" s="1"/>
  <c r="F2" i="41"/>
  <c r="D27" i="67"/>
  <c r="D6" i="43" s="1"/>
  <c r="D7" i="43" s="1"/>
  <c r="D9" i="43" s="1"/>
  <c r="D6" i="20"/>
  <c r="Q6" i="106"/>
  <c r="Q5" i="33" s="1"/>
  <c r="L10" i="97"/>
  <c r="L2" i="51" s="1"/>
  <c r="H10" i="74"/>
  <c r="H2" i="35" s="1"/>
  <c r="M12" i="97"/>
  <c r="M4" i="51" s="1"/>
  <c r="G20" i="74"/>
  <c r="F4" i="74"/>
  <c r="F3" i="13" s="1"/>
  <c r="N12" i="98"/>
  <c r="N4" i="45" s="1"/>
  <c r="N4" i="23"/>
  <c r="N18" i="97"/>
  <c r="M3" i="97"/>
  <c r="M2" i="29" s="1"/>
  <c r="G13" i="74"/>
  <c r="G5" i="35" s="1"/>
  <c r="G5" i="13"/>
  <c r="R3" i="11"/>
  <c r="Q68" i="100"/>
  <c r="N60" i="100"/>
  <c r="S76" i="100"/>
  <c r="Q72" i="100" s="1"/>
  <c r="Q58" i="100"/>
  <c r="P51" i="100"/>
  <c r="M36" i="100"/>
  <c r="M43" i="100" s="1"/>
  <c r="M2" i="50" s="1"/>
  <c r="P55" i="100"/>
  <c r="M40" i="100"/>
  <c r="M47" i="100" s="1"/>
  <c r="M9" i="50" s="1"/>
  <c r="F38" i="67"/>
  <c r="E18" i="67"/>
  <c r="F39" i="67"/>
  <c r="E19" i="67"/>
  <c r="F40" i="67"/>
  <c r="E20" i="67"/>
  <c r="F37" i="67"/>
  <c r="E17" i="67"/>
  <c r="E3" i="20" s="1"/>
  <c r="G9" i="108"/>
  <c r="G2" i="108" s="1"/>
  <c r="G4" i="67" s="1"/>
  <c r="G2" i="41" s="1"/>
  <c r="G9" i="111"/>
  <c r="G2" i="111" s="1"/>
  <c r="G10" i="98" s="1"/>
  <c r="F10" i="108"/>
  <c r="F3" i="108" s="1"/>
  <c r="F8" i="67" s="1"/>
  <c r="F2" i="44" s="1"/>
  <c r="O20" i="97"/>
  <c r="O21" i="97"/>
  <c r="O19" i="98"/>
  <c r="O5" i="98" s="1"/>
  <c r="O20" i="98"/>
  <c r="O22" i="97"/>
  <c r="U49" i="100"/>
  <c r="S35" i="100" s="1"/>
  <c r="T66" i="100"/>
  <c r="J19" i="74"/>
  <c r="J3" i="74" s="1"/>
  <c r="V19" i="97"/>
  <c r="G43" i="67"/>
  <c r="H51" i="67"/>
  <c r="H44" i="67" s="1"/>
  <c r="D4" i="53"/>
  <c r="D5" i="53"/>
  <c r="D6" i="53"/>
  <c r="D9" i="53" s="1"/>
  <c r="D7" i="53"/>
  <c r="D2" i="53"/>
  <c r="D2" i="31"/>
  <c r="D4" i="31"/>
  <c r="D5" i="31"/>
  <c r="D6" i="31"/>
  <c r="D9" i="31" s="1"/>
  <c r="D7" i="31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O7" i="53"/>
  <c r="O2" i="53"/>
  <c r="O4" i="53"/>
  <c r="O5" i="53"/>
  <c r="O6" i="53"/>
  <c r="O9" i="53" s="1"/>
  <c r="O2" i="31"/>
  <c r="O4" i="31"/>
  <c r="O5" i="31"/>
  <c r="O6" i="31"/>
  <c r="O9" i="31" s="1"/>
  <c r="O7" i="31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9" i="51"/>
  <c r="AF4" i="24"/>
  <c r="M5" i="24"/>
  <c r="W5" i="24"/>
  <c r="N6" i="24"/>
  <c r="N9" i="24" s="1"/>
  <c r="X6" i="24"/>
  <c r="X9" i="24" s="1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9" i="35"/>
  <c r="B7" i="35"/>
  <c r="B9" i="51"/>
  <c r="J9" i="51"/>
  <c r="D5" i="24"/>
  <c r="N5" i="24"/>
  <c r="X5" i="24"/>
  <c r="E6" i="24"/>
  <c r="E9" i="24" s="1"/>
  <c r="O6" i="24"/>
  <c r="O9" i="24" s="1"/>
  <c r="Y6" i="24"/>
  <c r="Y9" i="24" s="1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7" i="35"/>
  <c r="C9" i="35"/>
  <c r="C9" i="51"/>
  <c r="K9" i="5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7" i="35"/>
  <c r="D9" i="51"/>
  <c r="L9" i="51"/>
  <c r="AA4" i="24"/>
  <c r="F5" i="24"/>
  <c r="P5" i="24"/>
  <c r="AB5" i="24"/>
  <c r="G6" i="24"/>
  <c r="G9" i="24" s="1"/>
  <c r="Q6" i="24"/>
  <c r="Q9" i="24" s="1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7" i="35"/>
  <c r="E9" i="51"/>
  <c r="M9" i="51"/>
  <c r="AB4" i="24"/>
  <c r="G5" i="24"/>
  <c r="Q5" i="24"/>
  <c r="AC5" i="24"/>
  <c r="H6" i="24"/>
  <c r="H9" i="24" s="1"/>
  <c r="R6" i="24"/>
  <c r="R9" i="24" s="1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9" i="51"/>
  <c r="S4" i="24"/>
  <c r="AC4" i="24"/>
  <c r="H5" i="24"/>
  <c r="T5" i="24"/>
  <c r="AD5" i="24"/>
  <c r="I6" i="24"/>
  <c r="I9" i="24" s="1"/>
  <c r="U6" i="24"/>
  <c r="U9" i="24" s="1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9" i="51"/>
  <c r="T4" i="24"/>
  <c r="AD4" i="24"/>
  <c r="I5" i="24"/>
  <c r="U5" i="24"/>
  <c r="AE5" i="24"/>
  <c r="J6" i="24"/>
  <c r="J9" i="24" s="1"/>
  <c r="V6" i="24"/>
  <c r="V9" i="24" s="1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9" i="51"/>
  <c r="K4" i="24"/>
  <c r="U4" i="24"/>
  <c r="AE4" i="24"/>
  <c r="L5" i="24"/>
  <c r="V5" i="24"/>
  <c r="AF5" i="24"/>
  <c r="M6" i="24"/>
  <c r="M9" i="24" s="1"/>
  <c r="W6" i="24"/>
  <c r="W9" i="24" s="1"/>
  <c r="M9" i="12" l="1"/>
  <c r="M3" i="26"/>
  <c r="O21" i="98"/>
  <c r="N7" i="98"/>
  <c r="M14" i="98"/>
  <c r="M4" i="98"/>
  <c r="M3" i="23" s="1"/>
  <c r="M6" i="23"/>
  <c r="L7" i="23"/>
  <c r="L9" i="23"/>
  <c r="L11" i="98"/>
  <c r="L3" i="45" s="1"/>
  <c r="L7" i="45" s="1"/>
  <c r="L6" i="45"/>
  <c r="L9" i="45" s="1"/>
  <c r="N13" i="98"/>
  <c r="N5" i="45" s="1"/>
  <c r="N14" i="100"/>
  <c r="M4" i="18"/>
  <c r="N13" i="100"/>
  <c r="M3" i="18"/>
  <c r="M23" i="100"/>
  <c r="L6" i="40"/>
  <c r="L9" i="40" s="1"/>
  <c r="M20" i="100"/>
  <c r="L3" i="40"/>
  <c r="L7" i="40" s="1"/>
  <c r="M22" i="100"/>
  <c r="L5" i="40"/>
  <c r="M21" i="100"/>
  <c r="L4" i="40"/>
  <c r="N15" i="100"/>
  <c r="M5" i="18"/>
  <c r="N16" i="100"/>
  <c r="M6" i="18"/>
  <c r="F5" i="19"/>
  <c r="F9" i="19"/>
  <c r="F4" i="19"/>
  <c r="F14" i="74"/>
  <c r="F6" i="35" s="1"/>
  <c r="F9" i="35" s="1"/>
  <c r="F7" i="19"/>
  <c r="F6" i="19"/>
  <c r="D7" i="20"/>
  <c r="E24" i="67"/>
  <c r="E3" i="43" s="1"/>
  <c r="Q78" i="100"/>
  <c r="N73" i="100"/>
  <c r="N74" i="100" s="1"/>
  <c r="N6" i="49" s="1"/>
  <c r="N9" i="49" s="1"/>
  <c r="I10" i="74"/>
  <c r="I2" i="35" s="1"/>
  <c r="N6" i="51"/>
  <c r="N9" i="51" s="1"/>
  <c r="N11" i="97"/>
  <c r="N3" i="51" s="1"/>
  <c r="E25" i="67"/>
  <c r="E4" i="43" s="1"/>
  <c r="E4" i="20"/>
  <c r="N64" i="100"/>
  <c r="N6" i="34" s="1"/>
  <c r="N3" i="48" s="1"/>
  <c r="N6" i="12"/>
  <c r="S17" i="106"/>
  <c r="R10" i="106"/>
  <c r="R2" i="11" s="1"/>
  <c r="O7" i="97"/>
  <c r="O14" i="97" s="1"/>
  <c r="M10" i="97"/>
  <c r="M2" i="51" s="1"/>
  <c r="F3" i="41"/>
  <c r="F7" i="41"/>
  <c r="F8" i="41"/>
  <c r="F6" i="41"/>
  <c r="F5" i="41"/>
  <c r="F9" i="41"/>
  <c r="F4" i="41"/>
  <c r="G3" i="67"/>
  <c r="G2" i="19" s="1"/>
  <c r="G5" i="19" s="1"/>
  <c r="F12" i="74"/>
  <c r="F4" i="35" s="1"/>
  <c r="F4" i="13"/>
  <c r="O6" i="98"/>
  <c r="O5" i="23" s="1"/>
  <c r="O18" i="97"/>
  <c r="N3" i="97"/>
  <c r="N2" i="29" s="1"/>
  <c r="R14" i="106"/>
  <c r="R18" i="106"/>
  <c r="S21" i="106"/>
  <c r="P9" i="11"/>
  <c r="P7" i="11"/>
  <c r="H21" i="74"/>
  <c r="G5" i="74"/>
  <c r="G4" i="13" s="1"/>
  <c r="H20" i="74"/>
  <c r="G4" i="74"/>
  <c r="G3" i="13" s="1"/>
  <c r="S19" i="106"/>
  <c r="R12" i="106"/>
  <c r="R4" i="11" s="1"/>
  <c r="S20" i="106"/>
  <c r="R13" i="106"/>
  <c r="R5" i="11" s="1"/>
  <c r="O12" i="98"/>
  <c r="O4" i="45" s="1"/>
  <c r="O4" i="23"/>
  <c r="Q6" i="11"/>
  <c r="Q7" i="106"/>
  <c r="Q6" i="33" s="1"/>
  <c r="Q7" i="33" s="1"/>
  <c r="G3" i="41"/>
  <c r="G7" i="41"/>
  <c r="G6" i="41"/>
  <c r="G4" i="41"/>
  <c r="G8" i="41"/>
  <c r="G9" i="41"/>
  <c r="G5" i="41"/>
  <c r="O6" i="97"/>
  <c r="O5" i="29" s="1"/>
  <c r="E27" i="67"/>
  <c r="E6" i="43" s="1"/>
  <c r="E7" i="43" s="1"/>
  <c r="E9" i="43" s="1"/>
  <c r="E6" i="20"/>
  <c r="N13" i="97"/>
  <c r="N5" i="51" s="1"/>
  <c r="H13" i="74"/>
  <c r="H5" i="35" s="1"/>
  <c r="H5" i="13"/>
  <c r="H23" i="74"/>
  <c r="G7" i="74"/>
  <c r="J10" i="74"/>
  <c r="J2" i="35" s="1"/>
  <c r="J2" i="13"/>
  <c r="O5" i="97"/>
  <c r="O4" i="29" s="1"/>
  <c r="F7" i="67"/>
  <c r="F2" i="21" s="1"/>
  <c r="N4" i="97"/>
  <c r="N3" i="29" s="1"/>
  <c r="N6" i="29"/>
  <c r="N9" i="29" s="1"/>
  <c r="J22" i="74"/>
  <c r="I6" i="74"/>
  <c r="I5" i="13" s="1"/>
  <c r="Q3" i="106"/>
  <c r="Q2" i="33" s="1"/>
  <c r="Q2" i="11"/>
  <c r="G3" i="98"/>
  <c r="G2" i="23" s="1"/>
  <c r="G2" i="45"/>
  <c r="E26" i="67"/>
  <c r="E5" i="43" s="1"/>
  <c r="E5" i="20"/>
  <c r="F11" i="74"/>
  <c r="F3" i="35" s="1"/>
  <c r="F7" i="35" s="1"/>
  <c r="Q5" i="106"/>
  <c r="Q4" i="33" s="1"/>
  <c r="Q4" i="11"/>
  <c r="F9" i="13"/>
  <c r="F7" i="13"/>
  <c r="S3" i="11"/>
  <c r="T76" i="100"/>
  <c r="R72" i="100" s="1"/>
  <c r="R58" i="100"/>
  <c r="R68" i="100"/>
  <c r="O60" i="100"/>
  <c r="Q55" i="100"/>
  <c r="N40" i="100"/>
  <c r="N47" i="100" s="1"/>
  <c r="N9" i="50" s="1"/>
  <c r="Q51" i="100"/>
  <c r="N36" i="100"/>
  <c r="N43" i="100" s="1"/>
  <c r="N2" i="50" s="1"/>
  <c r="G40" i="67"/>
  <c r="F20" i="67"/>
  <c r="G39" i="67"/>
  <c r="F19" i="67"/>
  <c r="G37" i="67"/>
  <c r="F17" i="67"/>
  <c r="G38" i="67"/>
  <c r="F18" i="67"/>
  <c r="H9" i="111"/>
  <c r="H2" i="111" s="1"/>
  <c r="H10" i="98" s="1"/>
  <c r="H9" i="108"/>
  <c r="H2" i="108" s="1"/>
  <c r="H4" i="67" s="1"/>
  <c r="G10" i="108"/>
  <c r="G3" i="108" s="1"/>
  <c r="G8" i="67" s="1"/>
  <c r="G2" i="44" s="1"/>
  <c r="P20" i="98"/>
  <c r="P6" i="98" s="1"/>
  <c r="P19" i="98"/>
  <c r="P21" i="97"/>
  <c r="P6" i="97" s="1"/>
  <c r="P22" i="97"/>
  <c r="P20" i="97"/>
  <c r="V49" i="100"/>
  <c r="T35" i="100" s="1"/>
  <c r="U66" i="100"/>
  <c r="K19" i="74"/>
  <c r="W19" i="97"/>
  <c r="E52" i="67"/>
  <c r="E46" i="67" s="1"/>
  <c r="E9" i="20"/>
  <c r="E7" i="20"/>
  <c r="H43" i="67"/>
  <c r="I51" i="67"/>
  <c r="I44" i="67" s="1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E7" i="33"/>
  <c r="E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P7" i="33"/>
  <c r="P9" i="33"/>
  <c r="B9" i="33"/>
  <c r="B7" i="33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G7" i="33"/>
  <c r="G9" i="33"/>
  <c r="D7" i="33"/>
  <c r="D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N7" i="33"/>
  <c r="N9" i="33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7" i="33"/>
  <c r="H9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O7" i="33"/>
  <c r="O9" i="33"/>
  <c r="L7" i="33"/>
  <c r="L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  <c r="N9" i="12" l="1"/>
  <c r="N3" i="26"/>
  <c r="M7" i="23"/>
  <c r="M9" i="23"/>
  <c r="M11" i="98"/>
  <c r="M3" i="45" s="1"/>
  <c r="M7" i="45" s="1"/>
  <c r="M6" i="45"/>
  <c r="M9" i="45" s="1"/>
  <c r="N14" i="98"/>
  <c r="N4" i="98"/>
  <c r="N3" i="23" s="1"/>
  <c r="N6" i="23"/>
  <c r="P21" i="98"/>
  <c r="O7" i="98"/>
  <c r="R3" i="106"/>
  <c r="R2" i="33" s="1"/>
  <c r="O16" i="100"/>
  <c r="N6" i="18"/>
  <c r="N20" i="100"/>
  <c r="M3" i="40"/>
  <c r="M7" i="40" s="1"/>
  <c r="R6" i="106"/>
  <c r="R5" i="33" s="1"/>
  <c r="O15" i="100"/>
  <c r="N5" i="18"/>
  <c r="N23" i="100"/>
  <c r="M6" i="40"/>
  <c r="M9" i="40" s="1"/>
  <c r="N21" i="100"/>
  <c r="M4" i="40"/>
  <c r="O13" i="100"/>
  <c r="N3" i="18"/>
  <c r="N22" i="100"/>
  <c r="M5" i="40"/>
  <c r="O14" i="100"/>
  <c r="N4" i="18"/>
  <c r="G9" i="19"/>
  <c r="G7" i="19"/>
  <c r="G4" i="19"/>
  <c r="G3" i="19"/>
  <c r="G6" i="19"/>
  <c r="I13" i="74"/>
  <c r="I5" i="35" s="1"/>
  <c r="G7" i="67"/>
  <c r="G2" i="21" s="1"/>
  <c r="R78" i="100"/>
  <c r="O73" i="100"/>
  <c r="O74" i="100" s="1"/>
  <c r="O6" i="49" s="1"/>
  <c r="O9" i="49" s="1"/>
  <c r="O11" i="97"/>
  <c r="O3" i="51" s="1"/>
  <c r="O6" i="51"/>
  <c r="O9" i="51" s="1"/>
  <c r="H3" i="67"/>
  <c r="H2" i="19" s="1"/>
  <c r="H9" i="19" s="1"/>
  <c r="H2" i="41"/>
  <c r="G14" i="74"/>
  <c r="G6" i="35" s="1"/>
  <c r="G9" i="35" s="1"/>
  <c r="G6" i="13"/>
  <c r="P5" i="97"/>
  <c r="P4" i="29" s="1"/>
  <c r="F25" i="67"/>
  <c r="F4" i="43" s="1"/>
  <c r="F4" i="20"/>
  <c r="I23" i="74"/>
  <c r="H7" i="74"/>
  <c r="H6" i="13" s="1"/>
  <c r="Q9" i="11"/>
  <c r="Q7" i="11"/>
  <c r="G12" i="74"/>
  <c r="G4" i="35" s="1"/>
  <c r="R7" i="106"/>
  <c r="R6" i="33" s="1"/>
  <c r="R6" i="11"/>
  <c r="O13" i="97"/>
  <c r="O5" i="51" s="1"/>
  <c r="Q9" i="33"/>
  <c r="T20" i="106"/>
  <c r="S13" i="106"/>
  <c r="I21" i="74"/>
  <c r="H5" i="74"/>
  <c r="H4" i="13" s="1"/>
  <c r="N10" i="97"/>
  <c r="N2" i="51" s="1"/>
  <c r="F27" i="67"/>
  <c r="F6" i="43" s="1"/>
  <c r="F7" i="43" s="1"/>
  <c r="F9" i="43" s="1"/>
  <c r="F6" i="20"/>
  <c r="I20" i="74"/>
  <c r="H4" i="74"/>
  <c r="H3" i="13" s="1"/>
  <c r="H3" i="98"/>
  <c r="H2" i="23" s="1"/>
  <c r="H2" i="45"/>
  <c r="K22" i="74"/>
  <c r="J6" i="74"/>
  <c r="J5" i="13" s="1"/>
  <c r="P7" i="97"/>
  <c r="P14" i="97" s="1"/>
  <c r="F24" i="67"/>
  <c r="F3" i="43" s="1"/>
  <c r="F3" i="20"/>
  <c r="F9" i="20" s="1"/>
  <c r="P13" i="97"/>
  <c r="P5" i="51" s="1"/>
  <c r="P5" i="29"/>
  <c r="T19" i="106"/>
  <c r="S12" i="106"/>
  <c r="P18" i="97"/>
  <c r="O3" i="97"/>
  <c r="O4" i="97"/>
  <c r="O3" i="29" s="1"/>
  <c r="O6" i="29"/>
  <c r="O9" i="29" s="1"/>
  <c r="P5" i="98"/>
  <c r="P4" i="23" s="1"/>
  <c r="F26" i="67"/>
  <c r="F5" i="43" s="1"/>
  <c r="F5" i="20"/>
  <c r="O64" i="100"/>
  <c r="O6" i="34" s="1"/>
  <c r="O3" i="48" s="1"/>
  <c r="O6" i="12"/>
  <c r="O12" i="97"/>
  <c r="O4" i="51" s="1"/>
  <c r="G11" i="74"/>
  <c r="G3" i="35" s="1"/>
  <c r="G7" i="35" s="1"/>
  <c r="S18" i="106"/>
  <c r="S14" i="106"/>
  <c r="T21" i="106"/>
  <c r="K3" i="74"/>
  <c r="K2" i="13" s="1"/>
  <c r="P13" i="98"/>
  <c r="P5" i="45" s="1"/>
  <c r="P5" i="23"/>
  <c r="R5" i="106"/>
  <c r="R4" i="33" s="1"/>
  <c r="O13" i="98"/>
  <c r="O5" i="45" s="1"/>
  <c r="S10" i="106"/>
  <c r="T17" i="106"/>
  <c r="T3" i="11"/>
  <c r="U76" i="100"/>
  <c r="S72" i="100" s="1"/>
  <c r="S58" i="100"/>
  <c r="S68" i="100"/>
  <c r="P60" i="100"/>
  <c r="R51" i="100"/>
  <c r="O36" i="100"/>
  <c r="O43" i="100" s="1"/>
  <c r="O2" i="50" s="1"/>
  <c r="R55" i="100"/>
  <c r="O40" i="100"/>
  <c r="O47" i="100" s="1"/>
  <c r="O9" i="50" s="1"/>
  <c r="H37" i="67"/>
  <c r="G17" i="67"/>
  <c r="H39" i="67"/>
  <c r="G19" i="67"/>
  <c r="H38" i="67"/>
  <c r="G18" i="67"/>
  <c r="H40" i="67"/>
  <c r="G20" i="67"/>
  <c r="I9" i="111"/>
  <c r="I2" i="111" s="1"/>
  <c r="I10" i="98" s="1"/>
  <c r="I9" i="108"/>
  <c r="I2" i="108" s="1"/>
  <c r="I4" i="67" s="1"/>
  <c r="H10" i="108"/>
  <c r="H3" i="108" s="1"/>
  <c r="H8" i="67" s="1"/>
  <c r="Q22" i="97"/>
  <c r="Q21" i="97"/>
  <c r="Q19" i="98"/>
  <c r="Q20" i="97"/>
  <c r="Q20" i="98"/>
  <c r="Q6" i="98" s="1"/>
  <c r="W49" i="100"/>
  <c r="U35" i="100" s="1"/>
  <c r="V66" i="100"/>
  <c r="L19" i="74"/>
  <c r="X19" i="97"/>
  <c r="E36" i="67"/>
  <c r="E45" i="67"/>
  <c r="F52" i="67"/>
  <c r="F46" i="67" s="1"/>
  <c r="I43" i="67"/>
  <c r="J51" i="67"/>
  <c r="J44" i="67" s="1"/>
  <c r="O9" i="12" l="1"/>
  <c r="O3" i="26"/>
  <c r="P12" i="97"/>
  <c r="P4" i="51" s="1"/>
  <c r="N7" i="23"/>
  <c r="N9" i="23"/>
  <c r="N6" i="45"/>
  <c r="N9" i="45" s="1"/>
  <c r="N11" i="98"/>
  <c r="N3" i="45" s="1"/>
  <c r="N7" i="45" s="1"/>
  <c r="Q21" i="98"/>
  <c r="P7" i="98"/>
  <c r="O14" i="98"/>
  <c r="O6" i="23"/>
  <c r="O4" i="98"/>
  <c r="O3" i="23" s="1"/>
  <c r="P12" i="98"/>
  <c r="P4" i="45" s="1"/>
  <c r="O22" i="100"/>
  <c r="N5" i="40"/>
  <c r="P15" i="100"/>
  <c r="O5" i="18"/>
  <c r="P14" i="100"/>
  <c r="O4" i="18"/>
  <c r="P13" i="100"/>
  <c r="O3" i="18"/>
  <c r="O23" i="100"/>
  <c r="N6" i="40"/>
  <c r="N9" i="40" s="1"/>
  <c r="O20" i="100"/>
  <c r="N3" i="40"/>
  <c r="N7" i="40" s="1"/>
  <c r="O21" i="100"/>
  <c r="N4" i="40"/>
  <c r="P16" i="100"/>
  <c r="O6" i="18"/>
  <c r="H6" i="19"/>
  <c r="H5" i="19"/>
  <c r="H4" i="19"/>
  <c r="H3" i="19"/>
  <c r="H7" i="19"/>
  <c r="J13" i="74"/>
  <c r="J5" i="35" s="1"/>
  <c r="H12" i="74"/>
  <c r="H4" i="35" s="1"/>
  <c r="P73" i="100"/>
  <c r="P74" i="100" s="1"/>
  <c r="P6" i="49" s="1"/>
  <c r="P9" i="49" s="1"/>
  <c r="S78" i="100"/>
  <c r="P11" i="97"/>
  <c r="P3" i="51" s="1"/>
  <c r="P6" i="51"/>
  <c r="P9" i="51" s="1"/>
  <c r="Q6" i="97"/>
  <c r="Q5" i="29" s="1"/>
  <c r="G26" i="67"/>
  <c r="G5" i="43" s="1"/>
  <c r="G5" i="20"/>
  <c r="U17" i="106"/>
  <c r="T10" i="106"/>
  <c r="S6" i="106"/>
  <c r="S5" i="33" s="1"/>
  <c r="S5" i="11"/>
  <c r="F7" i="20"/>
  <c r="H7" i="67"/>
  <c r="H2" i="21" s="1"/>
  <c r="H2" i="44"/>
  <c r="G24" i="67"/>
  <c r="G3" i="43" s="1"/>
  <c r="G3" i="20"/>
  <c r="G9" i="20" s="1"/>
  <c r="J20" i="74"/>
  <c r="I4" i="74"/>
  <c r="U20" i="106"/>
  <c r="T13" i="106"/>
  <c r="P64" i="100"/>
  <c r="P6" i="34" s="1"/>
  <c r="P3" i="48" s="1"/>
  <c r="P6" i="12"/>
  <c r="U19" i="106"/>
  <c r="T12" i="106"/>
  <c r="T4" i="11" s="1"/>
  <c r="R7" i="33"/>
  <c r="R9" i="33"/>
  <c r="L3" i="74"/>
  <c r="L2" i="13" s="1"/>
  <c r="S6" i="11"/>
  <c r="S7" i="106"/>
  <c r="S6" i="33" s="1"/>
  <c r="P4" i="97"/>
  <c r="P3" i="29" s="1"/>
  <c r="P6" i="29"/>
  <c r="P9" i="29" s="1"/>
  <c r="H11" i="74"/>
  <c r="H3" i="35" s="1"/>
  <c r="H7" i="35" s="1"/>
  <c r="I3" i="67"/>
  <c r="I2" i="19" s="1"/>
  <c r="I2" i="41"/>
  <c r="G7" i="13"/>
  <c r="G9" i="13"/>
  <c r="T14" i="106"/>
  <c r="T18" i="106"/>
  <c r="U21" i="106"/>
  <c r="J21" i="74"/>
  <c r="I5" i="74"/>
  <c r="I4" i="13" s="1"/>
  <c r="Q7" i="97"/>
  <c r="Q14" i="97" s="1"/>
  <c r="S2" i="11"/>
  <c r="S3" i="106"/>
  <c r="S2" i="33" s="1"/>
  <c r="Q13" i="98"/>
  <c r="Q5" i="45" s="1"/>
  <c r="Q5" i="23"/>
  <c r="I3" i="98"/>
  <c r="I2" i="23" s="1"/>
  <c r="I2" i="45"/>
  <c r="G27" i="67"/>
  <c r="G6" i="43" s="1"/>
  <c r="G7" i="43" s="1"/>
  <c r="G9" i="43" s="1"/>
  <c r="G6" i="20"/>
  <c r="H14" i="74"/>
  <c r="H6" i="35" s="1"/>
  <c r="H9" i="35" s="1"/>
  <c r="Q5" i="97"/>
  <c r="Q4" i="29" s="1"/>
  <c r="O10" i="97"/>
  <c r="O2" i="51" s="1"/>
  <c r="O2" i="29"/>
  <c r="L22" i="74"/>
  <c r="K6" i="74"/>
  <c r="K5" i="13" s="1"/>
  <c r="H7" i="13"/>
  <c r="H9" i="13"/>
  <c r="H4" i="41"/>
  <c r="H8" i="41"/>
  <c r="H9" i="41"/>
  <c r="H7" i="41"/>
  <c r="H6" i="41"/>
  <c r="H3" i="41"/>
  <c r="H5" i="41"/>
  <c r="Q5" i="98"/>
  <c r="Q4" i="23" s="1"/>
  <c r="G25" i="67"/>
  <c r="G4" i="43" s="1"/>
  <c r="G4" i="20"/>
  <c r="K10" i="74"/>
  <c r="K2" i="35" s="1"/>
  <c r="Q18" i="97"/>
  <c r="P3" i="97"/>
  <c r="P2" i="29" s="1"/>
  <c r="J23" i="74"/>
  <c r="I7" i="74"/>
  <c r="S5" i="106"/>
  <c r="S4" i="33" s="1"/>
  <c r="S4" i="11"/>
  <c r="R9" i="11"/>
  <c r="R7" i="11"/>
  <c r="U3" i="11"/>
  <c r="T68" i="100"/>
  <c r="Q60" i="100"/>
  <c r="V76" i="100"/>
  <c r="T72" i="100" s="1"/>
  <c r="T58" i="100"/>
  <c r="S55" i="100"/>
  <c r="P40" i="100"/>
  <c r="P47" i="100" s="1"/>
  <c r="P9" i="50" s="1"/>
  <c r="S51" i="100"/>
  <c r="P36" i="100"/>
  <c r="P43" i="100" s="1"/>
  <c r="P2" i="50" s="1"/>
  <c r="I40" i="67"/>
  <c r="H20" i="67"/>
  <c r="H6" i="20" s="1"/>
  <c r="I37" i="67"/>
  <c r="H17" i="67"/>
  <c r="I38" i="67"/>
  <c r="H18" i="67"/>
  <c r="I39" i="67"/>
  <c r="H19" i="67"/>
  <c r="I10" i="108"/>
  <c r="I3" i="108" s="1"/>
  <c r="I8" i="67" s="1"/>
  <c r="E16" i="109"/>
  <c r="E5" i="109" s="1"/>
  <c r="E12" i="67" s="1"/>
  <c r="J9" i="111"/>
  <c r="J2" i="111" s="1"/>
  <c r="J10" i="98" s="1"/>
  <c r="J9" i="108"/>
  <c r="J2" i="108" s="1"/>
  <c r="J4" i="67" s="1"/>
  <c r="J2" i="41" s="1"/>
  <c r="E13" i="109"/>
  <c r="E3" i="109" s="1"/>
  <c r="E23" i="67" s="1"/>
  <c r="R19" i="98"/>
  <c r="R20" i="97"/>
  <c r="R21" i="97"/>
  <c r="R20" i="98"/>
  <c r="R22" i="97"/>
  <c r="X49" i="100"/>
  <c r="V35" i="100" s="1"/>
  <c r="W66" i="100"/>
  <c r="M19" i="74"/>
  <c r="Y19" i="97"/>
  <c r="G52" i="67"/>
  <c r="G46" i="67" s="1"/>
  <c r="F36" i="67"/>
  <c r="F45" i="67"/>
  <c r="J43" i="67"/>
  <c r="K51" i="67"/>
  <c r="K44" i="67" s="1"/>
  <c r="P9" i="12" l="1"/>
  <c r="P3" i="26"/>
  <c r="O6" i="45"/>
  <c r="O9" i="45" s="1"/>
  <c r="O11" i="98"/>
  <c r="O3" i="45" s="1"/>
  <c r="O7" i="45" s="1"/>
  <c r="P14" i="98"/>
  <c r="P6" i="23"/>
  <c r="P4" i="98"/>
  <c r="P3" i="23" s="1"/>
  <c r="R21" i="98"/>
  <c r="Q7" i="98"/>
  <c r="Q14" i="98"/>
  <c r="O7" i="23"/>
  <c r="O9" i="23"/>
  <c r="G7" i="20"/>
  <c r="Q12" i="98"/>
  <c r="Q4" i="45" s="1"/>
  <c r="Q13" i="100"/>
  <c r="P3" i="18"/>
  <c r="T5" i="106"/>
  <c r="T4" i="33" s="1"/>
  <c r="Q16" i="100"/>
  <c r="P6" i="18"/>
  <c r="Q12" i="97"/>
  <c r="Q4" i="51" s="1"/>
  <c r="P21" i="100"/>
  <c r="O4" i="40"/>
  <c r="Q14" i="100"/>
  <c r="P4" i="18"/>
  <c r="P20" i="100"/>
  <c r="O3" i="40"/>
  <c r="O7" i="40" s="1"/>
  <c r="Q15" i="100"/>
  <c r="P5" i="18"/>
  <c r="P23" i="100"/>
  <c r="O6" i="40"/>
  <c r="O9" i="40" s="1"/>
  <c r="P22" i="100"/>
  <c r="O5" i="40"/>
  <c r="I5" i="19"/>
  <c r="I4" i="19"/>
  <c r="I7" i="19"/>
  <c r="I3" i="19"/>
  <c r="I6" i="19"/>
  <c r="I9" i="19"/>
  <c r="T78" i="100"/>
  <c r="Q73" i="100"/>
  <c r="Q74" i="100" s="1"/>
  <c r="Q6" i="49" s="1"/>
  <c r="Q9" i="49" s="1"/>
  <c r="H27" i="67"/>
  <c r="H6" i="43" s="1"/>
  <c r="H7" i="43" s="1"/>
  <c r="H9" i="43" s="1"/>
  <c r="H25" i="67"/>
  <c r="H4" i="43" s="1"/>
  <c r="H4" i="20"/>
  <c r="K21" i="74"/>
  <c r="J5" i="74"/>
  <c r="J4" i="13" s="1"/>
  <c r="S9" i="11"/>
  <c r="S7" i="11"/>
  <c r="M3" i="74"/>
  <c r="M2" i="13" s="1"/>
  <c r="U14" i="106"/>
  <c r="V21" i="106"/>
  <c r="U18" i="106"/>
  <c r="J3" i="67"/>
  <c r="J2" i="19" s="1"/>
  <c r="J7" i="19" s="1"/>
  <c r="T2" i="11"/>
  <c r="T3" i="106"/>
  <c r="T2" i="33" s="1"/>
  <c r="R5" i="97"/>
  <c r="R4" i="29" s="1"/>
  <c r="R12" i="97"/>
  <c r="R4" i="51" s="1"/>
  <c r="E16" i="67"/>
  <c r="E2" i="20" s="1"/>
  <c r="E2" i="43"/>
  <c r="J5" i="41"/>
  <c r="J9" i="41"/>
  <c r="J8" i="41"/>
  <c r="J7" i="41"/>
  <c r="J4" i="41"/>
  <c r="J3" i="41"/>
  <c r="J6" i="41"/>
  <c r="H24" i="67"/>
  <c r="H3" i="43" s="1"/>
  <c r="H3" i="20"/>
  <c r="H7" i="20" s="1"/>
  <c r="I4" i="41"/>
  <c r="I8" i="41"/>
  <c r="I3" i="41"/>
  <c r="I7" i="41"/>
  <c r="I5" i="41"/>
  <c r="I9" i="41"/>
  <c r="I6" i="41"/>
  <c r="L10" i="74"/>
  <c r="L2" i="35" s="1"/>
  <c r="T5" i="11"/>
  <c r="T6" i="106"/>
  <c r="T5" i="33" s="1"/>
  <c r="V17" i="106"/>
  <c r="U10" i="106"/>
  <c r="K23" i="74"/>
  <c r="J7" i="74"/>
  <c r="R5" i="98"/>
  <c r="R4" i="23" s="1"/>
  <c r="J2" i="45"/>
  <c r="J3" i="98"/>
  <c r="J2" i="23" s="1"/>
  <c r="P10" i="97"/>
  <c r="P2" i="51" s="1"/>
  <c r="T6" i="11"/>
  <c r="T7" i="106"/>
  <c r="T6" i="33" s="1"/>
  <c r="V20" i="106"/>
  <c r="U13" i="106"/>
  <c r="R7" i="97"/>
  <c r="Q64" i="100"/>
  <c r="Q6" i="34" s="1"/>
  <c r="Q3" i="48" s="1"/>
  <c r="Q6" i="12"/>
  <c r="R18" i="97"/>
  <c r="Q3" i="97"/>
  <c r="Q2" i="29" s="1"/>
  <c r="K13" i="74"/>
  <c r="K5" i="35" s="1"/>
  <c r="Q4" i="97"/>
  <c r="Q3" i="29" s="1"/>
  <c r="Q6" i="29"/>
  <c r="K20" i="74"/>
  <c r="J4" i="74"/>
  <c r="J3" i="13" s="1"/>
  <c r="E11" i="67"/>
  <c r="E2" i="22" s="1"/>
  <c r="E2" i="42"/>
  <c r="I11" i="74"/>
  <c r="I3" i="35" s="1"/>
  <c r="I7" i="35" s="1"/>
  <c r="I3" i="13"/>
  <c r="I7" i="67"/>
  <c r="I2" i="21" s="1"/>
  <c r="I2" i="44"/>
  <c r="R6" i="98"/>
  <c r="R5" i="23" s="1"/>
  <c r="H26" i="67"/>
  <c r="H5" i="43" s="1"/>
  <c r="H5" i="20"/>
  <c r="M22" i="74"/>
  <c r="L6" i="74"/>
  <c r="L5" i="13" s="1"/>
  <c r="I12" i="74"/>
  <c r="I4" i="35" s="1"/>
  <c r="U12" i="106"/>
  <c r="V19" i="106"/>
  <c r="Q13" i="97"/>
  <c r="Q5" i="51" s="1"/>
  <c r="Q11" i="97"/>
  <c r="Q3" i="51" s="1"/>
  <c r="Q6" i="51"/>
  <c r="Q9" i="51" s="1"/>
  <c r="R6" i="97"/>
  <c r="R5" i="29" s="1"/>
  <c r="I14" i="74"/>
  <c r="I6" i="35" s="1"/>
  <c r="I9" i="35" s="1"/>
  <c r="I6" i="13"/>
  <c r="S9" i="33"/>
  <c r="S7" i="33"/>
  <c r="V3" i="11"/>
  <c r="U68" i="100"/>
  <c r="R60" i="100"/>
  <c r="W76" i="100"/>
  <c r="U72" i="100" s="1"/>
  <c r="U58" i="100"/>
  <c r="T51" i="100"/>
  <c r="Q36" i="100"/>
  <c r="Q43" i="100" s="1"/>
  <c r="Q2" i="50" s="1"/>
  <c r="T55" i="100"/>
  <c r="Q40" i="100"/>
  <c r="Q47" i="100" s="1"/>
  <c r="Q9" i="50" s="1"/>
  <c r="J38" i="67"/>
  <c r="I18" i="67"/>
  <c r="J37" i="67"/>
  <c r="I17" i="67"/>
  <c r="J39" i="67"/>
  <c r="I19" i="67"/>
  <c r="J40" i="67"/>
  <c r="I20" i="67"/>
  <c r="J10" i="108"/>
  <c r="J3" i="108" s="1"/>
  <c r="J8" i="67" s="1"/>
  <c r="F16" i="109"/>
  <c r="F5" i="109" s="1"/>
  <c r="F12" i="67" s="1"/>
  <c r="F13" i="109"/>
  <c r="F3" i="109" s="1"/>
  <c r="F23" i="67" s="1"/>
  <c r="K9" i="108"/>
  <c r="K2" i="108" s="1"/>
  <c r="K4" i="67" s="1"/>
  <c r="K2" i="41" s="1"/>
  <c r="K9" i="111"/>
  <c r="K2" i="111" s="1"/>
  <c r="K10" i="98" s="1"/>
  <c r="J5" i="19"/>
  <c r="S21" i="97"/>
  <c r="S20" i="98"/>
  <c r="S20" i="97"/>
  <c r="S5" i="97" s="1"/>
  <c r="S22" i="97"/>
  <c r="Q9" i="29"/>
  <c r="S19" i="98"/>
  <c r="Y49" i="100"/>
  <c r="W35" i="100" s="1"/>
  <c r="X66" i="100"/>
  <c r="N19" i="74"/>
  <c r="Z19" i="97"/>
  <c r="H52" i="67"/>
  <c r="H46" i="67" s="1"/>
  <c r="G36" i="67"/>
  <c r="G45" i="67"/>
  <c r="K43" i="67"/>
  <c r="L51" i="67"/>
  <c r="L44" i="67" s="1"/>
  <c r="R13" i="97" l="1"/>
  <c r="R5" i="51" s="1"/>
  <c r="Q9" i="12"/>
  <c r="Q3" i="26"/>
  <c r="J4" i="19"/>
  <c r="J6" i="19"/>
  <c r="J3" i="19"/>
  <c r="J9" i="19"/>
  <c r="Q4" i="98"/>
  <c r="Q3" i="23" s="1"/>
  <c r="Q6" i="23"/>
  <c r="S21" i="98"/>
  <c r="R7" i="98"/>
  <c r="P9" i="23"/>
  <c r="P7" i="23"/>
  <c r="P11" i="98"/>
  <c r="P3" i="45" s="1"/>
  <c r="P7" i="45" s="1"/>
  <c r="P6" i="45"/>
  <c r="P9" i="45" s="1"/>
  <c r="Q11" i="98"/>
  <c r="Q3" i="45" s="1"/>
  <c r="Q7" i="45" s="1"/>
  <c r="Q6" i="45"/>
  <c r="Q9" i="45" s="1"/>
  <c r="R13" i="98"/>
  <c r="R5" i="45" s="1"/>
  <c r="Q21" i="100"/>
  <c r="P4" i="40"/>
  <c r="Q10" i="97"/>
  <c r="Q2" i="51" s="1"/>
  <c r="R15" i="100"/>
  <c r="Q5" i="18"/>
  <c r="Q23" i="100"/>
  <c r="P6" i="40"/>
  <c r="P9" i="40" s="1"/>
  <c r="R16" i="100"/>
  <c r="Q6" i="18"/>
  <c r="Q20" i="100"/>
  <c r="P3" i="40"/>
  <c r="P7" i="40" s="1"/>
  <c r="R12" i="98"/>
  <c r="R4" i="45" s="1"/>
  <c r="Q22" i="100"/>
  <c r="P5" i="40"/>
  <c r="R14" i="100"/>
  <c r="Q4" i="18"/>
  <c r="R13" i="100"/>
  <c r="Q3" i="18"/>
  <c r="J11" i="74"/>
  <c r="J3" i="35" s="1"/>
  <c r="J7" i="35" s="1"/>
  <c r="H9" i="20"/>
  <c r="L13" i="74"/>
  <c r="L5" i="35" s="1"/>
  <c r="U78" i="100"/>
  <c r="R73" i="100"/>
  <c r="R74" i="100" s="1"/>
  <c r="R6" i="49" s="1"/>
  <c r="R9" i="49" s="1"/>
  <c r="I24" i="67"/>
  <c r="I3" i="43" s="1"/>
  <c r="I3" i="20"/>
  <c r="I9" i="20" s="1"/>
  <c r="W17" i="106"/>
  <c r="V10" i="106"/>
  <c r="V2" i="11" s="1"/>
  <c r="F16" i="67"/>
  <c r="F2" i="20" s="1"/>
  <c r="F2" i="43"/>
  <c r="N22" i="74"/>
  <c r="M6" i="74"/>
  <c r="U6" i="106"/>
  <c r="U5" i="33" s="1"/>
  <c r="U5" i="11"/>
  <c r="S5" i="98"/>
  <c r="S4" i="23" s="1"/>
  <c r="F11" i="67"/>
  <c r="F2" i="22" s="1"/>
  <c r="F2" i="42"/>
  <c r="I25" i="67"/>
  <c r="I4" i="43" s="1"/>
  <c r="I4" i="20"/>
  <c r="R64" i="100"/>
  <c r="R6" i="34" s="1"/>
  <c r="R3" i="48" s="1"/>
  <c r="R6" i="12"/>
  <c r="W20" i="106"/>
  <c r="V13" i="106"/>
  <c r="K5" i="41"/>
  <c r="K9" i="41"/>
  <c r="K4" i="41"/>
  <c r="K8" i="41"/>
  <c r="K6" i="41"/>
  <c r="K3" i="41"/>
  <c r="K7" i="41"/>
  <c r="K3" i="67"/>
  <c r="K2" i="19" s="1"/>
  <c r="K9" i="19" s="1"/>
  <c r="R4" i="97"/>
  <c r="R3" i="29" s="1"/>
  <c r="R6" i="29"/>
  <c r="R9" i="29" s="1"/>
  <c r="J7" i="67"/>
  <c r="J2" i="21" s="1"/>
  <c r="J2" i="44"/>
  <c r="T9" i="33"/>
  <c r="T7" i="33"/>
  <c r="J12" i="74"/>
  <c r="J4" i="35" s="1"/>
  <c r="S7" i="97"/>
  <c r="S14" i="97" s="1"/>
  <c r="I7" i="13"/>
  <c r="I9" i="13"/>
  <c r="T7" i="11"/>
  <c r="T9" i="11"/>
  <c r="V14" i="106"/>
  <c r="V6" i="11" s="1"/>
  <c r="W21" i="106"/>
  <c r="V18" i="106"/>
  <c r="S12" i="97"/>
  <c r="S4" i="51" s="1"/>
  <c r="S4" i="29"/>
  <c r="U5" i="106"/>
  <c r="U4" i="33" s="1"/>
  <c r="U4" i="11"/>
  <c r="J14" i="74"/>
  <c r="J6" i="35" s="1"/>
  <c r="J9" i="35" s="1"/>
  <c r="J6" i="13"/>
  <c r="U6" i="11"/>
  <c r="U7" i="106"/>
  <c r="U6" i="33" s="1"/>
  <c r="W19" i="106"/>
  <c r="V12" i="106"/>
  <c r="S18" i="97"/>
  <c r="R3" i="97"/>
  <c r="L21" i="74"/>
  <c r="K5" i="74"/>
  <c r="S6" i="98"/>
  <c r="S5" i="23" s="1"/>
  <c r="I26" i="67"/>
  <c r="I5" i="43" s="1"/>
  <c r="I5" i="20"/>
  <c r="L20" i="74"/>
  <c r="K4" i="74"/>
  <c r="K3" i="13" s="1"/>
  <c r="L23" i="74"/>
  <c r="K7" i="74"/>
  <c r="K6" i="13" s="1"/>
  <c r="I27" i="67"/>
  <c r="I6" i="43" s="1"/>
  <c r="I7" i="43" s="1"/>
  <c r="I9" i="43" s="1"/>
  <c r="I6" i="20"/>
  <c r="N3" i="74"/>
  <c r="N2" i="13" s="1"/>
  <c r="S6" i="97"/>
  <c r="S5" i="29" s="1"/>
  <c r="K2" i="45"/>
  <c r="K3" i="98"/>
  <c r="K2" i="23" s="1"/>
  <c r="V3" i="106"/>
  <c r="V2" i="33" s="1"/>
  <c r="R14" i="97"/>
  <c r="U3" i="106"/>
  <c r="U2" i="33" s="1"/>
  <c r="U2" i="11"/>
  <c r="M10" i="74"/>
  <c r="M2" i="35" s="1"/>
  <c r="W3" i="11"/>
  <c r="V68" i="100"/>
  <c r="S60" i="100"/>
  <c r="X76" i="100"/>
  <c r="V72" i="100" s="1"/>
  <c r="V58" i="100"/>
  <c r="U55" i="100"/>
  <c r="R40" i="100"/>
  <c r="R47" i="100" s="1"/>
  <c r="R9" i="50" s="1"/>
  <c r="U51" i="100"/>
  <c r="R36" i="100"/>
  <c r="R43" i="100" s="1"/>
  <c r="R2" i="50" s="1"/>
  <c r="K39" i="67"/>
  <c r="J19" i="67"/>
  <c r="K37" i="67"/>
  <c r="J17" i="67"/>
  <c r="K40" i="67"/>
  <c r="J20" i="67"/>
  <c r="K38" i="67"/>
  <c r="J18" i="67"/>
  <c r="L9" i="108"/>
  <c r="L2" i="108" s="1"/>
  <c r="L4" i="67" s="1"/>
  <c r="L9" i="111"/>
  <c r="L2" i="111" s="1"/>
  <c r="L10" i="98" s="1"/>
  <c r="K10" i="108"/>
  <c r="K3" i="108" s="1"/>
  <c r="K8" i="67" s="1"/>
  <c r="K2" i="44" s="1"/>
  <c r="G16" i="109"/>
  <c r="G5" i="109" s="1"/>
  <c r="G12" i="67" s="1"/>
  <c r="G13" i="109"/>
  <c r="G3" i="109" s="1"/>
  <c r="G23" i="67" s="1"/>
  <c r="T22" i="97"/>
  <c r="T20" i="97"/>
  <c r="T20" i="98"/>
  <c r="T19" i="98"/>
  <c r="T21" i="97"/>
  <c r="Z49" i="100"/>
  <c r="X35" i="100" s="1"/>
  <c r="Y66" i="100"/>
  <c r="O19" i="74"/>
  <c r="O3" i="74" s="1"/>
  <c r="AA19" i="97"/>
  <c r="H36" i="67"/>
  <c r="H45" i="67"/>
  <c r="I52" i="67"/>
  <c r="I46" i="67" s="1"/>
  <c r="L43" i="67"/>
  <c r="M51" i="67"/>
  <c r="M44" i="67" s="1"/>
  <c r="R9" i="12" l="1"/>
  <c r="R3" i="26"/>
  <c r="K4" i="19"/>
  <c r="K6" i="19"/>
  <c r="R14" i="98"/>
  <c r="R4" i="98"/>
  <c r="R3" i="23" s="1"/>
  <c r="R6" i="23"/>
  <c r="T21" i="98"/>
  <c r="S7" i="98"/>
  <c r="Q9" i="23"/>
  <c r="Q7" i="23"/>
  <c r="V7" i="106"/>
  <c r="V6" i="33" s="1"/>
  <c r="V9" i="33" s="1"/>
  <c r="S12" i="98"/>
  <c r="S4" i="45" s="1"/>
  <c r="S13" i="97"/>
  <c r="S5" i="51" s="1"/>
  <c r="S14" i="100"/>
  <c r="R4" i="18"/>
  <c r="S16" i="100"/>
  <c r="R6" i="18"/>
  <c r="R23" i="100"/>
  <c r="Q6" i="40"/>
  <c r="Q9" i="40" s="1"/>
  <c r="R22" i="100"/>
  <c r="Q5" i="40"/>
  <c r="S15" i="100"/>
  <c r="R5" i="18"/>
  <c r="R20" i="100"/>
  <c r="Q3" i="40"/>
  <c r="Q7" i="40" s="1"/>
  <c r="S13" i="100"/>
  <c r="R3" i="18"/>
  <c r="R21" i="100"/>
  <c r="Q4" i="40"/>
  <c r="K5" i="19"/>
  <c r="K14" i="74"/>
  <c r="K6" i="35" s="1"/>
  <c r="K9" i="35" s="1"/>
  <c r="K3" i="19"/>
  <c r="K7" i="19"/>
  <c r="N10" i="74"/>
  <c r="N2" i="35" s="1"/>
  <c r="S73" i="100"/>
  <c r="S74" i="100" s="1"/>
  <c r="S6" i="49" s="1"/>
  <c r="S9" i="49" s="1"/>
  <c r="V78" i="100"/>
  <c r="S11" i="97"/>
  <c r="S3" i="51" s="1"/>
  <c r="S6" i="51"/>
  <c r="S9" i="51" s="1"/>
  <c r="I7" i="20"/>
  <c r="K9" i="13"/>
  <c r="K7" i="13"/>
  <c r="S13" i="98"/>
  <c r="S5" i="45" s="1"/>
  <c r="U7" i="33"/>
  <c r="U9" i="33"/>
  <c r="J27" i="67"/>
  <c r="J6" i="43" s="1"/>
  <c r="J7" i="43" s="1"/>
  <c r="J9" i="43" s="1"/>
  <c r="J6" i="20"/>
  <c r="M20" i="74"/>
  <c r="L4" i="74"/>
  <c r="O10" i="74"/>
  <c r="O2" i="35" s="1"/>
  <c r="O2" i="13"/>
  <c r="T6" i="97"/>
  <c r="T5" i="29" s="1"/>
  <c r="L3" i="98"/>
  <c r="L2" i="23" s="1"/>
  <c r="L2" i="45"/>
  <c r="J26" i="67"/>
  <c r="J5" i="43" s="1"/>
  <c r="J5" i="20"/>
  <c r="S64" i="100"/>
  <c r="S6" i="34" s="1"/>
  <c r="S3" i="48" s="1"/>
  <c r="S6" i="12"/>
  <c r="R11" i="97"/>
  <c r="R3" i="51" s="1"/>
  <c r="R6" i="51"/>
  <c r="R9" i="51" s="1"/>
  <c r="U7" i="11"/>
  <c r="U9" i="11"/>
  <c r="W14" i="106"/>
  <c r="X21" i="106"/>
  <c r="W18" i="106"/>
  <c r="T5" i="97"/>
  <c r="T4" i="29" s="1"/>
  <c r="R10" i="97"/>
  <c r="R2" i="51" s="1"/>
  <c r="R2" i="29"/>
  <c r="T7" i="97"/>
  <c r="T14" i="97" s="1"/>
  <c r="G11" i="67"/>
  <c r="G2" i="22" s="1"/>
  <c r="G2" i="42"/>
  <c r="X19" i="106"/>
  <c r="W12" i="106"/>
  <c r="O22" i="74"/>
  <c r="N6" i="74"/>
  <c r="N5" i="13" s="1"/>
  <c r="T5" i="98"/>
  <c r="T4" i="23" s="1"/>
  <c r="L3" i="67"/>
  <c r="L2" i="19" s="1"/>
  <c r="L2" i="41"/>
  <c r="K7" i="67"/>
  <c r="K2" i="21" s="1"/>
  <c r="M23" i="74"/>
  <c r="L7" i="74"/>
  <c r="L6" i="13" s="1"/>
  <c r="K12" i="74"/>
  <c r="K4" i="35" s="1"/>
  <c r="K4" i="13"/>
  <c r="J9" i="13"/>
  <c r="J7" i="13"/>
  <c r="V7" i="11"/>
  <c r="V9" i="11"/>
  <c r="V5" i="11"/>
  <c r="V6" i="106"/>
  <c r="V5" i="33" s="1"/>
  <c r="T18" i="97"/>
  <c r="S3" i="97"/>
  <c r="S2" i="29" s="1"/>
  <c r="G16" i="67"/>
  <c r="G2" i="20" s="1"/>
  <c r="G2" i="43"/>
  <c r="V5" i="106"/>
  <c r="V4" i="33" s="1"/>
  <c r="V4" i="11"/>
  <c r="M13" i="74"/>
  <c r="M5" i="35" s="1"/>
  <c r="M5" i="13"/>
  <c r="J24" i="67"/>
  <c r="J3" i="43" s="1"/>
  <c r="J3" i="20"/>
  <c r="J9" i="20" s="1"/>
  <c r="S6" i="29"/>
  <c r="S9" i="29" s="1"/>
  <c r="S4" i="97"/>
  <c r="S3" i="29" s="1"/>
  <c r="T6" i="98"/>
  <c r="T5" i="23" s="1"/>
  <c r="J25" i="67"/>
  <c r="J4" i="43" s="1"/>
  <c r="J4" i="20"/>
  <c r="K11" i="74"/>
  <c r="K3" i="35" s="1"/>
  <c r="K7" i="35" s="1"/>
  <c r="M21" i="74"/>
  <c r="L5" i="74"/>
  <c r="L4" i="13" s="1"/>
  <c r="X20" i="106"/>
  <c r="W13" i="106"/>
  <c r="W10" i="106"/>
  <c r="X17" i="106"/>
  <c r="X3" i="11"/>
  <c r="W68" i="100"/>
  <c r="T60" i="100"/>
  <c r="Y76" i="100"/>
  <c r="W72" i="100" s="1"/>
  <c r="W58" i="100"/>
  <c r="V51" i="100"/>
  <c r="S36" i="100"/>
  <c r="S43" i="100" s="1"/>
  <c r="S2" i="50" s="1"/>
  <c r="V55" i="100"/>
  <c r="S40" i="100"/>
  <c r="S47" i="100" s="1"/>
  <c r="S9" i="50" s="1"/>
  <c r="L40" i="67"/>
  <c r="K20" i="67"/>
  <c r="L37" i="67"/>
  <c r="K17" i="67"/>
  <c r="L38" i="67"/>
  <c r="K18" i="67"/>
  <c r="K4" i="20" s="1"/>
  <c r="L39" i="67"/>
  <c r="K19" i="67"/>
  <c r="L10" i="108"/>
  <c r="L3" i="108" s="1"/>
  <c r="L8" i="67" s="1"/>
  <c r="H13" i="109"/>
  <c r="H3" i="109" s="1"/>
  <c r="H23" i="67" s="1"/>
  <c r="H16" i="109"/>
  <c r="H5" i="109" s="1"/>
  <c r="H12" i="67" s="1"/>
  <c r="M9" i="108"/>
  <c r="M2" i="108" s="1"/>
  <c r="M4" i="67" s="1"/>
  <c r="M9" i="111"/>
  <c r="M2" i="111" s="1"/>
  <c r="M10" i="98" s="1"/>
  <c r="U20" i="98"/>
  <c r="U19" i="98"/>
  <c r="U20" i="97"/>
  <c r="U21" i="97"/>
  <c r="U6" i="97" s="1"/>
  <c r="U22" i="97"/>
  <c r="AA49" i="100"/>
  <c r="Y35" i="100" s="1"/>
  <c r="Z66" i="100"/>
  <c r="P19" i="74"/>
  <c r="AB19" i="97"/>
  <c r="I36" i="67"/>
  <c r="I45" i="67"/>
  <c r="J52" i="67"/>
  <c r="J46" i="67" s="1"/>
  <c r="M43" i="67"/>
  <c r="N51" i="67"/>
  <c r="N44" i="67" s="1"/>
  <c r="S9" i="12" l="1"/>
  <c r="S3" i="26"/>
  <c r="S14" i="98"/>
  <c r="S4" i="98"/>
  <c r="S3" i="23" s="1"/>
  <c r="S6" i="23"/>
  <c r="L4" i="19"/>
  <c r="U21" i="98"/>
  <c r="T7" i="98"/>
  <c r="L9" i="19"/>
  <c r="R7" i="23"/>
  <c r="R9" i="23"/>
  <c r="R11" i="98"/>
  <c r="R3" i="45" s="1"/>
  <c r="R7" i="45" s="1"/>
  <c r="R6" i="45"/>
  <c r="R9" i="45" s="1"/>
  <c r="T13" i="97"/>
  <c r="T5" i="51" s="1"/>
  <c r="V7" i="33"/>
  <c r="T12" i="97"/>
  <c r="T4" i="51" s="1"/>
  <c r="S21" i="100"/>
  <c r="R4" i="40"/>
  <c r="S22" i="100"/>
  <c r="R5" i="40"/>
  <c r="T13" i="100"/>
  <c r="S3" i="18"/>
  <c r="S23" i="100"/>
  <c r="R6" i="40"/>
  <c r="R9" i="40" s="1"/>
  <c r="S20" i="100"/>
  <c r="R3" i="40"/>
  <c r="R7" i="40" s="1"/>
  <c r="T16" i="100"/>
  <c r="S6" i="18"/>
  <c r="T15" i="100"/>
  <c r="S5" i="18"/>
  <c r="T14" i="100"/>
  <c r="S4" i="18"/>
  <c r="L3" i="19"/>
  <c r="L6" i="19"/>
  <c r="L5" i="19"/>
  <c r="L7" i="19"/>
  <c r="L12" i="74"/>
  <c r="L4" i="35" s="1"/>
  <c r="J7" i="20"/>
  <c r="N13" i="74"/>
  <c r="N5" i="35" s="1"/>
  <c r="L14" i="74"/>
  <c r="L6" i="35" s="1"/>
  <c r="L9" i="35" s="1"/>
  <c r="W78" i="100"/>
  <c r="T73" i="100"/>
  <c r="T74" i="100" s="1"/>
  <c r="T6" i="49" s="1"/>
  <c r="T9" i="49" s="1"/>
  <c r="Y20" i="106"/>
  <c r="X13" i="106"/>
  <c r="X5" i="11" s="1"/>
  <c r="T11" i="97"/>
  <c r="T3" i="51" s="1"/>
  <c r="T6" i="51"/>
  <c r="T9" i="51" s="1"/>
  <c r="U5" i="98"/>
  <c r="U4" i="23" s="1"/>
  <c r="K25" i="67"/>
  <c r="K4" i="43" s="1"/>
  <c r="T13" i="98"/>
  <c r="T5" i="45" s="1"/>
  <c r="L9" i="13"/>
  <c r="L7" i="13"/>
  <c r="Y21" i="106"/>
  <c r="X18" i="106"/>
  <c r="X14" i="106"/>
  <c r="L11" i="74"/>
  <c r="L3" i="35" s="1"/>
  <c r="L7" i="35" s="1"/>
  <c r="L3" i="13"/>
  <c r="K26" i="67"/>
  <c r="K5" i="43" s="1"/>
  <c r="K5" i="20"/>
  <c r="U6" i="98"/>
  <c r="U5" i="23" s="1"/>
  <c r="N21" i="74"/>
  <c r="M5" i="74"/>
  <c r="M4" i="13" s="1"/>
  <c r="N23" i="74"/>
  <c r="M7" i="74"/>
  <c r="M6" i="13" s="1"/>
  <c r="P22" i="74"/>
  <c r="O6" i="74"/>
  <c r="W7" i="106"/>
  <c r="W6" i="33" s="1"/>
  <c r="W6" i="11"/>
  <c r="N20" i="74"/>
  <c r="M4" i="74"/>
  <c r="M3" i="13" s="1"/>
  <c r="U18" i="97"/>
  <c r="T3" i="97"/>
  <c r="T2" i="29" s="1"/>
  <c r="P3" i="74"/>
  <c r="P2" i="13" s="1"/>
  <c r="M3" i="98"/>
  <c r="M2" i="23" s="1"/>
  <c r="M2" i="45"/>
  <c r="W4" i="11"/>
  <c r="W5" i="106"/>
  <c r="W4" i="33" s="1"/>
  <c r="M3" i="67"/>
  <c r="M2" i="19" s="1"/>
  <c r="M6" i="19" s="1"/>
  <c r="M2" i="41"/>
  <c r="K24" i="67"/>
  <c r="K3" i="43" s="1"/>
  <c r="K3" i="20"/>
  <c r="K9" i="20" s="1"/>
  <c r="Y17" i="106"/>
  <c r="X10" i="106"/>
  <c r="L6" i="41"/>
  <c r="L3" i="41"/>
  <c r="L9" i="41"/>
  <c r="L8" i="41"/>
  <c r="L5" i="41"/>
  <c r="L7" i="41"/>
  <c r="L4" i="41"/>
  <c r="Y19" i="106"/>
  <c r="X12" i="106"/>
  <c r="U13" i="97"/>
  <c r="U5" i="51" s="1"/>
  <c r="U5" i="29"/>
  <c r="T6" i="29"/>
  <c r="T9" i="29" s="1"/>
  <c r="T4" i="97"/>
  <c r="T3" i="29" s="1"/>
  <c r="H11" i="67"/>
  <c r="H2" i="22" s="1"/>
  <c r="H2" i="42"/>
  <c r="W3" i="106"/>
  <c r="W2" i="33" s="1"/>
  <c r="W2" i="11"/>
  <c r="L7" i="67"/>
  <c r="L2" i="21" s="1"/>
  <c r="L2" i="44"/>
  <c r="U5" i="97"/>
  <c r="U4" i="29" s="1"/>
  <c r="U7" i="97"/>
  <c r="U14" i="97" s="1"/>
  <c r="H16" i="67"/>
  <c r="H2" i="20" s="1"/>
  <c r="H2" i="43"/>
  <c r="K27" i="67"/>
  <c r="K6" i="43" s="1"/>
  <c r="K7" i="43" s="1"/>
  <c r="K9" i="43" s="1"/>
  <c r="K6" i="20"/>
  <c r="T64" i="100"/>
  <c r="T6" i="34" s="1"/>
  <c r="T3" i="48" s="1"/>
  <c r="T6" i="12"/>
  <c r="W5" i="11"/>
  <c r="W6" i="106"/>
  <c r="W5" i="33" s="1"/>
  <c r="S10" i="97"/>
  <c r="S2" i="51" s="1"/>
  <c r="T12" i="98"/>
  <c r="T4" i="45" s="1"/>
  <c r="Y3" i="11"/>
  <c r="X68" i="100"/>
  <c r="U60" i="100"/>
  <c r="Z76" i="100"/>
  <c r="X72" i="100" s="1"/>
  <c r="X58" i="100"/>
  <c r="W55" i="100"/>
  <c r="T40" i="100"/>
  <c r="T47" i="100" s="1"/>
  <c r="T9" i="50" s="1"/>
  <c r="W51" i="100"/>
  <c r="T36" i="100"/>
  <c r="T43" i="100" s="1"/>
  <c r="T2" i="50" s="1"/>
  <c r="M37" i="67"/>
  <c r="L17" i="67"/>
  <c r="M38" i="67"/>
  <c r="L18" i="67"/>
  <c r="M40" i="67"/>
  <c r="L20" i="67"/>
  <c r="M39" i="67"/>
  <c r="L19" i="67"/>
  <c r="I16" i="109"/>
  <c r="I5" i="109" s="1"/>
  <c r="I12" i="67" s="1"/>
  <c r="I13" i="109"/>
  <c r="I3" i="109" s="1"/>
  <c r="I23" i="67" s="1"/>
  <c r="N9" i="108"/>
  <c r="N2" i="108" s="1"/>
  <c r="N4" i="67" s="1"/>
  <c r="N9" i="111"/>
  <c r="N2" i="111" s="1"/>
  <c r="N10" i="98" s="1"/>
  <c r="M10" i="108"/>
  <c r="M3" i="108" s="1"/>
  <c r="M8" i="67" s="1"/>
  <c r="V20" i="97"/>
  <c r="V5" i="97" s="1"/>
  <c r="V19" i="98"/>
  <c r="V5" i="98" s="1"/>
  <c r="V21" i="97"/>
  <c r="V22" i="97"/>
  <c r="V20" i="98"/>
  <c r="AB49" i="100"/>
  <c r="Z35" i="100" s="1"/>
  <c r="AA66" i="100"/>
  <c r="Q19" i="74"/>
  <c r="AC19" i="97"/>
  <c r="J36" i="67"/>
  <c r="J45" i="67"/>
  <c r="K52" i="67"/>
  <c r="K46" i="67" s="1"/>
  <c r="N43" i="67"/>
  <c r="O51" i="67"/>
  <c r="O44" i="67" s="1"/>
  <c r="T9" i="12" l="1"/>
  <c r="T3" i="26"/>
  <c r="M9" i="19"/>
  <c r="T14" i="98"/>
  <c r="T6" i="23"/>
  <c r="T4" i="98"/>
  <c r="T3" i="23" s="1"/>
  <c r="U7" i="98"/>
  <c r="U14" i="98" s="1"/>
  <c r="V21" i="98"/>
  <c r="S7" i="23"/>
  <c r="S9" i="23"/>
  <c r="S6" i="45"/>
  <c r="S9" i="45" s="1"/>
  <c r="S11" i="98"/>
  <c r="S3" i="45" s="1"/>
  <c r="S7" i="45" s="1"/>
  <c r="U14" i="100"/>
  <c r="T4" i="18"/>
  <c r="T23" i="100"/>
  <c r="S6" i="40"/>
  <c r="S9" i="40" s="1"/>
  <c r="U15" i="100"/>
  <c r="T5" i="18"/>
  <c r="U13" i="100"/>
  <c r="T3" i="18"/>
  <c r="T10" i="97"/>
  <c r="T2" i="51" s="1"/>
  <c r="U16" i="100"/>
  <c r="T6" i="18"/>
  <c r="T22" i="100"/>
  <c r="S5" i="40"/>
  <c r="T20" i="100"/>
  <c r="S3" i="40"/>
  <c r="S7" i="40" s="1"/>
  <c r="T21" i="100"/>
  <c r="S4" i="40"/>
  <c r="M12" i="74"/>
  <c r="M4" i="35" s="1"/>
  <c r="X78" i="100"/>
  <c r="U73" i="100"/>
  <c r="U74" i="100" s="1"/>
  <c r="U6" i="49" s="1"/>
  <c r="U9" i="49" s="1"/>
  <c r="P10" i="74"/>
  <c r="P2" i="35" s="1"/>
  <c r="M7" i="67"/>
  <c r="M2" i="21" s="1"/>
  <c r="M2" i="44"/>
  <c r="N3" i="98"/>
  <c r="N2" i="23" s="1"/>
  <c r="N2" i="45"/>
  <c r="U6" i="51"/>
  <c r="U9" i="51" s="1"/>
  <c r="U11" i="97"/>
  <c r="U3" i="51" s="1"/>
  <c r="W7" i="33"/>
  <c r="W9" i="33"/>
  <c r="K7" i="20"/>
  <c r="V6" i="98"/>
  <c r="V5" i="23" s="1"/>
  <c r="N3" i="67"/>
  <c r="N2" i="19" s="1"/>
  <c r="N9" i="19" s="1"/>
  <c r="N2" i="41"/>
  <c r="M3" i="19"/>
  <c r="L24" i="67"/>
  <c r="L3" i="43" s="1"/>
  <c r="L3" i="20"/>
  <c r="L9" i="20" s="1"/>
  <c r="U64" i="100"/>
  <c r="U6" i="34" s="1"/>
  <c r="U3" i="48" s="1"/>
  <c r="U6" i="12"/>
  <c r="U4" i="97"/>
  <c r="U3" i="29" s="1"/>
  <c r="U6" i="29"/>
  <c r="U9" i="29" s="1"/>
  <c r="X3" i="106"/>
  <c r="X2" i="33" s="1"/>
  <c r="X2" i="11"/>
  <c r="X7" i="106"/>
  <c r="X6" i="33" s="1"/>
  <c r="X6" i="11"/>
  <c r="U12" i="98"/>
  <c r="U4" i="45" s="1"/>
  <c r="L25" i="67"/>
  <c r="L4" i="43" s="1"/>
  <c r="L4" i="20"/>
  <c r="W9" i="11"/>
  <c r="W7" i="11"/>
  <c r="M5" i="19"/>
  <c r="I16" i="67"/>
  <c r="I2" i="20" s="1"/>
  <c r="I2" i="43"/>
  <c r="M4" i="19"/>
  <c r="Z17" i="106"/>
  <c r="Y10" i="106"/>
  <c r="O21" i="74"/>
  <c r="N5" i="74"/>
  <c r="Z19" i="106"/>
  <c r="Y12" i="106"/>
  <c r="Y4" i="11" s="1"/>
  <c r="O23" i="74"/>
  <c r="N7" i="74"/>
  <c r="N6" i="13" s="1"/>
  <c r="V7" i="97"/>
  <c r="V14" i="97" s="1"/>
  <c r="I11" i="67"/>
  <c r="I2" i="22" s="1"/>
  <c r="I2" i="42"/>
  <c r="L26" i="67"/>
  <c r="L5" i="43" s="1"/>
  <c r="L5" i="20"/>
  <c r="U12" i="97"/>
  <c r="U4" i="51" s="1"/>
  <c r="X6" i="106"/>
  <c r="X5" i="33" s="1"/>
  <c r="V18" i="97"/>
  <c r="U3" i="97"/>
  <c r="U2" i="29" s="1"/>
  <c r="O13" i="74"/>
  <c r="O5" i="35" s="1"/>
  <c r="O5" i="13"/>
  <c r="U13" i="98"/>
  <c r="U5" i="45" s="1"/>
  <c r="Y18" i="106"/>
  <c r="Z21" i="106"/>
  <c r="Y14" i="106"/>
  <c r="V6" i="97"/>
  <c r="V5" i="29" s="1"/>
  <c r="V12" i="98"/>
  <c r="V4" i="45" s="1"/>
  <c r="V4" i="23"/>
  <c r="M7" i="19"/>
  <c r="L27" i="67"/>
  <c r="L6" i="43" s="1"/>
  <c r="L7" i="43" s="1"/>
  <c r="L9" i="43" s="1"/>
  <c r="L6" i="20"/>
  <c r="Y5" i="106"/>
  <c r="Y4" i="33" s="1"/>
  <c r="M11" i="74"/>
  <c r="M3" i="35" s="1"/>
  <c r="M7" i="35" s="1"/>
  <c r="M14" i="74"/>
  <c r="M6" i="35" s="1"/>
  <c r="M9" i="35" s="1"/>
  <c r="Z20" i="106"/>
  <c r="Y13" i="106"/>
  <c r="Q22" i="74"/>
  <c r="P6" i="74"/>
  <c r="Q3" i="74"/>
  <c r="Q2" i="13" s="1"/>
  <c r="V12" i="97"/>
  <c r="V4" i="51" s="1"/>
  <c r="V4" i="29"/>
  <c r="X5" i="106"/>
  <c r="X4" i="33" s="1"/>
  <c r="X4" i="11"/>
  <c r="M6" i="41"/>
  <c r="M5" i="41"/>
  <c r="M9" i="41"/>
  <c r="M3" i="41"/>
  <c r="M7" i="41"/>
  <c r="M4" i="41"/>
  <c r="M8" i="41"/>
  <c r="O20" i="74"/>
  <c r="N4" i="74"/>
  <c r="N3" i="13" s="1"/>
  <c r="M9" i="13"/>
  <c r="M7" i="13"/>
  <c r="Z3" i="11"/>
  <c r="AA76" i="100"/>
  <c r="Y72" i="100" s="1"/>
  <c r="Y58" i="100"/>
  <c r="Y68" i="100"/>
  <c r="V60" i="100"/>
  <c r="X51" i="100"/>
  <c r="U36" i="100"/>
  <c r="U43" i="100" s="1"/>
  <c r="U2" i="50" s="1"/>
  <c r="X55" i="100"/>
  <c r="U40" i="100"/>
  <c r="U47" i="100" s="1"/>
  <c r="U9" i="50" s="1"/>
  <c r="N38" i="67"/>
  <c r="M18" i="67"/>
  <c r="N39" i="67"/>
  <c r="M19" i="67"/>
  <c r="N40" i="67"/>
  <c r="M20" i="67"/>
  <c r="N37" i="67"/>
  <c r="M17" i="67"/>
  <c r="O9" i="108"/>
  <c r="O2" i="108" s="1"/>
  <c r="O4" i="67" s="1"/>
  <c r="O2" i="41" s="1"/>
  <c r="O9" i="111"/>
  <c r="O2" i="111" s="1"/>
  <c r="O10" i="98" s="1"/>
  <c r="N10" i="108"/>
  <c r="N3" i="108" s="1"/>
  <c r="N8" i="67" s="1"/>
  <c r="N2" i="44" s="1"/>
  <c r="J16" i="109"/>
  <c r="J5" i="109" s="1"/>
  <c r="J12" i="67" s="1"/>
  <c r="J13" i="109"/>
  <c r="J3" i="109" s="1"/>
  <c r="J23" i="67" s="1"/>
  <c r="W22" i="97"/>
  <c r="W19" i="98"/>
  <c r="W5" i="98" s="1"/>
  <c r="W21" i="97"/>
  <c r="W20" i="98"/>
  <c r="W20" i="97"/>
  <c r="AC49" i="100"/>
  <c r="AA35" i="100" s="1"/>
  <c r="AB66" i="100"/>
  <c r="R19" i="74"/>
  <c r="R3" i="74" s="1"/>
  <c r="AD19" i="97"/>
  <c r="L52" i="67"/>
  <c r="L46" i="67" s="1"/>
  <c r="K36" i="67"/>
  <c r="K45" i="67"/>
  <c r="O43" i="67"/>
  <c r="P51" i="67"/>
  <c r="P44" i="67" s="1"/>
  <c r="U9" i="12" l="1"/>
  <c r="U3" i="26"/>
  <c r="U6" i="45"/>
  <c r="U9" i="45" s="1"/>
  <c r="U11" i="98"/>
  <c r="U3" i="45" s="1"/>
  <c r="U7" i="45" s="1"/>
  <c r="W21" i="98"/>
  <c r="V7" i="98"/>
  <c r="U4" i="98"/>
  <c r="U3" i="23" s="1"/>
  <c r="U6" i="23"/>
  <c r="T7" i="23"/>
  <c r="T9" i="23"/>
  <c r="T11" i="98"/>
  <c r="T3" i="45" s="1"/>
  <c r="T7" i="45" s="1"/>
  <c r="T6" i="45"/>
  <c r="T9" i="45" s="1"/>
  <c r="L7" i="20"/>
  <c r="V13" i="100"/>
  <c r="U3" i="18"/>
  <c r="U20" i="100"/>
  <c r="T3" i="40"/>
  <c r="T7" i="40" s="1"/>
  <c r="V15" i="100"/>
  <c r="U5" i="18"/>
  <c r="U22" i="100"/>
  <c r="T5" i="40"/>
  <c r="U23" i="100"/>
  <c r="T6" i="40"/>
  <c r="T9" i="40" s="1"/>
  <c r="U21" i="100"/>
  <c r="T4" i="40"/>
  <c r="V16" i="100"/>
  <c r="U6" i="18"/>
  <c r="V14" i="100"/>
  <c r="U4" i="18"/>
  <c r="N4" i="19"/>
  <c r="N6" i="19"/>
  <c r="N7" i="19"/>
  <c r="N3" i="19"/>
  <c r="N14" i="74"/>
  <c r="N6" i="35" s="1"/>
  <c r="N9" i="35" s="1"/>
  <c r="N5" i="19"/>
  <c r="Y78" i="100"/>
  <c r="V73" i="100"/>
  <c r="V74" i="100" s="1"/>
  <c r="V6" i="49" s="1"/>
  <c r="V9" i="49" s="1"/>
  <c r="Y5" i="11"/>
  <c r="Y6" i="106"/>
  <c r="Y5" i="33" s="1"/>
  <c r="N9" i="13"/>
  <c r="N7" i="13"/>
  <c r="W7" i="97"/>
  <c r="W14" i="97" s="1"/>
  <c r="AA20" i="106"/>
  <c r="Z13" i="106"/>
  <c r="P23" i="74"/>
  <c r="O7" i="74"/>
  <c r="Y2" i="11"/>
  <c r="Y3" i="106"/>
  <c r="Y2" i="33" s="1"/>
  <c r="N3" i="41"/>
  <c r="N7" i="41"/>
  <c r="N4" i="41"/>
  <c r="N9" i="41"/>
  <c r="N6" i="41"/>
  <c r="N5" i="41"/>
  <c r="N8" i="41"/>
  <c r="P20" i="74"/>
  <c r="O4" i="74"/>
  <c r="O3" i="13" s="1"/>
  <c r="AA21" i="106"/>
  <c r="Z14" i="106"/>
  <c r="Z6" i="11" s="1"/>
  <c r="Z18" i="106"/>
  <c r="M27" i="67"/>
  <c r="M6" i="43" s="1"/>
  <c r="M7" i="43" s="1"/>
  <c r="M9" i="43" s="1"/>
  <c r="M6" i="20"/>
  <c r="R10" i="74"/>
  <c r="R2" i="35" s="1"/>
  <c r="R2" i="13"/>
  <c r="J16" i="67"/>
  <c r="J2" i="20" s="1"/>
  <c r="J2" i="43"/>
  <c r="M26" i="67"/>
  <c r="M5" i="43" s="1"/>
  <c r="M5" i="20"/>
  <c r="V64" i="100"/>
  <c r="V6" i="34" s="1"/>
  <c r="V3" i="48" s="1"/>
  <c r="V6" i="12"/>
  <c r="N7" i="67"/>
  <c r="N2" i="21" s="1"/>
  <c r="AA17" i="106"/>
  <c r="Z10" i="106"/>
  <c r="J11" i="67"/>
  <c r="J2" i="22" s="1"/>
  <c r="J2" i="42"/>
  <c r="Q10" i="74"/>
  <c r="Q2" i="35" s="1"/>
  <c r="V13" i="97"/>
  <c r="V5" i="51" s="1"/>
  <c r="AA19" i="106"/>
  <c r="Z12" i="106"/>
  <c r="V13" i="98"/>
  <c r="V5" i="45" s="1"/>
  <c r="W5" i="97"/>
  <c r="W4" i="29" s="1"/>
  <c r="M25" i="67"/>
  <c r="M4" i="43" s="1"/>
  <c r="M4" i="20"/>
  <c r="N12" i="74"/>
  <c r="N4" i="35" s="1"/>
  <c r="N4" i="13"/>
  <c r="X9" i="11"/>
  <c r="X7" i="11"/>
  <c r="O3" i="41"/>
  <c r="O7" i="41"/>
  <c r="O6" i="41"/>
  <c r="O4" i="41"/>
  <c r="O8" i="41"/>
  <c r="O5" i="41"/>
  <c r="O9" i="41"/>
  <c r="P13" i="74"/>
  <c r="P5" i="35" s="1"/>
  <c r="P5" i="13"/>
  <c r="O3" i="67"/>
  <c r="O2" i="19" s="1"/>
  <c r="O6" i="19" s="1"/>
  <c r="U10" i="97"/>
  <c r="U2" i="51" s="1"/>
  <c r="V6" i="51"/>
  <c r="V9" i="51" s="1"/>
  <c r="V11" i="97"/>
  <c r="V3" i="51" s="1"/>
  <c r="P21" i="74"/>
  <c r="O5" i="74"/>
  <c r="O4" i="13" s="1"/>
  <c r="X9" i="33"/>
  <c r="X7" i="33"/>
  <c r="W12" i="98"/>
  <c r="W4" i="45" s="1"/>
  <c r="W4" i="23"/>
  <c r="O3" i="98"/>
  <c r="O2" i="23" s="1"/>
  <c r="O2" i="45"/>
  <c r="W6" i="98"/>
  <c r="W5" i="23" s="1"/>
  <c r="W6" i="97"/>
  <c r="W5" i="29" s="1"/>
  <c r="M24" i="67"/>
  <c r="M3" i="43" s="1"/>
  <c r="M3" i="20"/>
  <c r="M9" i="20" s="1"/>
  <c r="N11" i="74"/>
  <c r="N3" i="35" s="1"/>
  <c r="N7" i="35" s="1"/>
  <c r="R22" i="74"/>
  <c r="Q6" i="74"/>
  <c r="Q5" i="13" s="1"/>
  <c r="Y7" i="106"/>
  <c r="Y6" i="33" s="1"/>
  <c r="Y6" i="11"/>
  <c r="W18" i="97"/>
  <c r="V3" i="97"/>
  <c r="V2" i="29" s="1"/>
  <c r="V4" i="97"/>
  <c r="V3" i="29" s="1"/>
  <c r="V6" i="29"/>
  <c r="AA3" i="11"/>
  <c r="AB76" i="100"/>
  <c r="Z72" i="100" s="1"/>
  <c r="Z58" i="100"/>
  <c r="Z68" i="100"/>
  <c r="W60" i="100"/>
  <c r="Y55" i="100"/>
  <c r="V40" i="100"/>
  <c r="V47" i="100" s="1"/>
  <c r="V9" i="50" s="1"/>
  <c r="Y51" i="100"/>
  <c r="V36" i="100"/>
  <c r="V43" i="100" s="1"/>
  <c r="V2" i="50" s="1"/>
  <c r="O40" i="67"/>
  <c r="N20" i="67"/>
  <c r="O39" i="67"/>
  <c r="N19" i="67"/>
  <c r="O37" i="67"/>
  <c r="N17" i="67"/>
  <c r="O38" i="67"/>
  <c r="N18" i="67"/>
  <c r="K13" i="109"/>
  <c r="K3" i="109" s="1"/>
  <c r="K23" i="67" s="1"/>
  <c r="P9" i="111"/>
  <c r="P2" i="111" s="1"/>
  <c r="P10" i="98" s="1"/>
  <c r="P9" i="108"/>
  <c r="P2" i="108" s="1"/>
  <c r="P4" i="67" s="1"/>
  <c r="O10" i="108"/>
  <c r="O3" i="108" s="1"/>
  <c r="O8" i="67" s="1"/>
  <c r="O2" i="44" s="1"/>
  <c r="K16" i="109"/>
  <c r="K5" i="109" s="1"/>
  <c r="K12" i="67" s="1"/>
  <c r="X20" i="98"/>
  <c r="X6" i="98" s="1"/>
  <c r="X19" i="98"/>
  <c r="X21" i="97"/>
  <c r="X6" i="97" s="1"/>
  <c r="X20" i="97"/>
  <c r="X22" i="97"/>
  <c r="V9" i="29"/>
  <c r="AD49" i="100"/>
  <c r="AB35" i="100" s="1"/>
  <c r="AC66" i="100"/>
  <c r="S19" i="74"/>
  <c r="AE19" i="97"/>
  <c r="L36" i="67"/>
  <c r="L45" i="67"/>
  <c r="M52" i="67"/>
  <c r="M46" i="67" s="1"/>
  <c r="P43" i="67"/>
  <c r="Q51" i="67"/>
  <c r="Q44" i="67" s="1"/>
  <c r="V9" i="12" l="1"/>
  <c r="V3" i="26"/>
  <c r="M7" i="20"/>
  <c r="O7" i="19"/>
  <c r="O4" i="19"/>
  <c r="O9" i="19"/>
  <c r="U9" i="23"/>
  <c r="U7" i="23"/>
  <c r="V14" i="98"/>
  <c r="V4" i="98"/>
  <c r="V3" i="23" s="1"/>
  <c r="V6" i="23"/>
  <c r="W7" i="98"/>
  <c r="X21" i="98"/>
  <c r="Z7" i="106"/>
  <c r="Z6" i="33" s="1"/>
  <c r="W13" i="98"/>
  <c r="W5" i="45" s="1"/>
  <c r="W14" i="100"/>
  <c r="V4" i="18"/>
  <c r="V22" i="100"/>
  <c r="U5" i="40"/>
  <c r="W16" i="100"/>
  <c r="V6" i="18"/>
  <c r="W15" i="100"/>
  <c r="V5" i="18"/>
  <c r="V21" i="100"/>
  <c r="U4" i="40"/>
  <c r="V20" i="100"/>
  <c r="U3" i="40"/>
  <c r="U7" i="40" s="1"/>
  <c r="W12" i="97"/>
  <c r="W4" i="51" s="1"/>
  <c r="V23" i="100"/>
  <c r="U6" i="40"/>
  <c r="U9" i="40" s="1"/>
  <c r="W13" i="100"/>
  <c r="V3" i="18"/>
  <c r="O5" i="19"/>
  <c r="O3" i="19"/>
  <c r="O12" i="74"/>
  <c r="O4" i="35" s="1"/>
  <c r="Z78" i="100"/>
  <c r="W73" i="100"/>
  <c r="W74" i="100" s="1"/>
  <c r="W6" i="49" s="1"/>
  <c r="W9" i="49" s="1"/>
  <c r="W11" i="97"/>
  <c r="W3" i="51" s="1"/>
  <c r="W6" i="51"/>
  <c r="W9" i="51" s="1"/>
  <c r="AA14" i="106"/>
  <c r="AA6" i="11" s="1"/>
  <c r="AB21" i="106"/>
  <c r="AA18" i="106"/>
  <c r="X7" i="97"/>
  <c r="X14" i="97" s="1"/>
  <c r="K16" i="67"/>
  <c r="K2" i="20" s="1"/>
  <c r="K2" i="43"/>
  <c r="X18" i="97"/>
  <c r="W3" i="97"/>
  <c r="N27" i="67"/>
  <c r="N6" i="43" s="1"/>
  <c r="N7" i="43" s="1"/>
  <c r="N9" i="43" s="1"/>
  <c r="N6" i="20"/>
  <c r="Z7" i="33"/>
  <c r="Z9" i="33"/>
  <c r="AB20" i="106"/>
  <c r="AA13" i="106"/>
  <c r="X5" i="97"/>
  <c r="X4" i="29" s="1"/>
  <c r="Y9" i="11"/>
  <c r="Y7" i="11"/>
  <c r="O11" i="74"/>
  <c r="O3" i="35" s="1"/>
  <c r="O7" i="35" s="1"/>
  <c r="W4" i="97"/>
  <c r="W3" i="29" s="1"/>
  <c r="W6" i="29"/>
  <c r="W9" i="29" s="1"/>
  <c r="N25" i="67"/>
  <c r="N4" i="43" s="1"/>
  <c r="N4" i="20"/>
  <c r="X13" i="97"/>
  <c r="X5" i="51" s="1"/>
  <c r="X5" i="29"/>
  <c r="Y7" i="33"/>
  <c r="Y9" i="33"/>
  <c r="W13" i="97"/>
  <c r="W5" i="51" s="1"/>
  <c r="Q20" i="74"/>
  <c r="P4" i="74"/>
  <c r="P3" i="13" s="1"/>
  <c r="N24" i="67"/>
  <c r="N3" i="43" s="1"/>
  <c r="N3" i="20"/>
  <c r="N9" i="20" s="1"/>
  <c r="Z3" i="106"/>
  <c r="Z2" i="33" s="1"/>
  <c r="Z2" i="11"/>
  <c r="S3" i="74"/>
  <c r="S2" i="13" s="1"/>
  <c r="Q13" i="74"/>
  <c r="Q5" i="35" s="1"/>
  <c r="AB17" i="106"/>
  <c r="AA10" i="106"/>
  <c r="AA2" i="11" s="1"/>
  <c r="O14" i="74"/>
  <c r="O6" i="35" s="1"/>
  <c r="O9" i="35" s="1"/>
  <c r="O6" i="13"/>
  <c r="P3" i="98"/>
  <c r="P2" i="23" s="1"/>
  <c r="P2" i="45"/>
  <c r="X13" i="98"/>
  <c r="X5" i="45" s="1"/>
  <c r="X5" i="23"/>
  <c r="N26" i="67"/>
  <c r="N5" i="43" s="1"/>
  <c r="N5" i="20"/>
  <c r="W64" i="100"/>
  <c r="W6" i="34" s="1"/>
  <c r="W3" i="48" s="1"/>
  <c r="W6" i="12"/>
  <c r="S22" i="74"/>
  <c r="R6" i="74"/>
  <c r="R5" i="13" s="1"/>
  <c r="Q21" i="74"/>
  <c r="P5" i="74"/>
  <c r="P4" i="13" s="1"/>
  <c r="Z4" i="11"/>
  <c r="Z5" i="106"/>
  <c r="Z4" i="33" s="1"/>
  <c r="Q23" i="74"/>
  <c r="P7" i="74"/>
  <c r="P6" i="13" s="1"/>
  <c r="X5" i="98"/>
  <c r="X4" i="23" s="1"/>
  <c r="K11" i="67"/>
  <c r="K2" i="22" s="1"/>
  <c r="K2" i="42"/>
  <c r="P3" i="67"/>
  <c r="P2" i="19" s="1"/>
  <c r="P7" i="19" s="1"/>
  <c r="P2" i="41"/>
  <c r="V10" i="97"/>
  <c r="V2" i="51" s="1"/>
  <c r="AA12" i="106"/>
  <c r="AB19" i="106"/>
  <c r="Z9" i="11"/>
  <c r="Z7" i="11"/>
  <c r="Z5" i="11"/>
  <c r="Z6" i="106"/>
  <c r="Z5" i="33" s="1"/>
  <c r="O7" i="67"/>
  <c r="O2" i="21" s="1"/>
  <c r="AB3" i="11"/>
  <c r="AC76" i="100"/>
  <c r="AA72" i="100" s="1"/>
  <c r="AA58" i="100"/>
  <c r="AA68" i="100"/>
  <c r="X60" i="100"/>
  <c r="Z51" i="100"/>
  <c r="W36" i="100"/>
  <c r="W43" i="100" s="1"/>
  <c r="W2" i="50" s="1"/>
  <c r="Z55" i="100"/>
  <c r="W40" i="100"/>
  <c r="W47" i="100" s="1"/>
  <c r="W9" i="50" s="1"/>
  <c r="P37" i="67"/>
  <c r="O17" i="67"/>
  <c r="P38" i="67"/>
  <c r="O18" i="67"/>
  <c r="P40" i="67"/>
  <c r="O20" i="67"/>
  <c r="P39" i="67"/>
  <c r="O19" i="67"/>
  <c r="P10" i="108"/>
  <c r="P3" i="108" s="1"/>
  <c r="P8" i="67" s="1"/>
  <c r="L13" i="109"/>
  <c r="L3" i="109" s="1"/>
  <c r="L23" i="67" s="1"/>
  <c r="Q9" i="111"/>
  <c r="Q2" i="111" s="1"/>
  <c r="Q10" i="98" s="1"/>
  <c r="Q9" i="108"/>
  <c r="Q2" i="108" s="1"/>
  <c r="Q4" i="67" s="1"/>
  <c r="L16" i="109"/>
  <c r="L5" i="109" s="1"/>
  <c r="L12" i="67" s="1"/>
  <c r="Y21" i="97"/>
  <c r="Y19" i="98"/>
  <c r="Y20" i="97"/>
  <c r="Y22" i="97"/>
  <c r="Y7" i="97" s="1"/>
  <c r="Y20" i="98"/>
  <c r="Y6" i="98" s="1"/>
  <c r="AE49" i="100"/>
  <c r="AC35" i="100" s="1"/>
  <c r="AD66" i="100"/>
  <c r="T19" i="74"/>
  <c r="AF19" i="97"/>
  <c r="N52" i="67"/>
  <c r="N46" i="67" s="1"/>
  <c r="M36" i="67"/>
  <c r="M45" i="67"/>
  <c r="Q43" i="67"/>
  <c r="R51" i="67"/>
  <c r="R44" i="67" s="1"/>
  <c r="W9" i="12" l="1"/>
  <c r="W3" i="26"/>
  <c r="Y21" i="98"/>
  <c r="X7" i="98"/>
  <c r="W14" i="98"/>
  <c r="W4" i="98"/>
  <c r="W3" i="23" s="1"/>
  <c r="W6" i="23"/>
  <c r="V7" i="23"/>
  <c r="V9" i="23"/>
  <c r="V6" i="45"/>
  <c r="V9" i="45" s="1"/>
  <c r="V11" i="98"/>
  <c r="V3" i="45" s="1"/>
  <c r="V7" i="45" s="1"/>
  <c r="X12" i="98"/>
  <c r="X4" i="45" s="1"/>
  <c r="X15" i="100"/>
  <c r="W5" i="18"/>
  <c r="W23" i="100"/>
  <c r="V6" i="40"/>
  <c r="V9" i="40" s="1"/>
  <c r="X16" i="100"/>
  <c r="W6" i="18"/>
  <c r="X12" i="97"/>
  <c r="X4" i="51" s="1"/>
  <c r="W20" i="100"/>
  <c r="V3" i="40"/>
  <c r="V7" i="40" s="1"/>
  <c r="W22" i="100"/>
  <c r="V5" i="40"/>
  <c r="X13" i="100"/>
  <c r="W3" i="18"/>
  <c r="AA3" i="106"/>
  <c r="AA2" i="33" s="1"/>
  <c r="W21" i="100"/>
  <c r="V4" i="40"/>
  <c r="X14" i="100"/>
  <c r="W4" i="18"/>
  <c r="P4" i="19"/>
  <c r="N7" i="20"/>
  <c r="P5" i="19"/>
  <c r="P9" i="19"/>
  <c r="P3" i="19"/>
  <c r="P12" i="74"/>
  <c r="P4" i="35" s="1"/>
  <c r="P6" i="19"/>
  <c r="P14" i="74"/>
  <c r="P6" i="35" s="1"/>
  <c r="P9" i="35" s="1"/>
  <c r="R13" i="74"/>
  <c r="R5" i="35" s="1"/>
  <c r="AA78" i="100"/>
  <c r="X73" i="100"/>
  <c r="X74" i="100" s="1"/>
  <c r="X6" i="49" s="1"/>
  <c r="X9" i="49" s="1"/>
  <c r="X11" i="97"/>
  <c r="X3" i="51" s="1"/>
  <c r="X6" i="51"/>
  <c r="X9" i="51" s="1"/>
  <c r="Y14" i="97"/>
  <c r="Y6" i="29"/>
  <c r="Y4" i="97"/>
  <c r="Y3" i="29" s="1"/>
  <c r="O27" i="67"/>
  <c r="O6" i="43" s="1"/>
  <c r="O7" i="43" s="1"/>
  <c r="O9" i="43" s="1"/>
  <c r="O6" i="20"/>
  <c r="T3" i="74"/>
  <c r="T2" i="13" s="1"/>
  <c r="Y6" i="97"/>
  <c r="Y5" i="29" s="1"/>
  <c r="AA5" i="106"/>
  <c r="AA4" i="33" s="1"/>
  <c r="AA4" i="11"/>
  <c r="R21" i="74"/>
  <c r="Q5" i="74"/>
  <c r="Q4" i="13" s="1"/>
  <c r="AA9" i="11"/>
  <c r="AA7" i="11"/>
  <c r="AB12" i="106"/>
  <c r="AB4" i="11" s="1"/>
  <c r="AC19" i="106"/>
  <c r="L11" i="67"/>
  <c r="L2" i="22" s="1"/>
  <c r="L2" i="42"/>
  <c r="X4" i="97"/>
  <c r="X3" i="29" s="1"/>
  <c r="X6" i="29"/>
  <c r="X9" i="29" s="1"/>
  <c r="P7" i="67"/>
  <c r="P2" i="21" s="1"/>
  <c r="P2" i="44"/>
  <c r="AC20" i="106"/>
  <c r="AB13" i="106"/>
  <c r="AB5" i="11" s="1"/>
  <c r="O26" i="67"/>
  <c r="O5" i="43" s="1"/>
  <c r="O5" i="20"/>
  <c r="Y5" i="98"/>
  <c r="Y4" i="23" s="1"/>
  <c r="Q3" i="67"/>
  <c r="Q2" i="19" s="1"/>
  <c r="Q9" i="19" s="1"/>
  <c r="Q2" i="41"/>
  <c r="X64" i="100"/>
  <c r="X6" i="34" s="1"/>
  <c r="X3" i="48" s="1"/>
  <c r="X6" i="12"/>
  <c r="Q3" i="98"/>
  <c r="Q2" i="23" s="1"/>
  <c r="Q2" i="45"/>
  <c r="P4" i="41"/>
  <c r="P8" i="41"/>
  <c r="P5" i="41"/>
  <c r="P3" i="41"/>
  <c r="P7" i="41"/>
  <c r="P9" i="41"/>
  <c r="P6" i="41"/>
  <c r="P7" i="13"/>
  <c r="P9" i="13"/>
  <c r="AC17" i="106"/>
  <c r="AB10" i="106"/>
  <c r="W10" i="97"/>
  <c r="W2" i="51" s="1"/>
  <c r="W2" i="29"/>
  <c r="O25" i="67"/>
  <c r="O4" i="43" s="1"/>
  <c r="O4" i="20"/>
  <c r="Y13" i="98"/>
  <c r="Y5" i="45" s="1"/>
  <c r="Y5" i="23"/>
  <c r="L16" i="67"/>
  <c r="L2" i="20" s="1"/>
  <c r="L2" i="43"/>
  <c r="O24" i="67"/>
  <c r="O3" i="43" s="1"/>
  <c r="O3" i="20"/>
  <c r="O9" i="20" s="1"/>
  <c r="R23" i="74"/>
  <c r="Q7" i="74"/>
  <c r="T22" i="74"/>
  <c r="S6" i="74"/>
  <c r="S5" i="13" s="1"/>
  <c r="P11" i="74"/>
  <c r="P3" i="35" s="1"/>
  <c r="P7" i="35" s="1"/>
  <c r="AA5" i="11"/>
  <c r="AA6" i="106"/>
  <c r="AA5" i="33" s="1"/>
  <c r="AB14" i="106"/>
  <c r="AC21" i="106"/>
  <c r="AB18" i="106"/>
  <c r="R20" i="74"/>
  <c r="Q4" i="74"/>
  <c r="S10" i="74"/>
  <c r="S2" i="35" s="1"/>
  <c r="Y18" i="97"/>
  <c r="X3" i="97"/>
  <c r="X2" i="29" s="1"/>
  <c r="Y5" i="97"/>
  <c r="Y4" i="29" s="1"/>
  <c r="AA7" i="106"/>
  <c r="AA6" i="33" s="1"/>
  <c r="O9" i="13"/>
  <c r="O7" i="13"/>
  <c r="AC3" i="11"/>
  <c r="AD76" i="100"/>
  <c r="AB72" i="100" s="1"/>
  <c r="AB58" i="100"/>
  <c r="AB68" i="100"/>
  <c r="Y60" i="100"/>
  <c r="AA55" i="100"/>
  <c r="X40" i="100"/>
  <c r="X47" i="100" s="1"/>
  <c r="X9" i="50" s="1"/>
  <c r="AA51" i="100"/>
  <c r="X36" i="100"/>
  <c r="X43" i="100" s="1"/>
  <c r="X2" i="50" s="1"/>
  <c r="Q40" i="67"/>
  <c r="P20" i="67"/>
  <c r="Q39" i="67"/>
  <c r="P19" i="67"/>
  <c r="Q37" i="67"/>
  <c r="P17" i="67"/>
  <c r="Q38" i="67"/>
  <c r="P18" i="67"/>
  <c r="M13" i="109"/>
  <c r="M3" i="109" s="1"/>
  <c r="M23" i="67" s="1"/>
  <c r="R9" i="111"/>
  <c r="R2" i="111" s="1"/>
  <c r="R10" i="98" s="1"/>
  <c r="R9" i="108"/>
  <c r="R2" i="108" s="1"/>
  <c r="R4" i="67" s="1"/>
  <c r="R2" i="41" s="1"/>
  <c r="Q10" i="108"/>
  <c r="Q3" i="108" s="1"/>
  <c r="Q8" i="67" s="1"/>
  <c r="M16" i="109"/>
  <c r="M5" i="109" s="1"/>
  <c r="M12" i="67" s="1"/>
  <c r="Z22" i="97"/>
  <c r="Z19" i="98"/>
  <c r="Z20" i="97"/>
  <c r="Z20" i="98"/>
  <c r="Z21" i="97"/>
  <c r="AF49" i="100"/>
  <c r="AD35" i="100" s="1"/>
  <c r="AE66" i="100"/>
  <c r="U19" i="74"/>
  <c r="AG19" i="97"/>
  <c r="N36" i="67"/>
  <c r="N45" i="67"/>
  <c r="O52" i="67"/>
  <c r="O46" i="67" s="1"/>
  <c r="R43" i="67"/>
  <c r="S51" i="67"/>
  <c r="S44" i="67" s="1"/>
  <c r="X9" i="12" l="1"/>
  <c r="X3" i="26"/>
  <c r="Q6" i="19"/>
  <c r="Q5" i="19"/>
  <c r="Q7" i="19"/>
  <c r="Q4" i="19"/>
  <c r="Q3" i="19"/>
  <c r="W7" i="23"/>
  <c r="W9" i="23"/>
  <c r="W11" i="98"/>
  <c r="W3" i="45" s="1"/>
  <c r="W7" i="45" s="1"/>
  <c r="W6" i="45"/>
  <c r="W9" i="45" s="1"/>
  <c r="X14" i="98"/>
  <c r="X4" i="98"/>
  <c r="X3" i="23" s="1"/>
  <c r="X6" i="23"/>
  <c r="Y7" i="98"/>
  <c r="Z21" i="98"/>
  <c r="AB6" i="106"/>
  <c r="AB5" i="33" s="1"/>
  <c r="X20" i="100"/>
  <c r="W3" i="40"/>
  <c r="W7" i="40" s="1"/>
  <c r="X21" i="100"/>
  <c r="W4" i="40"/>
  <c r="X10" i="97"/>
  <c r="X2" i="51" s="1"/>
  <c r="Y16" i="100"/>
  <c r="X6" i="18"/>
  <c r="Y13" i="100"/>
  <c r="X3" i="18"/>
  <c r="X23" i="100"/>
  <c r="W6" i="40"/>
  <c r="W9" i="40" s="1"/>
  <c r="X22" i="100"/>
  <c r="W5" i="40"/>
  <c r="AB5" i="106"/>
  <c r="AB4" i="33" s="1"/>
  <c r="Y14" i="100"/>
  <c r="X4" i="18"/>
  <c r="Y15" i="100"/>
  <c r="X5" i="18"/>
  <c r="S13" i="74"/>
  <c r="S5" i="35" s="1"/>
  <c r="AB78" i="100"/>
  <c r="Y73" i="100"/>
  <c r="Y74" i="100" s="1"/>
  <c r="Y6" i="49" s="1"/>
  <c r="Y9" i="49" s="1"/>
  <c r="P24" i="67"/>
  <c r="P3" i="43" s="1"/>
  <c r="P3" i="20"/>
  <c r="P9" i="20" s="1"/>
  <c r="Y12" i="97"/>
  <c r="Y4" i="51" s="1"/>
  <c r="S20" i="74"/>
  <c r="R4" i="74"/>
  <c r="R3" i="13" s="1"/>
  <c r="Q12" i="74"/>
  <c r="Q4" i="35" s="1"/>
  <c r="S21" i="74"/>
  <c r="R5" i="74"/>
  <c r="R4" i="13" s="1"/>
  <c r="Z5" i="98"/>
  <c r="Z4" i="23" s="1"/>
  <c r="P26" i="67"/>
  <c r="P5" i="43" s="1"/>
  <c r="P5" i="20"/>
  <c r="Y64" i="100"/>
  <c r="Y6" i="34" s="1"/>
  <c r="Y3" i="48" s="1"/>
  <c r="Y6" i="12"/>
  <c r="R3" i="67"/>
  <c r="R2" i="19" s="1"/>
  <c r="R5" i="19" s="1"/>
  <c r="AC14" i="106"/>
  <c r="AC18" i="106"/>
  <c r="AD21" i="106"/>
  <c r="AD20" i="106"/>
  <c r="AC13" i="106"/>
  <c r="Q11" i="74"/>
  <c r="Q3" i="35" s="1"/>
  <c r="Q7" i="35" s="1"/>
  <c r="Q3" i="13"/>
  <c r="U3" i="74"/>
  <c r="U2" i="13" s="1"/>
  <c r="R5" i="41"/>
  <c r="R9" i="41"/>
  <c r="R6" i="41"/>
  <c r="R4" i="41"/>
  <c r="R3" i="41"/>
  <c r="R8" i="41"/>
  <c r="R7" i="41"/>
  <c r="AB7" i="106"/>
  <c r="AB6" i="33" s="1"/>
  <c r="AB6" i="11"/>
  <c r="AB3" i="106"/>
  <c r="AB2" i="33" s="1"/>
  <c r="AB2" i="11"/>
  <c r="Q4" i="41"/>
  <c r="Q8" i="41"/>
  <c r="Q3" i="41"/>
  <c r="Q7" i="41"/>
  <c r="Q5" i="41"/>
  <c r="Q9" i="41"/>
  <c r="Q6" i="41"/>
  <c r="AC12" i="106"/>
  <c r="AD19" i="106"/>
  <c r="M11" i="67"/>
  <c r="M2" i="22" s="1"/>
  <c r="M2" i="42"/>
  <c r="R2" i="45"/>
  <c r="R3" i="98"/>
  <c r="R2" i="23" s="1"/>
  <c r="P27" i="67"/>
  <c r="P6" i="43" s="1"/>
  <c r="P7" i="43" s="1"/>
  <c r="P9" i="43" s="1"/>
  <c r="P6" i="20"/>
  <c r="AA7" i="33"/>
  <c r="AA9" i="33"/>
  <c r="U22" i="74"/>
  <c r="T6" i="74"/>
  <c r="T5" i="13" s="1"/>
  <c r="AC10" i="106"/>
  <c r="AD17" i="106"/>
  <c r="Y11" i="97"/>
  <c r="Y3" i="51" s="1"/>
  <c r="Y6" i="51"/>
  <c r="Y9" i="51" s="1"/>
  <c r="Q7" i="67"/>
  <c r="Q2" i="21" s="1"/>
  <c r="Q2" i="44"/>
  <c r="Z6" i="97"/>
  <c r="Z5" i="29" s="1"/>
  <c r="Z6" i="98"/>
  <c r="Z5" i="23" s="1"/>
  <c r="M16" i="67"/>
  <c r="M2" i="20" s="1"/>
  <c r="M2" i="43"/>
  <c r="Z18" i="97"/>
  <c r="Y3" i="97"/>
  <c r="Y2" i="29" s="1"/>
  <c r="Q14" i="74"/>
  <c r="Q6" i="35" s="1"/>
  <c r="Q9" i="35" s="1"/>
  <c r="Q6" i="13"/>
  <c r="Y12" i="98"/>
  <c r="Y4" i="45" s="1"/>
  <c r="Y13" i="97"/>
  <c r="Y5" i="51" s="1"/>
  <c r="Z7" i="97"/>
  <c r="Z14" i="97" s="1"/>
  <c r="O7" i="20"/>
  <c r="Z5" i="97"/>
  <c r="Z4" i="29" s="1"/>
  <c r="P25" i="67"/>
  <c r="P4" i="43" s="1"/>
  <c r="P4" i="20"/>
  <c r="S23" i="74"/>
  <c r="R7" i="74"/>
  <c r="T10" i="74"/>
  <c r="T2" i="35" s="1"/>
  <c r="AD3" i="11"/>
  <c r="AE76" i="100"/>
  <c r="AC72" i="100" s="1"/>
  <c r="AC58" i="100"/>
  <c r="AC68" i="100"/>
  <c r="Z60" i="100"/>
  <c r="AB51" i="100"/>
  <c r="Y36" i="100"/>
  <c r="Y43" i="100" s="1"/>
  <c r="Y2" i="50" s="1"/>
  <c r="AB55" i="100"/>
  <c r="Y40" i="100"/>
  <c r="Y47" i="100" s="1"/>
  <c r="Y9" i="50" s="1"/>
  <c r="R37" i="67"/>
  <c r="Q17" i="67"/>
  <c r="R40" i="67"/>
  <c r="Q20" i="67"/>
  <c r="R39" i="67"/>
  <c r="Q19" i="67"/>
  <c r="R38" i="67"/>
  <c r="Q18" i="67"/>
  <c r="S9" i="108"/>
  <c r="S2" i="108" s="1"/>
  <c r="S4" i="67" s="1"/>
  <c r="S2" i="41" s="1"/>
  <c r="S9" i="111"/>
  <c r="S2" i="111" s="1"/>
  <c r="S10" i="98" s="1"/>
  <c r="R10" i="108"/>
  <c r="R3" i="108" s="1"/>
  <c r="R8" i="67" s="1"/>
  <c r="N16" i="109"/>
  <c r="N5" i="109" s="1"/>
  <c r="N12" i="67" s="1"/>
  <c r="N13" i="109"/>
  <c r="N3" i="109" s="1"/>
  <c r="N23" i="67" s="1"/>
  <c r="AA20" i="98"/>
  <c r="AA20" i="97"/>
  <c r="AA5" i="97" s="1"/>
  <c r="AA19" i="98"/>
  <c r="AA21" i="97"/>
  <c r="AA22" i="97"/>
  <c r="Y9" i="29"/>
  <c r="AF66" i="100"/>
  <c r="AG49" i="100"/>
  <c r="AE35" i="100" s="1"/>
  <c r="V19" i="74"/>
  <c r="O36" i="67"/>
  <c r="O45" i="67"/>
  <c r="P52" i="67"/>
  <c r="P46" i="67" s="1"/>
  <c r="S43" i="67"/>
  <c r="T51" i="67"/>
  <c r="T44" i="67" s="1"/>
  <c r="Z12" i="98" l="1"/>
  <c r="Z4" i="45" s="1"/>
  <c r="Y9" i="12"/>
  <c r="Y3" i="26"/>
  <c r="R4" i="19"/>
  <c r="X7" i="23"/>
  <c r="X9" i="23"/>
  <c r="X11" i="98"/>
  <c r="X3" i="45" s="1"/>
  <c r="X7" i="45" s="1"/>
  <c r="X6" i="45"/>
  <c r="X9" i="45" s="1"/>
  <c r="Y4" i="98"/>
  <c r="Y3" i="23" s="1"/>
  <c r="Y6" i="23"/>
  <c r="Y14" i="98"/>
  <c r="AA21" i="98"/>
  <c r="Z7" i="98"/>
  <c r="Z13" i="97"/>
  <c r="Z5" i="51" s="1"/>
  <c r="P7" i="20"/>
  <c r="Y10" i="97"/>
  <c r="Y2" i="51" s="1"/>
  <c r="Z14" i="100"/>
  <c r="Y4" i="18"/>
  <c r="Z16" i="100"/>
  <c r="Y6" i="18"/>
  <c r="Z13" i="100"/>
  <c r="Y3" i="18"/>
  <c r="Y22" i="100"/>
  <c r="X5" i="40"/>
  <c r="Y21" i="100"/>
  <c r="X4" i="40"/>
  <c r="Y23" i="100"/>
  <c r="X6" i="40"/>
  <c r="X9" i="40" s="1"/>
  <c r="Z15" i="100"/>
  <c r="Y5" i="18"/>
  <c r="Y20" i="100"/>
  <c r="X3" i="40"/>
  <c r="X7" i="40" s="1"/>
  <c r="R7" i="19"/>
  <c r="R3" i="19"/>
  <c r="R6" i="19"/>
  <c r="R9" i="19"/>
  <c r="R12" i="74"/>
  <c r="R4" i="35" s="1"/>
  <c r="Z73" i="100"/>
  <c r="Z74" i="100" s="1"/>
  <c r="Z6" i="49" s="1"/>
  <c r="Z9" i="49" s="1"/>
  <c r="AC78" i="100"/>
  <c r="Z11" i="97"/>
  <c r="Z3" i="51" s="1"/>
  <c r="Z6" i="51"/>
  <c r="Z9" i="51" s="1"/>
  <c r="V3" i="74"/>
  <c r="V2" i="13" s="1"/>
  <c r="AA6" i="98"/>
  <c r="AA5" i="23" s="1"/>
  <c r="Q7" i="13"/>
  <c r="Q9" i="13"/>
  <c r="AE19" i="106"/>
  <c r="AD12" i="106"/>
  <c r="S3" i="67"/>
  <c r="S2" i="19" s="1"/>
  <c r="S6" i="19" s="1"/>
  <c r="T21" i="74"/>
  <c r="S5" i="74"/>
  <c r="N16" i="67"/>
  <c r="N2" i="20" s="1"/>
  <c r="N2" i="43"/>
  <c r="Q27" i="67"/>
  <c r="Q6" i="43" s="1"/>
  <c r="Q7" i="43" s="1"/>
  <c r="Q9" i="43" s="1"/>
  <c r="Q6" i="20"/>
  <c r="Z64" i="100"/>
  <c r="Z6" i="34" s="1"/>
  <c r="Z3" i="48" s="1"/>
  <c r="Z6" i="12"/>
  <c r="Z12" i="97"/>
  <c r="Z4" i="51" s="1"/>
  <c r="Z13" i="98"/>
  <c r="Z5" i="45" s="1"/>
  <c r="AE17" i="106"/>
  <c r="AD10" i="106"/>
  <c r="AC5" i="106"/>
  <c r="AC4" i="33" s="1"/>
  <c r="AC4" i="11"/>
  <c r="AC5" i="11"/>
  <c r="AC6" i="106"/>
  <c r="AC5" i="33" s="1"/>
  <c r="R11" i="74"/>
  <c r="R3" i="35" s="1"/>
  <c r="R7" i="35" s="1"/>
  <c r="N11" i="67"/>
  <c r="N2" i="22" s="1"/>
  <c r="N2" i="42"/>
  <c r="R14" i="74"/>
  <c r="R6" i="35" s="1"/>
  <c r="R9" i="35" s="1"/>
  <c r="R6" i="13"/>
  <c r="AC3" i="106"/>
  <c r="AC2" i="33" s="1"/>
  <c r="AC2" i="11"/>
  <c r="AD13" i="106"/>
  <c r="AE20" i="106"/>
  <c r="Q24" i="67"/>
  <c r="Q3" i="43" s="1"/>
  <c r="Q3" i="20"/>
  <c r="Q7" i="20" s="1"/>
  <c r="AB9" i="11"/>
  <c r="AB7" i="11"/>
  <c r="AD14" i="106"/>
  <c r="AD18" i="106"/>
  <c r="AE21" i="106"/>
  <c r="T20" i="74"/>
  <c r="S4" i="74"/>
  <c r="S3" i="13" s="1"/>
  <c r="AA12" i="97"/>
  <c r="AA4" i="51" s="1"/>
  <c r="AA4" i="29"/>
  <c r="S2" i="45"/>
  <c r="S3" i="98"/>
  <c r="S2" i="23" s="1"/>
  <c r="T23" i="74"/>
  <c r="S7" i="74"/>
  <c r="S6" i="13" s="1"/>
  <c r="AA7" i="97"/>
  <c r="AA14" i="97" s="1"/>
  <c r="S5" i="41"/>
  <c r="S9" i="41"/>
  <c r="S4" i="41"/>
  <c r="S8" i="41"/>
  <c r="S6" i="41"/>
  <c r="S7" i="41"/>
  <c r="S3" i="41"/>
  <c r="T13" i="74"/>
  <c r="T5" i="35" s="1"/>
  <c r="AB9" i="33"/>
  <c r="AB7" i="33"/>
  <c r="U10" i="74"/>
  <c r="U2" i="35" s="1"/>
  <c r="Q26" i="67"/>
  <c r="Q5" i="43" s="1"/>
  <c r="Q5" i="20"/>
  <c r="R7" i="67"/>
  <c r="R2" i="21" s="1"/>
  <c r="R2" i="44"/>
  <c r="AA6" i="97"/>
  <c r="AA5" i="29" s="1"/>
  <c r="Q25" i="67"/>
  <c r="Q4" i="43" s="1"/>
  <c r="Q4" i="20"/>
  <c r="Z4" i="97"/>
  <c r="Z3" i="29" s="1"/>
  <c r="Z6" i="29"/>
  <c r="Z9" i="29" s="1"/>
  <c r="V22" i="74"/>
  <c r="U6" i="74"/>
  <c r="AC7" i="106"/>
  <c r="AC6" i="33" s="1"/>
  <c r="AC6" i="11"/>
  <c r="AA5" i="98"/>
  <c r="AA4" i="23" s="1"/>
  <c r="AA18" i="97"/>
  <c r="Z3" i="97"/>
  <c r="AE3" i="11"/>
  <c r="AF76" i="100"/>
  <c r="AD72" i="100" s="1"/>
  <c r="AD58" i="100"/>
  <c r="AD68" i="100"/>
  <c r="AA60" i="100"/>
  <c r="AC55" i="100"/>
  <c r="Z40" i="100"/>
  <c r="Z47" i="100" s="1"/>
  <c r="Z9" i="50" s="1"/>
  <c r="AC51" i="100"/>
  <c r="Z36" i="100"/>
  <c r="Z43" i="100" s="1"/>
  <c r="Z2" i="50" s="1"/>
  <c r="S38" i="67"/>
  <c r="R18" i="67"/>
  <c r="S37" i="67"/>
  <c r="R17" i="67"/>
  <c r="S39" i="67"/>
  <c r="R19" i="67"/>
  <c r="S40" i="67"/>
  <c r="R20" i="67"/>
  <c r="T9" i="108"/>
  <c r="T2" i="108" s="1"/>
  <c r="T4" i="67" s="1"/>
  <c r="T9" i="111"/>
  <c r="T2" i="111" s="1"/>
  <c r="T10" i="98" s="1"/>
  <c r="S4" i="19"/>
  <c r="O16" i="109"/>
  <c r="O5" i="109" s="1"/>
  <c r="O12" i="67" s="1"/>
  <c r="O13" i="109"/>
  <c r="O3" i="109" s="1"/>
  <c r="O23" i="67" s="1"/>
  <c r="S10" i="108"/>
  <c r="S3" i="108" s="1"/>
  <c r="S8" i="67" s="1"/>
  <c r="S2" i="44" s="1"/>
  <c r="AB19" i="98"/>
  <c r="AB21" i="97"/>
  <c r="AB20" i="97"/>
  <c r="AB22" i="97"/>
  <c r="AB20" i="98"/>
  <c r="AH49" i="100"/>
  <c r="AG66" i="100"/>
  <c r="W19" i="74"/>
  <c r="W3" i="74" s="1"/>
  <c r="P36" i="67"/>
  <c r="P45" i="67"/>
  <c r="Q52" i="67"/>
  <c r="Q46" i="67" s="1"/>
  <c r="T43" i="67"/>
  <c r="U51" i="67"/>
  <c r="U44" i="67" s="1"/>
  <c r="Z9" i="12" l="1"/>
  <c r="Z3" i="26"/>
  <c r="S5" i="19"/>
  <c r="S7" i="19"/>
  <c r="Y7" i="23"/>
  <c r="Y9" i="23"/>
  <c r="AB21" i="98"/>
  <c r="AA7" i="98"/>
  <c r="Y11" i="98"/>
  <c r="Y3" i="45" s="1"/>
  <c r="Y6" i="45"/>
  <c r="Z14" i="98"/>
  <c r="Z6" i="23"/>
  <c r="Z4" i="98"/>
  <c r="Z3" i="23" s="1"/>
  <c r="AA12" i="98"/>
  <c r="AA4" i="45" s="1"/>
  <c r="Z20" i="100"/>
  <c r="Y3" i="40"/>
  <c r="Y7" i="40" s="1"/>
  <c r="Z22" i="100"/>
  <c r="Y5" i="40"/>
  <c r="AA15" i="100"/>
  <c r="Z5" i="18"/>
  <c r="AA13" i="100"/>
  <c r="Z3" i="18"/>
  <c r="Z23" i="100"/>
  <c r="Y6" i="40"/>
  <c r="Y9" i="40" s="1"/>
  <c r="AA16" i="100"/>
  <c r="Z6" i="18"/>
  <c r="Z21" i="100"/>
  <c r="Y4" i="40"/>
  <c r="AA14" i="100"/>
  <c r="Z4" i="18"/>
  <c r="S9" i="19"/>
  <c r="S3" i="19"/>
  <c r="Q9" i="20"/>
  <c r="AD78" i="100"/>
  <c r="AA73" i="100"/>
  <c r="AA74" i="100" s="1"/>
  <c r="AA6" i="49" s="1"/>
  <c r="AA9" i="49" s="1"/>
  <c r="T3" i="98"/>
  <c r="T2" i="23" s="1"/>
  <c r="T2" i="45"/>
  <c r="T3" i="67"/>
  <c r="T2" i="19" s="1"/>
  <c r="T5" i="19" s="1"/>
  <c r="T2" i="41"/>
  <c r="S14" i="74"/>
  <c r="S6" i="35" s="1"/>
  <c r="S9" i="35" s="1"/>
  <c r="U20" i="74"/>
  <c r="T4" i="74"/>
  <c r="AF20" i="106"/>
  <c r="AE13" i="106"/>
  <c r="U21" i="74"/>
  <c r="T5" i="74"/>
  <c r="T4" i="13" s="1"/>
  <c r="AB6" i="98"/>
  <c r="AB5" i="23" s="1"/>
  <c r="S12" i="74"/>
  <c r="S4" i="35" s="1"/>
  <c r="S4" i="13"/>
  <c r="AB7" i="97"/>
  <c r="AB14" i="97" s="1"/>
  <c r="R27" i="67"/>
  <c r="R6" i="43" s="1"/>
  <c r="R7" i="43" s="1"/>
  <c r="R9" i="43" s="1"/>
  <c r="R6" i="20"/>
  <c r="U23" i="74"/>
  <c r="T7" i="74"/>
  <c r="T6" i="13" s="1"/>
  <c r="AE18" i="106"/>
  <c r="AE14" i="106"/>
  <c r="AF21" i="106"/>
  <c r="AD5" i="11"/>
  <c r="AD6" i="106"/>
  <c r="AD5" i="33" s="1"/>
  <c r="V10" i="74"/>
  <c r="V2" i="35" s="1"/>
  <c r="AB5" i="97"/>
  <c r="AB4" i="29" s="1"/>
  <c r="AC7" i="11"/>
  <c r="AC9" i="11"/>
  <c r="AD5" i="106"/>
  <c r="AD4" i="33" s="1"/>
  <c r="AD4" i="11"/>
  <c r="S7" i="67"/>
  <c r="S2" i="21" s="1"/>
  <c r="O11" i="67"/>
  <c r="O2" i="22" s="1"/>
  <c r="O2" i="42"/>
  <c r="Z10" i="97"/>
  <c r="Z2" i="51" s="1"/>
  <c r="Z2" i="29"/>
  <c r="AC9" i="33"/>
  <c r="AC7" i="33"/>
  <c r="AD6" i="11"/>
  <c r="AD7" i="106"/>
  <c r="AD6" i="33" s="1"/>
  <c r="AF19" i="106"/>
  <c r="AE12" i="106"/>
  <c r="AB6" i="97"/>
  <c r="AB5" i="29" s="1"/>
  <c r="R26" i="67"/>
  <c r="R5" i="43" s="1"/>
  <c r="R5" i="20"/>
  <c r="W10" i="74"/>
  <c r="W2" i="35" s="1"/>
  <c r="W2" i="13"/>
  <c r="AB5" i="98"/>
  <c r="AB4" i="23" s="1"/>
  <c r="AB18" i="97"/>
  <c r="AA3" i="97"/>
  <c r="AA2" i="29" s="1"/>
  <c r="U13" i="74"/>
  <c r="U5" i="35" s="1"/>
  <c r="U5" i="13"/>
  <c r="AA13" i="97"/>
  <c r="AA5" i="51" s="1"/>
  <c r="R9" i="13"/>
  <c r="R7" i="13"/>
  <c r="S9" i="13"/>
  <c r="S7" i="13"/>
  <c r="R24" i="67"/>
  <c r="R3" i="43" s="1"/>
  <c r="R3" i="20"/>
  <c r="R7" i="20" s="1"/>
  <c r="AA64" i="100"/>
  <c r="AA6" i="34" s="1"/>
  <c r="AA3" i="48" s="1"/>
  <c r="AA6" i="12"/>
  <c r="W22" i="74"/>
  <c r="V6" i="74"/>
  <c r="V5" i="13" s="1"/>
  <c r="AA6" i="29"/>
  <c r="AA9" i="29" s="1"/>
  <c r="AA4" i="97"/>
  <c r="AA3" i="29" s="1"/>
  <c r="AD3" i="106"/>
  <c r="AD2" i="33" s="1"/>
  <c r="AD2" i="11"/>
  <c r="R25" i="67"/>
  <c r="R4" i="43" s="1"/>
  <c r="R4" i="20"/>
  <c r="O16" i="67"/>
  <c r="O2" i="20" s="1"/>
  <c r="O2" i="43"/>
  <c r="AA11" i="97"/>
  <c r="AA3" i="51" s="1"/>
  <c r="AA6" i="51"/>
  <c r="AA9" i="51" s="1"/>
  <c r="S11" i="74"/>
  <c r="S3" i="35" s="1"/>
  <c r="S7" i="35" s="1"/>
  <c r="AE10" i="106"/>
  <c r="AF17" i="106"/>
  <c r="AA13" i="98"/>
  <c r="AA5" i="45" s="1"/>
  <c r="AF3" i="11"/>
  <c r="AG76" i="100"/>
  <c r="AE72" i="100" s="1"/>
  <c r="AE58" i="100"/>
  <c r="AE68" i="100"/>
  <c r="AB60" i="100"/>
  <c r="AD51" i="100"/>
  <c r="AA36" i="100"/>
  <c r="AA43" i="100" s="1"/>
  <c r="AA2" i="50" s="1"/>
  <c r="AH66" i="100"/>
  <c r="AF35" i="100"/>
  <c r="AD55" i="100"/>
  <c r="AA40" i="100"/>
  <c r="AA47" i="100" s="1"/>
  <c r="AA9" i="50" s="1"/>
  <c r="T40" i="67"/>
  <c r="S20" i="67"/>
  <c r="T38" i="67"/>
  <c r="S18" i="67"/>
  <c r="T39" i="67"/>
  <c r="S19" i="67"/>
  <c r="T37" i="67"/>
  <c r="S17" i="67"/>
  <c r="P13" i="109"/>
  <c r="P3" i="109" s="1"/>
  <c r="P23" i="67" s="1"/>
  <c r="U9" i="111"/>
  <c r="U2" i="111" s="1"/>
  <c r="U10" i="98" s="1"/>
  <c r="U9" i="108"/>
  <c r="U2" i="108" s="1"/>
  <c r="U4" i="67" s="1"/>
  <c r="T7" i="19"/>
  <c r="T10" i="108"/>
  <c r="T3" i="108" s="1"/>
  <c r="T8" i="67" s="1"/>
  <c r="P16" i="109"/>
  <c r="P5" i="109" s="1"/>
  <c r="P12" i="67" s="1"/>
  <c r="AC20" i="97"/>
  <c r="AC5" i="97" s="1"/>
  <c r="AC22" i="97"/>
  <c r="AC21" i="97"/>
  <c r="AC6" i="97" s="1"/>
  <c r="AC20" i="98"/>
  <c r="AC19" i="98"/>
  <c r="X19" i="74"/>
  <c r="Q36" i="67"/>
  <c r="Q45" i="67"/>
  <c r="R52" i="67"/>
  <c r="R46" i="67" s="1"/>
  <c r="U43" i="67"/>
  <c r="V51" i="67"/>
  <c r="V44" i="67" s="1"/>
  <c r="AA9" i="12" l="1"/>
  <c r="AA3" i="26"/>
  <c r="R9" i="20"/>
  <c r="Z11" i="98"/>
  <c r="Z3" i="45" s="1"/>
  <c r="Z6" i="45"/>
  <c r="AA4" i="98"/>
  <c r="AA3" i="23" s="1"/>
  <c r="AA6" i="23"/>
  <c r="AA14" i="98"/>
  <c r="AB7" i="98"/>
  <c r="AC21" i="98"/>
  <c r="Z7" i="23"/>
  <c r="Z9" i="23"/>
  <c r="AB13" i="98"/>
  <c r="AB5" i="45" s="1"/>
  <c r="AB12" i="98"/>
  <c r="AB4" i="45" s="1"/>
  <c r="AB14" i="100"/>
  <c r="AA4" i="18"/>
  <c r="AB13" i="100"/>
  <c r="AA3" i="18"/>
  <c r="AB13" i="97"/>
  <c r="AB5" i="51" s="1"/>
  <c r="AA21" i="100"/>
  <c r="Z4" i="40"/>
  <c r="AB15" i="100"/>
  <c r="AA5" i="18"/>
  <c r="AB16" i="100"/>
  <c r="AA6" i="18"/>
  <c r="AA22" i="100"/>
  <c r="Z5" i="40"/>
  <c r="AA23" i="100"/>
  <c r="Z6" i="40"/>
  <c r="Z9" i="40" s="1"/>
  <c r="AA20" i="100"/>
  <c r="Z3" i="40"/>
  <c r="Z7" i="40" s="1"/>
  <c r="T6" i="19"/>
  <c r="T9" i="19"/>
  <c r="T4" i="19"/>
  <c r="T3" i="19"/>
  <c r="AB73" i="100"/>
  <c r="AB74" i="100" s="1"/>
  <c r="AB6" i="49" s="1"/>
  <c r="AB9" i="49" s="1"/>
  <c r="AE78" i="100"/>
  <c r="T14" i="74"/>
  <c r="T6" i="35" s="1"/>
  <c r="T9" i="35" s="1"/>
  <c r="AB11" i="97"/>
  <c r="AB3" i="51" s="1"/>
  <c r="AB6" i="51"/>
  <c r="AB9" i="51" s="1"/>
  <c r="AD7" i="11"/>
  <c r="AD9" i="11"/>
  <c r="P11" i="67"/>
  <c r="P2" i="22" s="1"/>
  <c r="P2" i="42"/>
  <c r="V23" i="74"/>
  <c r="U7" i="74"/>
  <c r="U6" i="13" s="1"/>
  <c r="X3" i="74"/>
  <c r="X2" i="13" s="1"/>
  <c r="AA10" i="97"/>
  <c r="AA2" i="51" s="1"/>
  <c r="T12" i="74"/>
  <c r="T4" i="35" s="1"/>
  <c r="T6" i="41"/>
  <c r="T7" i="41"/>
  <c r="T5" i="41"/>
  <c r="T4" i="41"/>
  <c r="T9" i="41"/>
  <c r="T3" i="41"/>
  <c r="T8" i="41"/>
  <c r="AC12" i="97"/>
  <c r="AC4" i="51" s="1"/>
  <c r="AC4" i="29"/>
  <c r="S27" i="67"/>
  <c r="S6" i="43" s="1"/>
  <c r="S7" i="43" s="1"/>
  <c r="S9" i="43" s="1"/>
  <c r="S6" i="20"/>
  <c r="AB64" i="100"/>
  <c r="AB6" i="34" s="1"/>
  <c r="AB3" i="48" s="1"/>
  <c r="AB6" i="12"/>
  <c r="U3" i="67"/>
  <c r="U2" i="19" s="1"/>
  <c r="U5" i="19" s="1"/>
  <c r="U2" i="41"/>
  <c r="AC6" i="98"/>
  <c r="AC5" i="23" s="1"/>
  <c r="P16" i="67"/>
  <c r="P2" i="20" s="1"/>
  <c r="P2" i="43"/>
  <c r="V13" i="74"/>
  <c r="V5" i="35" s="1"/>
  <c r="AC18" i="97"/>
  <c r="AB3" i="97"/>
  <c r="AB2" i="29" s="1"/>
  <c r="AF14" i="106"/>
  <c r="AF18" i="106"/>
  <c r="V21" i="74"/>
  <c r="U5" i="74"/>
  <c r="U4" i="13" s="1"/>
  <c r="AF10" i="106"/>
  <c r="AF2" i="11" s="1"/>
  <c r="AE4" i="11"/>
  <c r="AE5" i="106"/>
  <c r="AE4" i="33" s="1"/>
  <c r="AE7" i="106"/>
  <c r="AE6" i="33" s="1"/>
  <c r="AE6" i="11"/>
  <c r="AB6" i="29"/>
  <c r="AB9" i="29" s="1"/>
  <c r="AB4" i="97"/>
  <c r="AB3" i="29" s="1"/>
  <c r="AE5" i="11"/>
  <c r="AE6" i="106"/>
  <c r="AE5" i="33" s="1"/>
  <c r="S25" i="67"/>
  <c r="S4" i="43" s="1"/>
  <c r="S4" i="20"/>
  <c r="U3" i="98"/>
  <c r="U2" i="23" s="1"/>
  <c r="U2" i="45"/>
  <c r="S24" i="67"/>
  <c r="S3" i="43" s="1"/>
  <c r="S3" i="20"/>
  <c r="S9" i="20" s="1"/>
  <c r="AE3" i="106"/>
  <c r="AE2" i="33" s="1"/>
  <c r="AE2" i="11"/>
  <c r="X22" i="74"/>
  <c r="W6" i="74"/>
  <c r="AF12" i="106"/>
  <c r="AF4" i="11" s="1"/>
  <c r="AF13" i="106"/>
  <c r="AF5" i="11" s="1"/>
  <c r="V20" i="74"/>
  <c r="U4" i="74"/>
  <c r="U3" i="13" s="1"/>
  <c r="T7" i="67"/>
  <c r="T2" i="21" s="1"/>
  <c r="T2" i="44"/>
  <c r="AC5" i="98"/>
  <c r="AC4" i="23" s="1"/>
  <c r="AC13" i="97"/>
  <c r="AC5" i="51" s="1"/>
  <c r="AC5" i="29"/>
  <c r="AC7" i="97"/>
  <c r="AC14" i="97" s="1"/>
  <c r="S26" i="67"/>
  <c r="S5" i="43" s="1"/>
  <c r="S5" i="20"/>
  <c r="AD9" i="33"/>
  <c r="AD7" i="33"/>
  <c r="AB12" i="97"/>
  <c r="AB4" i="51" s="1"/>
  <c r="T9" i="13"/>
  <c r="T7" i="13"/>
  <c r="T11" i="74"/>
  <c r="T3" i="35" s="1"/>
  <c r="T7" i="35" s="1"/>
  <c r="T3" i="13"/>
  <c r="AF68" i="100"/>
  <c r="AC60" i="100"/>
  <c r="AH76" i="100"/>
  <c r="AF72" i="100" s="1"/>
  <c r="AF58" i="100"/>
  <c r="AE55" i="100"/>
  <c r="AB40" i="100"/>
  <c r="AB47" i="100" s="1"/>
  <c r="AB9" i="50" s="1"/>
  <c r="AE51" i="100"/>
  <c r="AB36" i="100"/>
  <c r="AB43" i="100" s="1"/>
  <c r="AB2" i="50" s="1"/>
  <c r="U39" i="67"/>
  <c r="T19" i="67"/>
  <c r="U38" i="67"/>
  <c r="T18" i="67"/>
  <c r="U37" i="67"/>
  <c r="T17" i="67"/>
  <c r="U40" i="67"/>
  <c r="T20" i="67"/>
  <c r="Q16" i="109"/>
  <c r="Q5" i="109" s="1"/>
  <c r="Q12" i="67" s="1"/>
  <c r="Q13" i="109"/>
  <c r="Q3" i="109" s="1"/>
  <c r="Q23" i="67" s="1"/>
  <c r="U10" i="108"/>
  <c r="U3" i="108" s="1"/>
  <c r="U8" i="67" s="1"/>
  <c r="V9" i="111"/>
  <c r="V2" i="111" s="1"/>
  <c r="V10" i="98" s="1"/>
  <c r="V9" i="108"/>
  <c r="V2" i="108" s="1"/>
  <c r="V4" i="67" s="1"/>
  <c r="AD22" i="97"/>
  <c r="AD20" i="98"/>
  <c r="AD21" i="97"/>
  <c r="AD19" i="98"/>
  <c r="AD5" i="98" s="1"/>
  <c r="AD20" i="97"/>
  <c r="AD5" i="97" s="1"/>
  <c r="Y19" i="74"/>
  <c r="R36" i="67"/>
  <c r="R45" i="67"/>
  <c r="S52" i="67"/>
  <c r="S46" i="67" s="1"/>
  <c r="V43" i="67"/>
  <c r="W51" i="67"/>
  <c r="W44" i="67" s="1"/>
  <c r="AB9" i="12" l="1"/>
  <c r="AB3" i="26"/>
  <c r="U3" i="19"/>
  <c r="U4" i="19"/>
  <c r="AD21" i="98"/>
  <c r="AC7" i="98"/>
  <c r="AB14" i="98"/>
  <c r="AB6" i="23"/>
  <c r="AB4" i="98"/>
  <c r="AB3" i="23" s="1"/>
  <c r="AA6" i="45"/>
  <c r="AA11" i="98"/>
  <c r="AA3" i="45" s="1"/>
  <c r="AA7" i="23"/>
  <c r="AA9" i="23"/>
  <c r="U6" i="19"/>
  <c r="U9" i="19"/>
  <c r="U7" i="19"/>
  <c r="AF3" i="106"/>
  <c r="AF2" i="33" s="1"/>
  <c r="AF6" i="106"/>
  <c r="AF5" i="33" s="1"/>
  <c r="AC12" i="98"/>
  <c r="AC4" i="45" s="1"/>
  <c r="AB23" i="100"/>
  <c r="AA6" i="40"/>
  <c r="AA9" i="40" s="1"/>
  <c r="AB21" i="100"/>
  <c r="AA4" i="40"/>
  <c r="AB22" i="100"/>
  <c r="AA5" i="40"/>
  <c r="AC15" i="100"/>
  <c r="AB5" i="18"/>
  <c r="AC13" i="100"/>
  <c r="AB3" i="18"/>
  <c r="AC16" i="100"/>
  <c r="AB6" i="18"/>
  <c r="AB20" i="100"/>
  <c r="AA3" i="40"/>
  <c r="AA7" i="40" s="1"/>
  <c r="AC14" i="100"/>
  <c r="AB4" i="18"/>
  <c r="S7" i="20"/>
  <c r="AF78" i="100"/>
  <c r="AC73" i="100"/>
  <c r="AC74" i="100" s="1"/>
  <c r="AC6" i="49" s="1"/>
  <c r="AC9" i="49" s="1"/>
  <c r="AC6" i="51"/>
  <c r="AC9" i="51" s="1"/>
  <c r="AC11" i="97"/>
  <c r="AC3" i="51" s="1"/>
  <c r="Y3" i="74"/>
  <c r="Y2" i="13" s="1"/>
  <c r="U9" i="13"/>
  <c r="U7" i="13"/>
  <c r="Q16" i="67"/>
  <c r="Q2" i="20" s="1"/>
  <c r="Q2" i="43"/>
  <c r="T26" i="67"/>
  <c r="T5" i="43" s="1"/>
  <c r="T5" i="20"/>
  <c r="AC64" i="100"/>
  <c r="AC6" i="34" s="1"/>
  <c r="AC3" i="48" s="1"/>
  <c r="AC6" i="12"/>
  <c r="U11" i="74"/>
  <c r="U3" i="35" s="1"/>
  <c r="U7" i="35" s="1"/>
  <c r="W13" i="74"/>
  <c r="W5" i="35" s="1"/>
  <c r="W5" i="13"/>
  <c r="W21" i="74"/>
  <c r="V5" i="74"/>
  <c r="W23" i="74"/>
  <c r="V7" i="74"/>
  <c r="V6" i="13" s="1"/>
  <c r="V3" i="98"/>
  <c r="V2" i="23" s="1"/>
  <c r="V2" i="45"/>
  <c r="AC4" i="97"/>
  <c r="AC3" i="29" s="1"/>
  <c r="AC6" i="29"/>
  <c r="AC9" i="29" s="1"/>
  <c r="W20" i="74"/>
  <c r="V4" i="74"/>
  <c r="V3" i="13" s="1"/>
  <c r="Y22" i="74"/>
  <c r="X6" i="74"/>
  <c r="AC13" i="98"/>
  <c r="AC5" i="45" s="1"/>
  <c r="AF7" i="106"/>
  <c r="AF6" i="33" s="1"/>
  <c r="AF6" i="11"/>
  <c r="U7" i="67"/>
  <c r="U2" i="21" s="1"/>
  <c r="U2" i="44"/>
  <c r="AD6" i="98"/>
  <c r="AD5" i="23" s="1"/>
  <c r="U6" i="41"/>
  <c r="U5" i="41"/>
  <c r="U9" i="41"/>
  <c r="U3" i="41"/>
  <c r="U7" i="41"/>
  <c r="U8" i="41"/>
  <c r="U4" i="41"/>
  <c r="Q11" i="67"/>
  <c r="Q2" i="22" s="1"/>
  <c r="Q2" i="42"/>
  <c r="T24" i="67"/>
  <c r="T3" i="43" s="1"/>
  <c r="T3" i="20"/>
  <c r="T9" i="20" s="1"/>
  <c r="AB10" i="97"/>
  <c r="AB2" i="51" s="1"/>
  <c r="X10" i="74"/>
  <c r="X2" i="35" s="1"/>
  <c r="AD12" i="98"/>
  <c r="AD4" i="45" s="1"/>
  <c r="AD4" i="23"/>
  <c r="T27" i="67"/>
  <c r="T6" i="43" s="1"/>
  <c r="T7" i="43" s="1"/>
  <c r="T9" i="43" s="1"/>
  <c r="T6" i="20"/>
  <c r="AD7" i="97"/>
  <c r="AD14" i="97" s="1"/>
  <c r="AD18" i="97"/>
  <c r="AC3" i="97"/>
  <c r="AC2" i="29" s="1"/>
  <c r="AE7" i="33"/>
  <c r="AE9" i="33"/>
  <c r="AD12" i="97"/>
  <c r="AD4" i="51" s="1"/>
  <c r="AD4" i="29"/>
  <c r="AD6" i="97"/>
  <c r="AD5" i="29" s="1"/>
  <c r="V3" i="67"/>
  <c r="V2" i="19" s="1"/>
  <c r="V9" i="19" s="1"/>
  <c r="V2" i="41"/>
  <c r="T25" i="67"/>
  <c r="T4" i="43" s="1"/>
  <c r="T4" i="20"/>
  <c r="AF5" i="106"/>
  <c r="AF4" i="33" s="1"/>
  <c r="AE9" i="11"/>
  <c r="AE7" i="11"/>
  <c r="U12" i="74"/>
  <c r="U4" i="35" s="1"/>
  <c r="U14" i="74"/>
  <c r="U6" i="35" s="1"/>
  <c r="U9" i="35" s="1"/>
  <c r="AG68" i="100"/>
  <c r="AD60" i="100"/>
  <c r="AF51" i="100"/>
  <c r="AC36" i="100"/>
  <c r="AC43" i="100" s="1"/>
  <c r="AC2" i="50" s="1"/>
  <c r="AF55" i="100"/>
  <c r="AC40" i="100"/>
  <c r="AC47" i="100" s="1"/>
  <c r="AC9" i="50" s="1"/>
  <c r="V39" i="67"/>
  <c r="U19" i="67"/>
  <c r="V37" i="67"/>
  <c r="U17" i="67"/>
  <c r="V40" i="67"/>
  <c r="U20" i="67"/>
  <c r="U6" i="20" s="1"/>
  <c r="V38" i="67"/>
  <c r="U18" i="67"/>
  <c r="V10" i="108"/>
  <c r="V3" i="108" s="1"/>
  <c r="V8" i="67" s="1"/>
  <c r="V2" i="44" s="1"/>
  <c r="R16" i="109"/>
  <c r="R5" i="109" s="1"/>
  <c r="R12" i="67" s="1"/>
  <c r="R13" i="109"/>
  <c r="R3" i="109" s="1"/>
  <c r="R23" i="67" s="1"/>
  <c r="W9" i="108"/>
  <c r="W2" i="108" s="1"/>
  <c r="W4" i="67" s="1"/>
  <c r="W2" i="41" s="1"/>
  <c r="W9" i="111"/>
  <c r="W2" i="111" s="1"/>
  <c r="W10" i="98" s="1"/>
  <c r="AE21" i="97"/>
  <c r="AE19" i="98"/>
  <c r="AE5" i="98" s="1"/>
  <c r="AE20" i="98"/>
  <c r="AE20" i="97"/>
  <c r="AE22" i="97"/>
  <c r="Z19" i="74"/>
  <c r="Z3" i="74" s="1"/>
  <c r="T52" i="67"/>
  <c r="T46" i="67" s="1"/>
  <c r="S36" i="67"/>
  <c r="S45" i="67"/>
  <c r="W43" i="67"/>
  <c r="X51" i="67"/>
  <c r="X44" i="67" s="1"/>
  <c r="AC9" i="12" l="1"/>
  <c r="AC3" i="26"/>
  <c r="V5" i="19"/>
  <c r="V4" i="19"/>
  <c r="V7" i="19"/>
  <c r="V6" i="19"/>
  <c r="V3" i="19"/>
  <c r="AB7" i="23"/>
  <c r="AB9" i="23"/>
  <c r="W3" i="67"/>
  <c r="W2" i="19" s="1"/>
  <c r="AB11" i="98"/>
  <c r="AB3" i="45" s="1"/>
  <c r="AB6" i="45"/>
  <c r="AC14" i="98"/>
  <c r="AC4" i="98"/>
  <c r="AC3" i="23" s="1"/>
  <c r="AC6" i="23"/>
  <c r="AD7" i="98"/>
  <c r="AE21" i="98"/>
  <c r="AD13" i="97"/>
  <c r="AD5" i="51" s="1"/>
  <c r="AC10" i="97"/>
  <c r="AC2" i="51" s="1"/>
  <c r="AD14" i="100"/>
  <c r="AC4" i="18"/>
  <c r="AD15" i="100"/>
  <c r="AC5" i="18"/>
  <c r="AC20" i="100"/>
  <c r="AB3" i="40"/>
  <c r="AB7" i="40" s="1"/>
  <c r="AC22" i="100"/>
  <c r="AB5" i="40"/>
  <c r="AD13" i="98"/>
  <c r="AD5" i="45" s="1"/>
  <c r="AD16" i="100"/>
  <c r="AC6" i="18"/>
  <c r="AC21" i="100"/>
  <c r="AB4" i="40"/>
  <c r="AD13" i="100"/>
  <c r="AC3" i="18"/>
  <c r="AC23" i="100"/>
  <c r="AB6" i="40"/>
  <c r="AB9" i="40" s="1"/>
  <c r="T7" i="20"/>
  <c r="V7" i="67"/>
  <c r="V2" i="21" s="1"/>
  <c r="AG78" i="100"/>
  <c r="AD73" i="100"/>
  <c r="AD74" i="100" s="1"/>
  <c r="AD6" i="49" s="1"/>
  <c r="AD9" i="49" s="1"/>
  <c r="AE6" i="98"/>
  <c r="AE5" i="23" s="1"/>
  <c r="Z22" i="74"/>
  <c r="Y6" i="74"/>
  <c r="Y5" i="13" s="1"/>
  <c r="AE12" i="98"/>
  <c r="AE4" i="45" s="1"/>
  <c r="AE4" i="23"/>
  <c r="U27" i="67"/>
  <c r="U6" i="43" s="1"/>
  <c r="U7" i="43" s="1"/>
  <c r="U9" i="43" s="1"/>
  <c r="AD4" i="97"/>
  <c r="AD3" i="29" s="1"/>
  <c r="AD6" i="29"/>
  <c r="AD9" i="29" s="1"/>
  <c r="AF9" i="11"/>
  <c r="AF7" i="11"/>
  <c r="V11" i="74"/>
  <c r="V3" i="35" s="1"/>
  <c r="V7" i="35" s="1"/>
  <c r="AE18" i="97"/>
  <c r="AD3" i="97"/>
  <c r="AD2" i="29" s="1"/>
  <c r="AD6" i="51"/>
  <c r="AD9" i="51" s="1"/>
  <c r="AD11" i="97"/>
  <c r="AD3" i="51" s="1"/>
  <c r="AF7" i="33"/>
  <c r="AF9" i="33"/>
  <c r="V9" i="13"/>
  <c r="V7" i="13"/>
  <c r="Y10" i="74"/>
  <c r="Y2" i="35" s="1"/>
  <c r="X20" i="74"/>
  <c r="W4" i="74"/>
  <c r="W3" i="13" s="1"/>
  <c r="V14" i="74"/>
  <c r="V6" i="35" s="1"/>
  <c r="V9" i="35" s="1"/>
  <c r="W3" i="41"/>
  <c r="W7" i="41"/>
  <c r="W6" i="41"/>
  <c r="W4" i="41"/>
  <c r="W8" i="41"/>
  <c r="W9" i="41"/>
  <c r="W5" i="41"/>
  <c r="X23" i="74"/>
  <c r="W7" i="74"/>
  <c r="AE6" i="97"/>
  <c r="AE5" i="29" s="1"/>
  <c r="W3" i="98"/>
  <c r="W2" i="23" s="1"/>
  <c r="W2" i="45"/>
  <c r="Z10" i="74"/>
  <c r="Z2" i="35" s="1"/>
  <c r="Z2" i="13"/>
  <c r="U24" i="67"/>
  <c r="U3" i="43" s="1"/>
  <c r="U3" i="20"/>
  <c r="U9" i="20" s="1"/>
  <c r="R16" i="67"/>
  <c r="R2" i="20" s="1"/>
  <c r="R2" i="43"/>
  <c r="V3" i="41"/>
  <c r="V7" i="41"/>
  <c r="V8" i="41"/>
  <c r="V6" i="41"/>
  <c r="V5" i="41"/>
  <c r="V4" i="41"/>
  <c r="V9" i="41"/>
  <c r="V12" i="74"/>
  <c r="V4" i="35" s="1"/>
  <c r="V4" i="13"/>
  <c r="AD64" i="100"/>
  <c r="AD6" i="34" s="1"/>
  <c r="AD3" i="48" s="1"/>
  <c r="AD6" i="12"/>
  <c r="AE7" i="97"/>
  <c r="AE14" i="97" s="1"/>
  <c r="R11" i="67"/>
  <c r="R2" i="22" s="1"/>
  <c r="R2" i="42"/>
  <c r="U26" i="67"/>
  <c r="U5" i="43" s="1"/>
  <c r="U5" i="20"/>
  <c r="X21" i="74"/>
  <c r="W5" i="74"/>
  <c r="W4" i="13" s="1"/>
  <c r="AE5" i="97"/>
  <c r="AE4" i="29" s="1"/>
  <c r="U25" i="67"/>
  <c r="U4" i="43" s="1"/>
  <c r="U4" i="20"/>
  <c r="X13" i="74"/>
  <c r="X5" i="35" s="1"/>
  <c r="X5" i="13"/>
  <c r="AH68" i="100"/>
  <c r="AE60" i="100"/>
  <c r="AG55" i="100"/>
  <c r="AD40" i="100"/>
  <c r="AD47" i="100" s="1"/>
  <c r="AD9" i="50" s="1"/>
  <c r="AG51" i="100"/>
  <c r="AD36" i="100"/>
  <c r="AD43" i="100" s="1"/>
  <c r="AD2" i="50" s="1"/>
  <c r="W40" i="67"/>
  <c r="V20" i="67"/>
  <c r="W38" i="67"/>
  <c r="V18" i="67"/>
  <c r="W39" i="67"/>
  <c r="V19" i="67"/>
  <c r="W37" i="67"/>
  <c r="V17" i="67"/>
  <c r="X9" i="111"/>
  <c r="X2" i="111" s="1"/>
  <c r="X10" i="98" s="1"/>
  <c r="X9" i="108"/>
  <c r="X2" i="108" s="1"/>
  <c r="X4" i="67" s="1"/>
  <c r="S16" i="109"/>
  <c r="S5" i="109" s="1"/>
  <c r="S12" i="67" s="1"/>
  <c r="S13" i="109"/>
  <c r="S3" i="109" s="1"/>
  <c r="S23" i="67" s="1"/>
  <c r="W10" i="108"/>
  <c r="W3" i="108" s="1"/>
  <c r="W8" i="67" s="1"/>
  <c r="W2" i="44" s="1"/>
  <c r="AF19" i="98"/>
  <c r="AF20" i="97"/>
  <c r="AF20" i="98"/>
  <c r="AF6" i="98" s="1"/>
  <c r="AF22" i="97"/>
  <c r="AF21" i="97"/>
  <c r="AF6" i="97" s="1"/>
  <c r="AA19" i="74"/>
  <c r="T36" i="67"/>
  <c r="T45" i="67"/>
  <c r="U52" i="67"/>
  <c r="U46" i="67" s="1"/>
  <c r="X43" i="67"/>
  <c r="Y51" i="67"/>
  <c r="Y44" i="67" s="1"/>
  <c r="AD9" i="12" l="1"/>
  <c r="AD3" i="26"/>
  <c r="W5" i="19"/>
  <c r="W9" i="19"/>
  <c r="W4" i="19"/>
  <c r="W7" i="19"/>
  <c r="W3" i="19"/>
  <c r="W6" i="19"/>
  <c r="AC11" i="98"/>
  <c r="AC3" i="45" s="1"/>
  <c r="AC6" i="45"/>
  <c r="AC7" i="23"/>
  <c r="AC9" i="23"/>
  <c r="AF21" i="98"/>
  <c r="AE7" i="98"/>
  <c r="AD14" i="98"/>
  <c r="AD4" i="98"/>
  <c r="AD3" i="23" s="1"/>
  <c r="AD6" i="23"/>
  <c r="AD10" i="97"/>
  <c r="AD2" i="51" s="1"/>
  <c r="AE12" i="97"/>
  <c r="AE4" i="51" s="1"/>
  <c r="AD22" i="100"/>
  <c r="AC5" i="40"/>
  <c r="AE13" i="100"/>
  <c r="AD3" i="18"/>
  <c r="AD20" i="100"/>
  <c r="AC3" i="40"/>
  <c r="AC7" i="40" s="1"/>
  <c r="AD21" i="100"/>
  <c r="AC4" i="40"/>
  <c r="AE15" i="100"/>
  <c r="AD5" i="18"/>
  <c r="AD23" i="100"/>
  <c r="AC6" i="40"/>
  <c r="AC9" i="40" s="1"/>
  <c r="AE16" i="100"/>
  <c r="AD6" i="18"/>
  <c r="AE14" i="100"/>
  <c r="AD4" i="18"/>
  <c r="W11" i="74"/>
  <c r="W3" i="35" s="1"/>
  <c r="W7" i="35" s="1"/>
  <c r="U7" i="20"/>
  <c r="AH78" i="100"/>
  <c r="AF73" i="100" s="1"/>
  <c r="AF74" i="100" s="1"/>
  <c r="AF6" i="49" s="1"/>
  <c r="AF9" i="49" s="1"/>
  <c r="AE73" i="100"/>
  <c r="AE74" i="100" s="1"/>
  <c r="AE6" i="49" s="1"/>
  <c r="AE9" i="49" s="1"/>
  <c r="AE11" i="97"/>
  <c r="AE3" i="51" s="1"/>
  <c r="AE6" i="51"/>
  <c r="AE9" i="51" s="1"/>
  <c r="AF5" i="97"/>
  <c r="AF4" i="29" s="1"/>
  <c r="V25" i="67"/>
  <c r="V4" i="43" s="1"/>
  <c r="V4" i="20"/>
  <c r="AE64" i="100"/>
  <c r="AE6" i="34" s="1"/>
  <c r="AE3" i="48" s="1"/>
  <c r="AE6" i="12"/>
  <c r="AE4" i="97"/>
  <c r="AE3" i="29" s="1"/>
  <c r="AE6" i="29"/>
  <c r="AE9" i="29" s="1"/>
  <c r="AE13" i="97"/>
  <c r="AE5" i="51" s="1"/>
  <c r="V26" i="67"/>
  <c r="V5" i="43" s="1"/>
  <c r="V5" i="20"/>
  <c r="AF5" i="98"/>
  <c r="AF4" i="23" s="1"/>
  <c r="AA3" i="74"/>
  <c r="AA2" i="13" s="1"/>
  <c r="S16" i="67"/>
  <c r="S2" i="20" s="1"/>
  <c r="S2" i="43"/>
  <c r="W12" i="74"/>
  <c r="W4" i="35" s="1"/>
  <c r="W14" i="74"/>
  <c r="W6" i="35" s="1"/>
  <c r="W9" i="35" s="1"/>
  <c r="W6" i="13"/>
  <c r="AF18" i="97"/>
  <c r="AE3" i="97"/>
  <c r="AF13" i="97"/>
  <c r="AF5" i="51" s="1"/>
  <c r="AF5" i="29"/>
  <c r="V27" i="67"/>
  <c r="V6" i="43" s="1"/>
  <c r="V7" i="43" s="1"/>
  <c r="V9" i="43" s="1"/>
  <c r="V6" i="20"/>
  <c r="X3" i="98"/>
  <c r="X2" i="23" s="1"/>
  <c r="X2" i="45"/>
  <c r="Y13" i="74"/>
  <c r="Y5" i="35" s="1"/>
  <c r="X3" i="67"/>
  <c r="X2" i="19" s="1"/>
  <c r="X6" i="19" s="1"/>
  <c r="X2" i="41"/>
  <c r="AF7" i="97"/>
  <c r="V24" i="67"/>
  <c r="V3" i="43" s="1"/>
  <c r="V3" i="20"/>
  <c r="V9" i="20" s="1"/>
  <c r="AA22" i="74"/>
  <c r="Z6" i="74"/>
  <c r="Z5" i="13" s="1"/>
  <c r="S11" i="67"/>
  <c r="S2" i="22" s="1"/>
  <c r="S2" i="42"/>
  <c r="Y21" i="74"/>
  <c r="X5" i="74"/>
  <c r="X4" i="13" s="1"/>
  <c r="Y23" i="74"/>
  <c r="X7" i="74"/>
  <c r="X6" i="13" s="1"/>
  <c r="AF13" i="98"/>
  <c r="AF5" i="45" s="1"/>
  <c r="AF5" i="23"/>
  <c r="W7" i="67"/>
  <c r="W2" i="21" s="1"/>
  <c r="Y20" i="74"/>
  <c r="X4" i="74"/>
  <c r="X3" i="13" s="1"/>
  <c r="AE13" i="98"/>
  <c r="AE5" i="45" s="1"/>
  <c r="AF60" i="100"/>
  <c r="AH51" i="100"/>
  <c r="AE36" i="100"/>
  <c r="AE43" i="100" s="1"/>
  <c r="AE2" i="50" s="1"/>
  <c r="AH55" i="100"/>
  <c r="AE40" i="100"/>
  <c r="AE47" i="100" s="1"/>
  <c r="AE9" i="50" s="1"/>
  <c r="X39" i="67"/>
  <c r="W19" i="67"/>
  <c r="X40" i="67"/>
  <c r="W20" i="67"/>
  <c r="X38" i="67"/>
  <c r="W18" i="67"/>
  <c r="X37" i="67"/>
  <c r="W17" i="67"/>
  <c r="X10" i="108"/>
  <c r="X3" i="108" s="1"/>
  <c r="X8" i="67" s="1"/>
  <c r="T16" i="109"/>
  <c r="T5" i="109" s="1"/>
  <c r="T12" i="67" s="1"/>
  <c r="T13" i="109"/>
  <c r="T3" i="109" s="1"/>
  <c r="T23" i="67" s="1"/>
  <c r="Y9" i="111"/>
  <c r="Y2" i="111" s="1"/>
  <c r="Y10" i="98" s="1"/>
  <c r="Y9" i="108"/>
  <c r="Y2" i="108" s="1"/>
  <c r="Y4" i="67" s="1"/>
  <c r="AG20" i="97"/>
  <c r="AG20" i="98"/>
  <c r="AG22" i="97"/>
  <c r="AG21" i="97"/>
  <c r="AG19" i="98"/>
  <c r="AB19" i="74"/>
  <c r="V52" i="67"/>
  <c r="V46" i="67" s="1"/>
  <c r="U36" i="67"/>
  <c r="U45" i="67"/>
  <c r="Y43" i="67"/>
  <c r="Z51" i="67"/>
  <c r="Z44" i="67" s="1"/>
  <c r="AE9" i="12" l="1"/>
  <c r="AE3" i="26"/>
  <c r="X5" i="19"/>
  <c r="X9" i="19"/>
  <c r="X3" i="19"/>
  <c r="AD11" i="98"/>
  <c r="AD3" i="45" s="1"/>
  <c r="AD6" i="45"/>
  <c r="AE14" i="98"/>
  <c r="AE6" i="23"/>
  <c r="AE4" i="98"/>
  <c r="AE3" i="23" s="1"/>
  <c r="AG21" i="98"/>
  <c r="AF7" i="98"/>
  <c r="X7" i="19"/>
  <c r="AD7" i="23"/>
  <c r="AD9" i="23"/>
  <c r="V7" i="20"/>
  <c r="AF12" i="97"/>
  <c r="AF4" i="51" s="1"/>
  <c r="AF14" i="100"/>
  <c r="AF4" i="18" s="1"/>
  <c r="AE4" i="18"/>
  <c r="AE21" i="100"/>
  <c r="AD4" i="40"/>
  <c r="AF16" i="100"/>
  <c r="AF6" i="18" s="1"/>
  <c r="AE6" i="18"/>
  <c r="AE20" i="100"/>
  <c r="AD3" i="40"/>
  <c r="AD7" i="40" s="1"/>
  <c r="AE23" i="100"/>
  <c r="AD6" i="40"/>
  <c r="AD9" i="40" s="1"/>
  <c r="AF13" i="100"/>
  <c r="AF3" i="18" s="1"/>
  <c r="AE3" i="18"/>
  <c r="AF15" i="100"/>
  <c r="AF5" i="18" s="1"/>
  <c r="AE5" i="18"/>
  <c r="AE22" i="100"/>
  <c r="AD5" i="40"/>
  <c r="X4" i="19"/>
  <c r="X11" i="74"/>
  <c r="X3" i="35" s="1"/>
  <c r="X7" i="35" s="1"/>
  <c r="X12" i="74"/>
  <c r="X4" i="35" s="1"/>
  <c r="X14" i="74"/>
  <c r="X6" i="35" s="1"/>
  <c r="X9" i="35" s="1"/>
  <c r="Z13" i="74"/>
  <c r="Z5" i="35" s="1"/>
  <c r="X4" i="41"/>
  <c r="X8" i="41"/>
  <c r="X9" i="41"/>
  <c r="X7" i="41"/>
  <c r="X6" i="41"/>
  <c r="X3" i="41"/>
  <c r="X5" i="41"/>
  <c r="T16" i="67"/>
  <c r="T2" i="20" s="1"/>
  <c r="T2" i="43"/>
  <c r="AF64" i="100"/>
  <c r="AF6" i="34" s="1"/>
  <c r="AF3" i="48" s="1"/>
  <c r="AF6" i="12"/>
  <c r="AE10" i="97"/>
  <c r="AE2" i="51" s="1"/>
  <c r="AE2" i="29"/>
  <c r="AA10" i="74"/>
  <c r="AA2" i="35" s="1"/>
  <c r="Y3" i="67"/>
  <c r="Y2" i="19" s="1"/>
  <c r="Y9" i="19" s="1"/>
  <c r="Y2" i="41"/>
  <c r="AB3" i="74"/>
  <c r="AB2" i="13" s="1"/>
  <c r="T11" i="67"/>
  <c r="T2" i="22" s="1"/>
  <c r="T2" i="42"/>
  <c r="W26" i="67"/>
  <c r="W5" i="43" s="1"/>
  <c r="W5" i="20"/>
  <c r="X7" i="13"/>
  <c r="X9" i="13"/>
  <c r="AG18" i="97"/>
  <c r="AF3" i="97"/>
  <c r="AF2" i="29" s="1"/>
  <c r="AF12" i="98"/>
  <c r="AF4" i="45" s="1"/>
  <c r="Y3" i="98"/>
  <c r="Y2" i="23" s="1"/>
  <c r="Y2" i="45"/>
  <c r="X7" i="67"/>
  <c r="X2" i="21" s="1"/>
  <c r="X2" i="44"/>
  <c r="Z23" i="74"/>
  <c r="Y7" i="74"/>
  <c r="AB22" i="74"/>
  <c r="AA6" i="74"/>
  <c r="AA5" i="13" s="1"/>
  <c r="W9" i="13"/>
  <c r="W7" i="13"/>
  <c r="W24" i="67"/>
  <c r="W3" i="43" s="1"/>
  <c r="W3" i="20"/>
  <c r="W9" i="20" s="1"/>
  <c r="Z20" i="74"/>
  <c r="Y4" i="74"/>
  <c r="W25" i="67"/>
  <c r="W4" i="43" s="1"/>
  <c r="W4" i="20"/>
  <c r="Z21" i="74"/>
  <c r="Y5" i="74"/>
  <c r="Y4" i="13" s="1"/>
  <c r="AF4" i="97"/>
  <c r="AF3" i="29" s="1"/>
  <c r="AF6" i="29"/>
  <c r="AF9" i="29" s="1"/>
  <c r="W27" i="67"/>
  <c r="W6" i="43" s="1"/>
  <c r="W7" i="43" s="1"/>
  <c r="W9" i="43" s="1"/>
  <c r="W6" i="20"/>
  <c r="AF14" i="97"/>
  <c r="AF40" i="100"/>
  <c r="AF47" i="100" s="1"/>
  <c r="AF9" i="50" s="1"/>
  <c r="AF36" i="100"/>
  <c r="AF43" i="100" s="1"/>
  <c r="AF2" i="50" s="1"/>
  <c r="Y38" i="67"/>
  <c r="X18" i="67"/>
  <c r="Y40" i="67"/>
  <c r="X20" i="67"/>
  <c r="Y37" i="67"/>
  <c r="X17" i="67"/>
  <c r="Y39" i="67"/>
  <c r="X19" i="67"/>
  <c r="Z9" i="108"/>
  <c r="Z2" i="108" s="1"/>
  <c r="Z4" i="67" s="1"/>
  <c r="Z2" i="41" s="1"/>
  <c r="Z9" i="111"/>
  <c r="Z2" i="111" s="1"/>
  <c r="Z10" i="98" s="1"/>
  <c r="Y10" i="108"/>
  <c r="Y3" i="108" s="1"/>
  <c r="Y8" i="67" s="1"/>
  <c r="U16" i="109"/>
  <c r="U5" i="109" s="1"/>
  <c r="U12" i="67" s="1"/>
  <c r="Y3" i="19"/>
  <c r="U13" i="109"/>
  <c r="U3" i="109" s="1"/>
  <c r="U23" i="67" s="1"/>
  <c r="AC19" i="74"/>
  <c r="W52" i="67"/>
  <c r="W46" i="67" s="1"/>
  <c r="V36" i="67"/>
  <c r="V45" i="67"/>
  <c r="Z43" i="67"/>
  <c r="AA51" i="67"/>
  <c r="AA44" i="67" s="1"/>
  <c r="AF9" i="12" l="1"/>
  <c r="AF3" i="26"/>
  <c r="Y6" i="19"/>
  <c r="AF14" i="98"/>
  <c r="AF4" i="98"/>
  <c r="AF3" i="23" s="1"/>
  <c r="AF6" i="23"/>
  <c r="AE7" i="23"/>
  <c r="AE9" i="23"/>
  <c r="AE11" i="98"/>
  <c r="AE3" i="45" s="1"/>
  <c r="AE6" i="45"/>
  <c r="AF10" i="97"/>
  <c r="AF2" i="51" s="1"/>
  <c r="AF22" i="100"/>
  <c r="AF5" i="40" s="1"/>
  <c r="AE5" i="40"/>
  <c r="AF20" i="100"/>
  <c r="AF3" i="40" s="1"/>
  <c r="AF7" i="40" s="1"/>
  <c r="AE3" i="40"/>
  <c r="AE7" i="40" s="1"/>
  <c r="AF21" i="100"/>
  <c r="AF4" i="40" s="1"/>
  <c r="AE4" i="40"/>
  <c r="AF23" i="100"/>
  <c r="AF6" i="40" s="1"/>
  <c r="AF9" i="40" s="1"/>
  <c r="AE6" i="40"/>
  <c r="AE9" i="40" s="1"/>
  <c r="Y4" i="19"/>
  <c r="Y5" i="19"/>
  <c r="Y7" i="19"/>
  <c r="W7" i="20"/>
  <c r="AA21" i="74"/>
  <c r="Z5" i="74"/>
  <c r="Z4" i="13" s="1"/>
  <c r="Y4" i="41"/>
  <c r="Y8" i="41"/>
  <c r="Y3" i="41"/>
  <c r="Y7" i="41"/>
  <c r="Y5" i="41"/>
  <c r="Y9" i="41"/>
  <c r="Y6" i="41"/>
  <c r="X26" i="67"/>
  <c r="X5" i="43" s="1"/>
  <c r="X5" i="20"/>
  <c r="X24" i="67"/>
  <c r="X3" i="43" s="1"/>
  <c r="X3" i="20"/>
  <c r="X9" i="20" s="1"/>
  <c r="AF11" i="97"/>
  <c r="AF3" i="51" s="1"/>
  <c r="AF6" i="51"/>
  <c r="AF9" i="51" s="1"/>
  <c r="U11" i="67"/>
  <c r="U2" i="22" s="1"/>
  <c r="U2" i="42"/>
  <c r="Y11" i="74"/>
  <c r="Y3" i="35" s="1"/>
  <c r="Y7" i="35" s="1"/>
  <c r="Y3" i="13"/>
  <c r="AA13" i="74"/>
  <c r="AA5" i="35" s="1"/>
  <c r="U16" i="67"/>
  <c r="U2" i="20" s="1"/>
  <c r="U2" i="43"/>
  <c r="X27" i="67"/>
  <c r="X6" i="43" s="1"/>
  <c r="X7" i="43" s="1"/>
  <c r="X9" i="43" s="1"/>
  <c r="X6" i="20"/>
  <c r="Y7" i="67"/>
  <c r="Y2" i="21" s="1"/>
  <c r="Y2" i="44"/>
  <c r="Z2" i="45"/>
  <c r="Z3" i="98"/>
  <c r="Z2" i="23" s="1"/>
  <c r="Y14" i="74"/>
  <c r="Y6" i="35" s="1"/>
  <c r="Y9" i="35" s="1"/>
  <c r="Y6" i="13"/>
  <c r="Z3" i="67"/>
  <c r="Z2" i="19" s="1"/>
  <c r="Z9" i="19" s="1"/>
  <c r="AC3" i="74"/>
  <c r="AC2" i="13" s="1"/>
  <c r="AA20" i="74"/>
  <c r="Z4" i="74"/>
  <c r="Z3" i="13" s="1"/>
  <c r="AC22" i="74"/>
  <c r="AB6" i="74"/>
  <c r="AB5" i="13" s="1"/>
  <c r="X25" i="67"/>
  <c r="X4" i="43" s="1"/>
  <c r="X4" i="20"/>
  <c r="Z5" i="41"/>
  <c r="Z9" i="41"/>
  <c r="Z8" i="41"/>
  <c r="Z7" i="41"/>
  <c r="Z4" i="41"/>
  <c r="Z6" i="41"/>
  <c r="Z3" i="41"/>
  <c r="Y12" i="74"/>
  <c r="Y4" i="35" s="1"/>
  <c r="AA23" i="74"/>
  <c r="Z7" i="74"/>
  <c r="AB10" i="74"/>
  <c r="AB2" i="35" s="1"/>
  <c r="Z40" i="67"/>
  <c r="Y20" i="67"/>
  <c r="Z38" i="67"/>
  <c r="Y18" i="67"/>
  <c r="Z37" i="67"/>
  <c r="Y17" i="67"/>
  <c r="Z39" i="67"/>
  <c r="Y19" i="67"/>
  <c r="V16" i="109"/>
  <c r="V5" i="109" s="1"/>
  <c r="V12" i="67" s="1"/>
  <c r="AA9" i="111"/>
  <c r="AA2" i="111" s="1"/>
  <c r="AA10" i="98" s="1"/>
  <c r="AA9" i="108"/>
  <c r="AA2" i="108" s="1"/>
  <c r="AA4" i="67" s="1"/>
  <c r="AA2" i="41" s="1"/>
  <c r="V13" i="109"/>
  <c r="V3" i="109" s="1"/>
  <c r="V23" i="67" s="1"/>
  <c r="Z10" i="108"/>
  <c r="Z3" i="108" s="1"/>
  <c r="Z8" i="67" s="1"/>
  <c r="AD19" i="74"/>
  <c r="W36" i="67"/>
  <c r="W45" i="67"/>
  <c r="X52" i="67"/>
  <c r="X46" i="67" s="1"/>
  <c r="AA43" i="67"/>
  <c r="AB51" i="67"/>
  <c r="AB44" i="67" s="1"/>
  <c r="AF9" i="23" l="1"/>
  <c r="AF7" i="23"/>
  <c r="AF6" i="45"/>
  <c r="AF11" i="98"/>
  <c r="AF3" i="45" s="1"/>
  <c r="Z11" i="74"/>
  <c r="Z3" i="35" s="1"/>
  <c r="Z7" i="35" s="1"/>
  <c r="AB13" i="74"/>
  <c r="AB5" i="35" s="1"/>
  <c r="Z4" i="19"/>
  <c r="Z7" i="19"/>
  <c r="Z5" i="19"/>
  <c r="Z3" i="19"/>
  <c r="AA2" i="45"/>
  <c r="AA3" i="98"/>
  <c r="AA2" i="23" s="1"/>
  <c r="X7" i="20"/>
  <c r="Y27" i="67"/>
  <c r="Y6" i="43" s="1"/>
  <c r="Y7" i="43" s="1"/>
  <c r="Y9" i="43" s="1"/>
  <c r="Y6" i="20"/>
  <c r="V11" i="67"/>
  <c r="V2" i="22" s="1"/>
  <c r="V2" i="42"/>
  <c r="AD22" i="74"/>
  <c r="AC6" i="74"/>
  <c r="Y7" i="13"/>
  <c r="Y9" i="13"/>
  <c r="Y26" i="67"/>
  <c r="Y5" i="43" s="1"/>
  <c r="Y5" i="20"/>
  <c r="Y24" i="67"/>
  <c r="Y3" i="43" s="1"/>
  <c r="Y3" i="20"/>
  <c r="Y9" i="20" s="1"/>
  <c r="AB23" i="74"/>
  <c r="AA7" i="74"/>
  <c r="AA6" i="13" s="1"/>
  <c r="AB20" i="74"/>
  <c r="AA4" i="74"/>
  <c r="AA3" i="13" s="1"/>
  <c r="AD3" i="74"/>
  <c r="AD2" i="13" s="1"/>
  <c r="Z6" i="19"/>
  <c r="AA3" i="67"/>
  <c r="AA2" i="19" s="1"/>
  <c r="AA3" i="19" s="1"/>
  <c r="Z14" i="74"/>
  <c r="Z6" i="35" s="1"/>
  <c r="Z9" i="35" s="1"/>
  <c r="Z6" i="13"/>
  <c r="Z7" i="67"/>
  <c r="Z2" i="21" s="1"/>
  <c r="Z2" i="44"/>
  <c r="V16" i="67"/>
  <c r="V2" i="20" s="1"/>
  <c r="V2" i="43"/>
  <c r="Y25" i="67"/>
  <c r="Y4" i="43" s="1"/>
  <c r="Y4" i="20"/>
  <c r="AC10" i="74"/>
  <c r="AC2" i="35" s="1"/>
  <c r="Z12" i="74"/>
  <c r="Z4" i="35" s="1"/>
  <c r="AA5" i="41"/>
  <c r="AA9" i="41"/>
  <c r="AA4" i="41"/>
  <c r="AA8" i="41"/>
  <c r="AA6" i="41"/>
  <c r="AA3" i="41"/>
  <c r="AA7" i="41"/>
  <c r="AB21" i="74"/>
  <c r="AA5" i="74"/>
  <c r="AA37" i="67"/>
  <c r="Z17" i="67"/>
  <c r="AA38" i="67"/>
  <c r="Z18" i="67"/>
  <c r="AA39" i="67"/>
  <c r="Z19" i="67"/>
  <c r="AA40" i="67"/>
  <c r="Z20" i="67"/>
  <c r="AB9" i="108"/>
  <c r="AB2" i="108" s="1"/>
  <c r="AB4" i="67" s="1"/>
  <c r="AB9" i="111"/>
  <c r="AB2" i="111" s="1"/>
  <c r="AB10" i="98" s="1"/>
  <c r="AA10" i="108"/>
  <c r="AA3" i="108" s="1"/>
  <c r="AA8" i="67" s="1"/>
  <c r="AA2" i="44" s="1"/>
  <c r="W16" i="109"/>
  <c r="W5" i="109" s="1"/>
  <c r="W12" i="67" s="1"/>
  <c r="W13" i="109"/>
  <c r="W3" i="109" s="1"/>
  <c r="W23" i="67" s="1"/>
  <c r="AE19" i="74"/>
  <c r="AE3" i="74" s="1"/>
  <c r="X36" i="67"/>
  <c r="X45" i="67"/>
  <c r="Y52" i="67"/>
  <c r="Y46" i="67" s="1"/>
  <c r="AB43" i="67"/>
  <c r="AC51" i="67"/>
  <c r="AC44" i="67" s="1"/>
  <c r="Y7" i="20" l="1"/>
  <c r="AD10" i="74"/>
  <c r="AD2" i="35" s="1"/>
  <c r="AA6" i="19"/>
  <c r="AA5" i="19"/>
  <c r="AA4" i="19"/>
  <c r="AA9" i="19"/>
  <c r="AA7" i="19"/>
  <c r="W11" i="67"/>
  <c r="W2" i="22" s="1"/>
  <c r="W2" i="42"/>
  <c r="AC23" i="74"/>
  <c r="AB7" i="74"/>
  <c r="AB6" i="13" s="1"/>
  <c r="AE22" i="74"/>
  <c r="AD6" i="74"/>
  <c r="AD5" i="13" s="1"/>
  <c r="Z24" i="67"/>
  <c r="Z3" i="43" s="1"/>
  <c r="Z3" i="20"/>
  <c r="Z9" i="20" s="1"/>
  <c r="AB3" i="67"/>
  <c r="AB2" i="19" s="1"/>
  <c r="AB9" i="19" s="1"/>
  <c r="AB2" i="41"/>
  <c r="Z27" i="67"/>
  <c r="Z6" i="43" s="1"/>
  <c r="Z7" i="43" s="1"/>
  <c r="Z9" i="43" s="1"/>
  <c r="Z6" i="20"/>
  <c r="AA12" i="74"/>
  <c r="AA4" i="35" s="1"/>
  <c r="AA4" i="13"/>
  <c r="AA11" i="74"/>
  <c r="AA3" i="35" s="1"/>
  <c r="AA7" i="35" s="1"/>
  <c r="AC21" i="74"/>
  <c r="AB5" i="74"/>
  <c r="AB4" i="13" s="1"/>
  <c r="AA7" i="67"/>
  <c r="AA2" i="21" s="1"/>
  <c r="AB3" i="98"/>
  <c r="AB2" i="23" s="1"/>
  <c r="AB2" i="45"/>
  <c r="Z26" i="67"/>
  <c r="Z5" i="43" s="1"/>
  <c r="Z5" i="20"/>
  <c r="Z9" i="13"/>
  <c r="Z7" i="13"/>
  <c r="AC20" i="74"/>
  <c r="AB4" i="74"/>
  <c r="AE10" i="74"/>
  <c r="AE2" i="35" s="1"/>
  <c r="AE2" i="13"/>
  <c r="AA9" i="13"/>
  <c r="AA7" i="13"/>
  <c r="W16" i="67"/>
  <c r="W2" i="20" s="1"/>
  <c r="W2" i="43"/>
  <c r="Z25" i="67"/>
  <c r="Z4" i="43" s="1"/>
  <c r="Z4" i="20"/>
  <c r="AA14" i="74"/>
  <c r="AA6" i="35" s="1"/>
  <c r="AA9" i="35" s="1"/>
  <c r="AC13" i="74"/>
  <c r="AC5" i="35" s="1"/>
  <c r="AC5" i="13"/>
  <c r="AB37" i="67"/>
  <c r="AA17" i="67"/>
  <c r="AB39" i="67"/>
  <c r="AA19" i="67"/>
  <c r="AB38" i="67"/>
  <c r="AA18" i="67"/>
  <c r="AA4" i="20" s="1"/>
  <c r="AB40" i="67"/>
  <c r="AA20" i="67"/>
  <c r="AC9" i="108"/>
  <c r="AC2" i="108" s="1"/>
  <c r="AC4" i="67" s="1"/>
  <c r="AC9" i="111"/>
  <c r="AC2" i="111" s="1"/>
  <c r="AC10" i="98" s="1"/>
  <c r="X16" i="109"/>
  <c r="X5" i="109" s="1"/>
  <c r="X12" i="67" s="1"/>
  <c r="AB10" i="108"/>
  <c r="AB3" i="108" s="1"/>
  <c r="AB8" i="67" s="1"/>
  <c r="X13" i="109"/>
  <c r="X3" i="109" s="1"/>
  <c r="X23" i="67" s="1"/>
  <c r="AF19" i="74"/>
  <c r="Z52" i="67"/>
  <c r="Z46" i="67" s="1"/>
  <c r="Y36" i="67"/>
  <c r="Y45" i="67"/>
  <c r="AC43" i="67"/>
  <c r="AD51" i="67"/>
  <c r="AD44" i="67" s="1"/>
  <c r="AB5" i="19" l="1"/>
  <c r="AB6" i="19"/>
  <c r="AB7" i="19"/>
  <c r="AB4" i="19"/>
  <c r="AB3" i="19"/>
  <c r="AB14" i="74"/>
  <c r="AB6" i="35" s="1"/>
  <c r="AB9" i="35" s="1"/>
  <c r="Z7" i="20"/>
  <c r="AD13" i="74"/>
  <c r="AD5" i="35" s="1"/>
  <c r="AA25" i="67"/>
  <c r="AA4" i="43" s="1"/>
  <c r="X16" i="67"/>
  <c r="X2" i="20" s="1"/>
  <c r="X2" i="43"/>
  <c r="AF22" i="74"/>
  <c r="AE6" i="74"/>
  <c r="AF3" i="74"/>
  <c r="AF2" i="13" s="1"/>
  <c r="AB11" i="74"/>
  <c r="AB3" i="35" s="1"/>
  <c r="AB7" i="35" s="1"/>
  <c r="AB3" i="13"/>
  <c r="X11" i="67"/>
  <c r="X2" i="22" s="1"/>
  <c r="X2" i="42"/>
  <c r="AA26" i="67"/>
  <c r="AA5" i="43" s="1"/>
  <c r="AA5" i="20"/>
  <c r="AD20" i="74"/>
  <c r="AC4" i="74"/>
  <c r="AC3" i="13" s="1"/>
  <c r="AB12" i="74"/>
  <c r="AB4" i="35" s="1"/>
  <c r="AB6" i="41"/>
  <c r="AB3" i="41"/>
  <c r="AB9" i="41"/>
  <c r="AB8" i="41"/>
  <c r="AB5" i="41"/>
  <c r="AB4" i="41"/>
  <c r="AB7" i="41"/>
  <c r="AB9" i="13"/>
  <c r="AB7" i="13"/>
  <c r="AC3" i="98"/>
  <c r="AC2" i="23" s="1"/>
  <c r="AC2" i="45"/>
  <c r="AD23" i="74"/>
  <c r="AC7" i="74"/>
  <c r="AC6" i="13" s="1"/>
  <c r="AB7" i="67"/>
  <c r="AB2" i="21" s="1"/>
  <c r="AB2" i="44"/>
  <c r="AC3" i="67"/>
  <c r="AC2" i="19" s="1"/>
  <c r="AC3" i="19" s="1"/>
  <c r="AC2" i="41"/>
  <c r="AA24" i="67"/>
  <c r="AA3" i="43" s="1"/>
  <c r="AA3" i="20"/>
  <c r="AA7" i="20" s="1"/>
  <c r="AD21" i="74"/>
  <c r="AC5" i="74"/>
  <c r="AC4" i="13" s="1"/>
  <c r="AA27" i="67"/>
  <c r="AA6" i="43" s="1"/>
  <c r="AA7" i="43" s="1"/>
  <c r="AA9" i="43" s="1"/>
  <c r="AA6" i="20"/>
  <c r="AC40" i="67"/>
  <c r="AB20" i="67"/>
  <c r="AC37" i="67"/>
  <c r="AB17" i="67"/>
  <c r="AC38" i="67"/>
  <c r="AB18" i="67"/>
  <c r="AC39" i="67"/>
  <c r="AB19" i="67"/>
  <c r="Y16" i="109"/>
  <c r="Y5" i="109" s="1"/>
  <c r="Y12" i="67" s="1"/>
  <c r="Y13" i="109"/>
  <c r="Y3" i="109" s="1"/>
  <c r="Y23" i="67" s="1"/>
  <c r="AC10" i="108"/>
  <c r="AC3" i="108" s="1"/>
  <c r="AC8" i="67" s="1"/>
  <c r="AD9" i="111"/>
  <c r="AD2" i="111" s="1"/>
  <c r="AD10" i="98" s="1"/>
  <c r="AD9" i="108"/>
  <c r="AD2" i="108" s="1"/>
  <c r="AD4" i="67" s="1"/>
  <c r="AG19" i="74"/>
  <c r="Z36" i="67"/>
  <c r="Z45" i="67"/>
  <c r="AA52" i="67"/>
  <c r="AA46" i="67" s="1"/>
  <c r="AD43" i="67"/>
  <c r="AF51" i="67"/>
  <c r="AF44" i="67" s="1"/>
  <c r="AE51" i="67"/>
  <c r="AE44" i="67" s="1"/>
  <c r="AC7" i="19" l="1"/>
  <c r="AC6" i="19"/>
  <c r="AC9" i="19"/>
  <c r="AC4" i="19"/>
  <c r="AC5" i="19"/>
  <c r="AA9" i="20"/>
  <c r="AC12" i="74"/>
  <c r="AC4" i="35" s="1"/>
  <c r="AC11" i="74"/>
  <c r="AC3" i="35" s="1"/>
  <c r="AC7" i="35" s="1"/>
  <c r="AC14" i="74"/>
  <c r="AC6" i="35" s="1"/>
  <c r="AC9" i="35" s="1"/>
  <c r="AD3" i="67"/>
  <c r="AD2" i="19" s="1"/>
  <c r="AD3" i="19" s="1"/>
  <c r="AD2" i="41"/>
  <c r="AC9" i="13"/>
  <c r="AC7" i="13"/>
  <c r="AF10" i="74"/>
  <c r="AF2" i="35" s="1"/>
  <c r="AE20" i="74"/>
  <c r="AD4" i="74"/>
  <c r="AD3" i="13" s="1"/>
  <c r="AB24" i="67"/>
  <c r="AB3" i="43" s="1"/>
  <c r="AB3" i="20"/>
  <c r="AB9" i="20" s="1"/>
  <c r="AC7" i="67"/>
  <c r="AC2" i="21" s="1"/>
  <c r="AC2" i="44"/>
  <c r="AE23" i="74"/>
  <c r="AD7" i="74"/>
  <c r="AD6" i="13" s="1"/>
  <c r="AE13" i="74"/>
  <c r="AE5" i="35" s="1"/>
  <c r="AE5" i="13"/>
  <c r="AB25" i="67"/>
  <c r="AB4" i="43" s="1"/>
  <c r="AB4" i="20"/>
  <c r="AE21" i="74"/>
  <c r="AD5" i="74"/>
  <c r="AB27" i="67"/>
  <c r="AB6" i="43" s="1"/>
  <c r="AB7" i="43" s="1"/>
  <c r="AB9" i="43" s="1"/>
  <c r="AB6" i="20"/>
  <c r="AG22" i="74"/>
  <c r="AF6" i="74"/>
  <c r="Y11" i="67"/>
  <c r="Y2" i="22" s="1"/>
  <c r="Y2" i="42"/>
  <c r="AC6" i="41"/>
  <c r="AC5" i="41"/>
  <c r="AC9" i="41"/>
  <c r="AC3" i="41"/>
  <c r="AC7" i="41"/>
  <c r="AC4" i="41"/>
  <c r="AC8" i="41"/>
  <c r="AD3" i="98"/>
  <c r="AD2" i="23" s="1"/>
  <c r="AD2" i="45"/>
  <c r="Y16" i="67"/>
  <c r="Y2" i="20" s="1"/>
  <c r="Y2" i="43"/>
  <c r="AB26" i="67"/>
  <c r="AB5" i="43" s="1"/>
  <c r="AB5" i="20"/>
  <c r="AD40" i="67"/>
  <c r="AC20" i="67"/>
  <c r="AD38" i="67"/>
  <c r="AC18" i="67"/>
  <c r="AD37" i="67"/>
  <c r="AC17" i="67"/>
  <c r="AD39" i="67"/>
  <c r="AC19" i="67"/>
  <c r="AE9" i="111"/>
  <c r="AE2" i="111" s="1"/>
  <c r="AE10" i="98" s="1"/>
  <c r="AE9" i="108"/>
  <c r="AE2" i="108" s="1"/>
  <c r="AE4" i="67" s="1"/>
  <c r="AE2" i="41" s="1"/>
  <c r="Z16" i="109"/>
  <c r="Z5" i="109" s="1"/>
  <c r="Z12" i="67" s="1"/>
  <c r="AF9" i="111"/>
  <c r="AF2" i="111" s="1"/>
  <c r="AF10" i="98" s="1"/>
  <c r="AF9" i="108"/>
  <c r="AF2" i="108" s="1"/>
  <c r="AF4" i="67" s="1"/>
  <c r="Z13" i="109"/>
  <c r="Z3" i="109" s="1"/>
  <c r="Z23" i="67" s="1"/>
  <c r="AD10" i="108"/>
  <c r="AD3" i="108" s="1"/>
  <c r="AD8" i="67" s="1"/>
  <c r="AD2" i="44" s="1"/>
  <c r="AD6" i="19"/>
  <c r="AA36" i="67"/>
  <c r="AA45" i="67"/>
  <c r="AB52" i="67"/>
  <c r="AB46" i="67" s="1"/>
  <c r="AF43" i="67"/>
  <c r="AE43" i="67"/>
  <c r="AD7" i="19" l="1"/>
  <c r="AD9" i="19"/>
  <c r="AD5" i="19"/>
  <c r="AB7" i="20"/>
  <c r="AD4" i="19"/>
  <c r="AD11" i="74"/>
  <c r="AD3" i="35" s="1"/>
  <c r="AD7" i="35" s="1"/>
  <c r="AC24" i="67"/>
  <c r="AC3" i="43" s="1"/>
  <c r="AC3" i="20"/>
  <c r="AC9" i="20" s="1"/>
  <c r="AD9" i="13"/>
  <c r="AD7" i="13"/>
  <c r="AF3" i="67"/>
  <c r="AF2" i="19" s="1"/>
  <c r="AF5" i="19" s="1"/>
  <c r="AF2" i="41"/>
  <c r="AD14" i="74"/>
  <c r="AD6" i="35" s="1"/>
  <c r="AD9" i="35" s="1"/>
  <c r="AD12" i="74"/>
  <c r="AD4" i="35" s="1"/>
  <c r="AD4" i="13"/>
  <c r="AF23" i="74"/>
  <c r="AE7" i="74"/>
  <c r="AF20" i="74"/>
  <c r="AE4" i="74"/>
  <c r="AE3" i="13" s="1"/>
  <c r="AF3" i="98"/>
  <c r="AF2" i="23" s="1"/>
  <c r="AF2" i="45"/>
  <c r="Z11" i="67"/>
  <c r="Z2" i="22" s="1"/>
  <c r="Z2" i="42"/>
  <c r="AF21" i="74"/>
  <c r="AE5" i="74"/>
  <c r="AE4" i="13" s="1"/>
  <c r="Z16" i="67"/>
  <c r="Z2" i="20" s="1"/>
  <c r="Z2" i="43"/>
  <c r="AE3" i="41"/>
  <c r="AE7" i="41"/>
  <c r="AE6" i="41"/>
  <c r="AE4" i="41"/>
  <c r="AE8" i="41"/>
  <c r="AE5" i="41"/>
  <c r="AE9" i="41"/>
  <c r="AC27" i="67"/>
  <c r="AC6" i="43" s="1"/>
  <c r="AC7" i="43" s="1"/>
  <c r="AC9" i="43" s="1"/>
  <c r="AC6" i="20"/>
  <c r="AE3" i="98"/>
  <c r="AE2" i="23" s="1"/>
  <c r="AE2" i="45"/>
  <c r="AD7" i="67"/>
  <c r="AD2" i="21" s="1"/>
  <c r="AC26" i="67"/>
  <c r="AC5" i="43" s="1"/>
  <c r="AC5" i="20"/>
  <c r="AF13" i="74"/>
  <c r="AF5" i="35" s="1"/>
  <c r="AF5" i="13"/>
  <c r="AD3" i="41"/>
  <c r="AD7" i="41"/>
  <c r="AD4" i="41"/>
  <c r="AD9" i="41"/>
  <c r="AD6" i="41"/>
  <c r="AD8" i="41"/>
  <c r="AD5" i="41"/>
  <c r="AC25" i="67"/>
  <c r="AC4" i="43" s="1"/>
  <c r="AC4" i="20"/>
  <c r="AE3" i="67"/>
  <c r="AE2" i="19" s="1"/>
  <c r="AE7" i="19" s="1"/>
  <c r="AE39" i="67"/>
  <c r="AD19" i="67"/>
  <c r="AE40" i="67"/>
  <c r="AD20" i="67"/>
  <c r="AE37" i="67"/>
  <c r="AD17" i="67"/>
  <c r="AE38" i="67"/>
  <c r="AD18" i="67"/>
  <c r="AE10" i="108"/>
  <c r="AE3" i="108" s="1"/>
  <c r="AE8" i="67" s="1"/>
  <c r="AE2" i="44" s="1"/>
  <c r="AA16" i="109"/>
  <c r="AA5" i="109" s="1"/>
  <c r="AA12" i="67" s="1"/>
  <c r="AF10" i="108"/>
  <c r="AF3" i="108" s="1"/>
  <c r="AF8" i="67" s="1"/>
  <c r="AA13" i="109"/>
  <c r="AA3" i="109" s="1"/>
  <c r="AA23" i="67" s="1"/>
  <c r="AB36" i="67"/>
  <c r="AB45" i="67"/>
  <c r="AC52" i="67"/>
  <c r="AC46" i="67" s="1"/>
  <c r="AC7" i="20" l="1"/>
  <c r="AE9" i="19"/>
  <c r="AF7" i="19"/>
  <c r="AE4" i="19"/>
  <c r="AF3" i="19"/>
  <c r="AE6" i="19"/>
  <c r="AF9" i="19"/>
  <c r="AE3" i="19"/>
  <c r="AF4" i="19"/>
  <c r="AE12" i="74"/>
  <c r="AE4" i="35" s="1"/>
  <c r="AF6" i="19"/>
  <c r="AE5" i="19"/>
  <c r="AD24" i="67"/>
  <c r="AD3" i="43" s="1"/>
  <c r="AD3" i="20"/>
  <c r="AD9" i="20" s="1"/>
  <c r="AD27" i="67"/>
  <c r="AD6" i="43" s="1"/>
  <c r="AD7" i="43" s="1"/>
  <c r="AD9" i="43" s="1"/>
  <c r="AD6" i="20"/>
  <c r="AE11" i="74"/>
  <c r="AE3" i="35" s="1"/>
  <c r="AE7" i="35" s="1"/>
  <c r="AF4" i="41"/>
  <c r="AF8" i="41"/>
  <c r="AF5" i="41"/>
  <c r="AF3" i="41"/>
  <c r="AF7" i="41"/>
  <c r="AF6" i="41"/>
  <c r="AF9" i="41"/>
  <c r="AA16" i="67"/>
  <c r="AA2" i="20" s="1"/>
  <c r="AA2" i="43"/>
  <c r="AD26" i="67"/>
  <c r="AD5" i="43" s="1"/>
  <c r="AD5" i="20"/>
  <c r="AG20" i="74"/>
  <c r="AF4" i="74"/>
  <c r="AF3" i="13" s="1"/>
  <c r="AF7" i="67"/>
  <c r="AF2" i="21" s="1"/>
  <c r="AF2" i="44"/>
  <c r="AA11" i="67"/>
  <c r="AA2" i="22" s="1"/>
  <c r="AA2" i="42"/>
  <c r="AG21" i="74"/>
  <c r="AF5" i="74"/>
  <c r="AF4" i="13" s="1"/>
  <c r="AE14" i="74"/>
  <c r="AE6" i="35" s="1"/>
  <c r="AE9" i="35" s="1"/>
  <c r="AE6" i="13"/>
  <c r="AD25" i="67"/>
  <c r="AD4" i="43" s="1"/>
  <c r="AD4" i="20"/>
  <c r="AG23" i="74"/>
  <c r="AF7" i="74"/>
  <c r="AF6" i="13" s="1"/>
  <c r="AE7" i="67"/>
  <c r="AE2" i="21" s="1"/>
  <c r="AF37" i="67"/>
  <c r="AE17" i="67"/>
  <c r="AF39" i="67"/>
  <c r="AE19" i="67"/>
  <c r="AF40" i="67"/>
  <c r="AE20" i="67"/>
  <c r="AF38" i="67"/>
  <c r="AE18" i="67"/>
  <c r="AB16" i="109"/>
  <c r="AB5" i="109" s="1"/>
  <c r="AB12" i="67" s="1"/>
  <c r="AB13" i="109"/>
  <c r="AB3" i="109" s="1"/>
  <c r="AB23" i="67" s="1"/>
  <c r="AC36" i="67"/>
  <c r="AC45" i="67"/>
  <c r="AD52" i="67"/>
  <c r="AD46" i="67" s="1"/>
  <c r="AD7" i="20" l="1"/>
  <c r="AF12" i="74"/>
  <c r="AF4" i="35" s="1"/>
  <c r="AE27" i="67"/>
  <c r="AE6" i="43" s="1"/>
  <c r="AE7" i="43" s="1"/>
  <c r="AE9" i="43" s="1"/>
  <c r="AE6" i="20"/>
  <c r="AF7" i="13"/>
  <c r="AF9" i="13"/>
  <c r="AE26" i="67"/>
  <c r="AE5" i="43" s="1"/>
  <c r="AE5" i="20"/>
  <c r="AB16" i="67"/>
  <c r="AB2" i="20" s="1"/>
  <c r="AB2" i="43"/>
  <c r="AE24" i="67"/>
  <c r="AE3" i="43" s="1"/>
  <c r="AE3" i="20"/>
  <c r="AE9" i="20" s="1"/>
  <c r="AE9" i="13"/>
  <c r="AE7" i="13"/>
  <c r="AB11" i="67"/>
  <c r="AB2" i="22" s="1"/>
  <c r="AB2" i="42"/>
  <c r="AF11" i="74"/>
  <c r="AF3" i="35" s="1"/>
  <c r="AF7" i="35" s="1"/>
  <c r="AE25" i="67"/>
  <c r="AE4" i="43" s="1"/>
  <c r="AE4" i="20"/>
  <c r="AF14" i="74"/>
  <c r="AF6" i="35" s="1"/>
  <c r="AF9" i="35" s="1"/>
  <c r="AF20" i="67"/>
  <c r="AF18" i="67"/>
  <c r="AF17" i="67"/>
  <c r="AF19" i="67"/>
  <c r="AC16" i="109"/>
  <c r="AC5" i="109" s="1"/>
  <c r="AC12" i="67" s="1"/>
  <c r="AC13" i="109"/>
  <c r="AC3" i="109" s="1"/>
  <c r="AC23" i="67" s="1"/>
  <c r="AD36" i="67"/>
  <c r="AD45" i="67"/>
  <c r="AE7" i="20"/>
  <c r="AF52" i="67"/>
  <c r="AF46" i="67" s="1"/>
  <c r="AE52" i="67"/>
  <c r="AE46" i="67" s="1"/>
  <c r="AC16" i="67" l="1"/>
  <c r="AC2" i="20" s="1"/>
  <c r="AC2" i="43"/>
  <c r="AF25" i="67"/>
  <c r="AF4" i="43" s="1"/>
  <c r="AF4" i="20"/>
  <c r="AF27" i="67"/>
  <c r="AF6" i="43" s="1"/>
  <c r="AF7" i="43" s="1"/>
  <c r="AF9" i="43" s="1"/>
  <c r="AF6" i="20"/>
  <c r="AF26" i="67"/>
  <c r="AF5" i="43" s="1"/>
  <c r="AF5" i="20"/>
  <c r="AF24" i="67"/>
  <c r="AF3" i="43" s="1"/>
  <c r="AF3" i="20"/>
  <c r="AC11" i="67"/>
  <c r="AC2" i="22" s="1"/>
  <c r="AC2" i="42"/>
  <c r="AD13" i="109"/>
  <c r="AD3" i="109" s="1"/>
  <c r="AD23" i="67" s="1"/>
  <c r="AD16" i="109"/>
  <c r="AD5" i="109" s="1"/>
  <c r="AD12" i="67" s="1"/>
  <c r="AF36" i="67"/>
  <c r="AF45" i="67"/>
  <c r="AE36" i="67"/>
  <c r="AE45" i="67"/>
  <c r="AD11" i="67" l="1"/>
  <c r="AD2" i="22" s="1"/>
  <c r="AD2" i="42"/>
  <c r="AD16" i="67"/>
  <c r="AD2" i="20" s="1"/>
  <c r="AD2" i="43"/>
  <c r="AF9" i="20"/>
  <c r="AF7" i="20"/>
  <c r="AF16" i="109"/>
  <c r="AF5" i="109" s="1"/>
  <c r="AF12" i="67" s="1"/>
  <c r="AE16" i="109"/>
  <c r="AE5" i="109" s="1"/>
  <c r="AE12" i="67" s="1"/>
  <c r="AE13" i="109"/>
  <c r="AE3" i="109" s="1"/>
  <c r="AE23" i="67" s="1"/>
  <c r="AF13" i="109"/>
  <c r="AF3" i="109" s="1"/>
  <c r="AF23" i="67" s="1"/>
  <c r="AE11" i="67" l="1"/>
  <c r="AE2" i="22" s="1"/>
  <c r="AE2" i="42"/>
  <c r="AF11" i="67"/>
  <c r="AF2" i="22" s="1"/>
  <c r="AF2" i="42"/>
  <c r="AF16" i="67"/>
  <c r="AF2" i="20" s="1"/>
  <c r="AF2" i="43"/>
  <c r="AE16" i="67"/>
  <c r="AE2" i="20" s="1"/>
  <c r="AE2" i="4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<sst xmlns="http://schemas.openxmlformats.org/spreadsheetml/2006/main" count="3167" uniqueCount="1350">
  <si>
    <t>BFPaT BAU Pretax Fuel Price by Sector</t>
  </si>
  <si>
    <t>BFPaT BAU Fuel Tax by Sector</t>
  </si>
  <si>
    <t>Sources:</t>
  </si>
  <si>
    <t>Energy Information Administration</t>
  </si>
  <si>
    <t>Annual Energy Outlook 2020</t>
  </si>
  <si>
    <t>biomass</t>
  </si>
  <si>
    <t>Energy Information Administraton</t>
  </si>
  <si>
    <t>The Sales Tax Clearinghouse</t>
  </si>
  <si>
    <t>n/a</t>
  </si>
  <si>
    <t>FAQ</t>
  </si>
  <si>
    <t>https://thestc.com/FAQ.stm</t>
  </si>
  <si>
    <t>Question "What is the average sales tax nationally?"</t>
  </si>
  <si>
    <t>biofuel diesel</t>
  </si>
  <si>
    <t>DOE Alternative Fuels Data Center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</si>
  <si>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</si>
  <si>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</si>
  <si>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</si>
  <si>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</si>
  <si>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</si>
  <si>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</si>
  <si>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</si>
  <si>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</si>
  <si>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</si>
  <si>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</si>
  <si>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</si>
  <si>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</si>
  <si>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</si>
  <si>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</si>
  <si>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</si>
  <si>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</si>
  <si>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</si>
  <si>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</si>
  <si>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</si>
  <si>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</si>
  <si>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</si>
  <si>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</si>
  <si>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</si>
  <si>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</si>
  <si>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</si>
  <si>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</si>
  <si>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</si>
  <si>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</si>
  <si>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</si>
  <si>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</si>
  <si>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</si>
  <si>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</si>
  <si>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</si>
  <si>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</si>
  <si>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</si>
  <si>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</si>
  <si>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</si>
  <si>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Hydro, wind, solar, and geothermal do not have fuel cost.  These sheets contain zeroes.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</si>
  <si>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</si>
  <si>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</si>
  <si>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</si>
  <si>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</si>
  <si>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</si>
  <si>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</si>
  <si>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is taxed at the same rate as petroleum diesel.</t>
  </si>
  <si>
    <t>Currency Year Adjustment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</si>
  <si>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</si>
  <si>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</si>
  <si>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</si>
  <si>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</si>
  <si>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</si>
  <si>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</si>
  <si>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</si>
  <si>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million BTU / barrel (U.S.-produced crude)</t>
  </si>
  <si>
    <t>million BTU / barrel (imported crude)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</si>
  <si>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</si>
  <si>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</si>
  <si>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</si>
  <si>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</si>
  <si>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</si>
  <si>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</si>
  <si>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</si>
  <si>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</si>
  <si>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</si>
  <si>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</si>
  <si>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</si>
  <si>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</si>
  <si>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</si>
  <si>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</si>
  <si>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</si>
  <si>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</si>
  <si>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</si>
  <si>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2019-</t>
  </si>
  <si>
    <t xml:space="preserve"> Residential</t>
  </si>
  <si>
    <t xml:space="preserve">   Propane</t>
  </si>
  <si>
    <t xml:space="preserve"> Commercial</t>
  </si>
  <si>
    <t xml:space="preserve">   Distillate Fuel Oil</t>
  </si>
  <si>
    <t xml:space="preserve">   Residual Fuel Oil</t>
  </si>
  <si>
    <t>- -</t>
  </si>
  <si>
    <t xml:space="preserve"> Transportation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</si>
  <si>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</si>
  <si>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</si>
  <si>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</si>
  <si>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</si>
  <si>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</si>
  <si>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</si>
  <si>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>Non-Renewable Energy Expenditures by Sector</t>
  </si>
  <si>
    <t>(billion 2019 dollars)</t>
  </si>
  <si>
    <t>Prices in Nominal Dollars</t>
  </si>
  <si>
    <t>(billion nominal dollars)</t>
  </si>
  <si>
    <t xml:space="preserve">   4/ Sales weighted-average price for all grades.  Includes Federal, State, and local taxes.</t>
  </si>
  <si>
    <t xml:space="preserve">   6/ Diesel fuel for on-road use.  Includes Federal and State taxes while excluding county and local taxes.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</si>
  <si>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</si>
  <si>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</si>
  <si>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</si>
  <si>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</si>
  <si>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</si>
  <si>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</si>
  <si>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</si>
  <si>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</si>
  <si>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</si>
  <si>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</si>
  <si>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</si>
  <si>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</si>
  <si>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</si>
  <si>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</si>
  <si>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</si>
  <si>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</si>
  <si>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</si>
  <si>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</si>
  <si>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</si>
  <si>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</si>
  <si>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</si>
  <si>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</si>
  <si>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</si>
  <si>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</si>
  <si>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</si>
  <si>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</si>
  <si>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</si>
  <si>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</si>
  <si>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</si>
  <si>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</si>
  <si>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</si>
  <si>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</si>
  <si>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</si>
  <si>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</si>
  <si>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</si>
  <si>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</si>
  <si>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</si>
  <si>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</si>
  <si>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</si>
  <si>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</si>
  <si>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</si>
  <si>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</si>
  <si>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</si>
  <si>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</si>
  <si>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</si>
  <si>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</si>
  <si>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</si>
  <si>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</si>
  <si>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</si>
  <si>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</si>
  <si>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</si>
  <si>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</si>
  <si>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</si>
  <si>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</si>
  <si>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</si>
  <si>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</si>
  <si>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</si>
  <si>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</si>
  <si>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</si>
  <si>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</si>
  <si>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</si>
  <si>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</si>
  <si>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</si>
  <si>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</si>
  <si>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</si>
  <si>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</si>
  <si>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</si>
  <si>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</si>
  <si>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</si>
  <si>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</si>
  <si>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</si>
  <si>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</si>
  <si>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</si>
  <si>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</si>
  <si>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</si>
  <si>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</si>
  <si>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</si>
  <si>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</si>
  <si>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</si>
  <si>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</si>
  <si>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</si>
  <si>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</si>
  <si>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</si>
  <si>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</si>
  <si>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Jet Fuel</t>
  </si>
  <si>
    <t>Coal</t>
  </si>
  <si>
    <t>Natural Gas</t>
  </si>
  <si>
    <t>Petroleum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</si>
  <si>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</si>
  <si>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</si>
  <si>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</si>
  <si>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</si>
  <si>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</si>
  <si>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</si>
  <si>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</si>
  <si>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</si>
  <si>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</si>
  <si>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</si>
  <si>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</si>
  <si>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</si>
  <si>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</si>
  <si>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</si>
  <si>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</si>
  <si>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</si>
  <si>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</si>
  <si>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</si>
  <si>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</si>
  <si>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</si>
  <si>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</si>
  <si>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</si>
  <si>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</si>
  <si>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</si>
  <si>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</si>
  <si>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</si>
  <si>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</si>
  <si>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</si>
  <si>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</si>
  <si>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</si>
  <si>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</si>
  <si>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Electricity</t>
  </si>
  <si>
    <t>Industry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</si>
  <si>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</si>
  <si>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</si>
  <si>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</si>
  <si>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</si>
  <si>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</si>
  <si>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</si>
  <si>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</si>
  <si>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</si>
  <si>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</si>
  <si>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</si>
  <si>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</si>
  <si>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</si>
  <si>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</si>
  <si>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</si>
  <si>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</si>
  <si>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</si>
  <si>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</si>
  <si>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</si>
  <si>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</si>
  <si>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</si>
  <si>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</si>
  <si>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</si>
  <si>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</si>
  <si>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</si>
  <si>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</si>
  <si>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</si>
  <si>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</si>
  <si>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</si>
  <si>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</si>
  <si>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</si>
  <si>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</si>
  <si>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</si>
  <si>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</si>
  <si>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</si>
  <si>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</si>
  <si>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</si>
  <si>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</si>
  <si>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</si>
  <si>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</si>
  <si>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</si>
  <si>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</si>
  <si>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AK</t>
  </si>
  <si>
    <t>AL</t>
  </si>
  <si>
    <t>AR</t>
  </si>
  <si>
    <t>AZ</t>
  </si>
  <si>
    <t>CA</t>
  </si>
  <si>
    <t>CO</t>
  </si>
  <si>
    <t>CT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</si>
  <si>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</si>
  <si>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</si>
  <si>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</si>
  <si>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</si>
  <si>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</si>
  <si>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</si>
  <si>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</si>
  <si>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</si>
  <si>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</si>
  <si>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</si>
  <si>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</si>
  <si>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</si>
  <si>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</si>
  <si>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</si>
  <si>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</si>
  <si>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</si>
  <si>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</si>
  <si>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</si>
  <si>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</si>
  <si>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</si>
  <si>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</si>
  <si>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</si>
  <si>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</si>
  <si>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</si>
  <si>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</si>
  <si>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</si>
  <si>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</si>
  <si>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</si>
  <si>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</si>
  <si>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</si>
  <si>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</si>
  <si>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</si>
  <si>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</si>
  <si>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</si>
  <si>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</si>
  <si>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</si>
  <si>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</si>
  <si>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</si>
  <si>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</si>
  <si>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</si>
  <si>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</si>
  <si>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</si>
  <si>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</si>
  <si>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</si>
  <si>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</si>
  <si>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</si>
  <si>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</si>
  <si>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</si>
  <si>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</si>
  <si>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</si>
  <si>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</si>
  <si>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</si>
  <si>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</si>
  <si>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</si>
  <si>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</si>
  <si>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</si>
  <si>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</si>
  <si>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</si>
  <si>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</si>
  <si>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</si>
  <si>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</si>
  <si>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</si>
  <si>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</si>
  <si>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</si>
  <si>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</si>
  <si>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</si>
  <si>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</si>
  <si>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</si>
  <si>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</si>
  <si>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</si>
  <si>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</si>
  <si>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</si>
  <si>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</si>
  <si>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</si>
  <si>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</si>
  <si>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</si>
  <si>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</si>
  <si>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</si>
  <si>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</si>
  <si>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</si>
  <si>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</si>
  <si>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</si>
  <si>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</si>
  <si>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</si>
  <si>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</si>
  <si>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</si>
  <si>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</si>
  <si>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</si>
  <si>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</si>
  <si>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</si>
  <si>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</si>
  <si>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</si>
  <si>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</si>
  <si>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Natural gas/coal prices are at the…</t>
  </si>
  <si>
    <t>National level</t>
  </si>
  <si>
    <t>Region level</t>
  </si>
  <si>
    <t>State level</t>
  </si>
  <si>
    <t>Remember to re-export CSVs!!</t>
  </si>
  <si>
    <t>Back to Contents</t>
  </si>
  <si>
    <t>Data 1: California Gasoline and Diesel Retail Prices</t>
  </si>
  <si>
    <t>Sourcekey</t>
  </si>
  <si>
    <t>EMM_EPM0_PTE_SCA_DPG</t>
  </si>
  <si>
    <t>EMM_EPM0R_PTE_SCA_DPG</t>
  </si>
  <si>
    <t>EMM_EPMR_PTE_SCA_DPG</t>
  </si>
  <si>
    <t>EMM_EPMRR_PTE_SCA_DPG</t>
  </si>
  <si>
    <t>EMM_EPMM_PTE_SCA_DPG</t>
  </si>
  <si>
    <t>EMM_EPMMR_PTE_SCA_DPG</t>
  </si>
  <si>
    <t>EMM_EPMP_PTE_SCA_DPG</t>
  </si>
  <si>
    <t>EMM_EPMPR_PTE_SCA_DPG</t>
  </si>
  <si>
    <t>EMD_EPD2D_PTE_SCA_DPG</t>
  </si>
  <si>
    <t>EMD_EPD2DXL0_PTE_SCA_DPG</t>
  </si>
  <si>
    <t>Date</t>
  </si>
  <si>
    <t>California All Grades All Formulations Retail Gasoline Prices (Dollars per Gallon)</t>
  </si>
  <si>
    <t>California All Grades Reformulated Retail Gasoline Prices (Dollars per Gallon)</t>
  </si>
  <si>
    <t>California Regular All Formulations Retail Gasoline Prices (Dollars per Gallon)</t>
  </si>
  <si>
    <t>California Regular Reformulated Retail Gasoline Prices (Dollars per Gallon)</t>
  </si>
  <si>
    <t>California Midgrade All Formulations Retail Gasoline Prices (Dollars per Gallon)</t>
  </si>
  <si>
    <t>California Midgrade Reformulated Retail Gasoline Prices (Dollars per Gallon)</t>
  </si>
  <si>
    <t>California Premium All Formulations Retail Gasoline Prices (Dollars per Gallon)</t>
  </si>
  <si>
    <t>California Premium Reformulated Retail Gasoline Prices (Dollars per Gallon)</t>
  </si>
  <si>
    <t>California No 2 Diesel Retail Prices (Dollars per Gallon)</t>
  </si>
  <si>
    <t>California No 2 Diesel Ultra Low Sulfur (0-15 ppm) Retail Prices (Dollars per Gallon)</t>
  </si>
  <si>
    <t># Of Series</t>
  </si>
  <si>
    <t>Frequency</t>
  </si>
  <si>
    <t>Latest Data for</t>
  </si>
  <si>
    <t>Release Date:</t>
  </si>
  <si>
    <t>Next Release Date:</t>
  </si>
  <si>
    <t>Excel File Name:</t>
  </si>
  <si>
    <t>Available from Web Page:</t>
  </si>
  <si>
    <t>Source:</t>
  </si>
  <si>
    <t>Weekly California All Grades All Formulations Retail Gasoline Prices  (Dollars per Gallon)</t>
  </si>
  <si>
    <t>Weekly California All Grades Reformulated Retail Gasoline Prices  (Dollars per Gallon)</t>
  </si>
  <si>
    <t>Weekly California Regular All Formulations Retail Gasoline Prices  (Dollars per Gallon)</t>
  </si>
  <si>
    <t>Weekly California Regular Reformulated Retail Gasoline Prices  (Dollars per Gallon)</t>
  </si>
  <si>
    <t>Weekly California Midgrade All Formulations Retail Gasoline Prices  (Dollars per Gallon)</t>
  </si>
  <si>
    <t>Weekly California Midgrade Reformulated Retail Gasoline Prices  (Dollars per Gallon)</t>
  </si>
  <si>
    <t>Weekly California Premium All Formulations Retail Gasoline Prices  (Dollars per Gallon)</t>
  </si>
  <si>
    <t>Weekly California Premium Reformulated Retail Gasoline Prices  (Dollars per Gallon)</t>
  </si>
  <si>
    <t>Weekly California No 2 Diesel Retail Prices  (Dollars per Gallon)</t>
  </si>
  <si>
    <t>Weekly California No 2 Diesel Ultra Low Sulfur (0-15 ppm) Retail Prices  (Dollars per Gallon)</t>
  </si>
  <si>
    <t>https://www.eia.gov/dnav/pet/pet_pri_gnd_dcus_sca_w.htm</t>
  </si>
  <si>
    <t>Table 3.  Energy Prices by Sector and Source</t>
  </si>
  <si>
    <t>Source: U.S. Energy Information Administration</t>
  </si>
  <si>
    <t>full name</t>
  </si>
  <si>
    <t>api key</t>
  </si>
  <si>
    <t>units</t>
  </si>
  <si>
    <t>Residential</t>
  </si>
  <si>
    <t>Propane</t>
  </si>
  <si>
    <t>Energy Prices: Residential: Propane: Reference case</t>
  </si>
  <si>
    <t>Distillate Fuel Oil</t>
  </si>
  <si>
    <t>Energy Prices: Residential: Distillate Fuel Oil: Reference case</t>
  </si>
  <si>
    <t>Energy Prices: Residential: Natural Gas: Reference case</t>
  </si>
  <si>
    <t>Energy Prices: Residential: Electricity: Reference case</t>
  </si>
  <si>
    <t>Commercial</t>
  </si>
  <si>
    <t>Energy Prices: Commercial: Propane: Reference case</t>
  </si>
  <si>
    <t>Energy Prices: Commercial: Distillate Fuel Oil: Reference case</t>
  </si>
  <si>
    <t>Residual Fuel Oil</t>
  </si>
  <si>
    <t>Energy Prices: Commercial: Residual Fuel: Reference case</t>
  </si>
  <si>
    <t>Energy Prices: Commercial: Natural Gas: Reference case</t>
  </si>
  <si>
    <t>Energy Prices: Commercial: Electricity: Reference case</t>
  </si>
  <si>
    <t>Industrial</t>
  </si>
  <si>
    <t>Energy Prices: Industrial: Propane: Reference case</t>
  </si>
  <si>
    <t>Energy Prices: Industrial: Distillate Fuel Oil: Reference case</t>
  </si>
  <si>
    <t>Energy Prices: Industrial: Residual Fuel Oil: Reference case</t>
  </si>
  <si>
    <t>Energy Prices: Industrial: Natural Gas: Reference case</t>
  </si>
  <si>
    <t>Metallurgical Coal</t>
  </si>
  <si>
    <t>Energy Prices: Industrial: Metallurgical Coal: Reference case</t>
  </si>
  <si>
    <t>Other Industrial Coal</t>
  </si>
  <si>
    <t>Energy Prices: Industrial: Other Industrial Coal: Reference case</t>
  </si>
  <si>
    <t>Coal to Liquids</t>
  </si>
  <si>
    <t>Energy Prices: Industrial: Coal to Liquids: Reference case</t>
  </si>
  <si>
    <t>Energy Prices: Industrial: Electricity: Reference case</t>
  </si>
  <si>
    <t>Energy Prices: Transportation: Propane: Reference case</t>
  </si>
  <si>
    <t>E85</t>
  </si>
  <si>
    <t>Energy Prices: Transportation: E85: Reference case</t>
  </si>
  <si>
    <t>Motor Gasoline</t>
  </si>
  <si>
    <t>Energy Prices: Transportation: Motor Gasoline: Reference case</t>
  </si>
  <si>
    <t>Energy Prices: Transportation: Jet Fuel: Reference case</t>
  </si>
  <si>
    <t>Diesel Fuel (distillate fuel oil)</t>
  </si>
  <si>
    <t>Energy Prices: Transportation: Diesel Fuel: Reference case</t>
  </si>
  <si>
    <t>Energy Prices: Transportation: Residual Fuel Oil: Reference case</t>
  </si>
  <si>
    <t>Energy Prices: Transportation: Natural Gas: Reference case</t>
  </si>
  <si>
    <t>Energy Prices: Transportation: Electricity: Reference case</t>
  </si>
  <si>
    <t>Electric Power</t>
  </si>
  <si>
    <t>Energy Prices: Electric Power: Distillate Fuel Oil: Reference case</t>
  </si>
  <si>
    <t>Energy Prices: Electric Power: Residual Fuel Oil: Reference case</t>
  </si>
  <si>
    <t>Energy Prices: Electric Power: Natural Gas: Reference case</t>
  </si>
  <si>
    <t>Steam Coal</t>
  </si>
  <si>
    <t>Energy Prices: Electric Power: Steam Coal: Reference case</t>
  </si>
  <si>
    <t>Uranium</t>
  </si>
  <si>
    <t>Energy Prices: Electric Power: Uranium: Reference case</t>
  </si>
  <si>
    <t>Average Price to All Users</t>
  </si>
  <si>
    <t>Energy Prices: Average Price to All Users: Propane: Reference case</t>
  </si>
  <si>
    <t>Energy Prices: Average Price to All Users: E85: Reference case</t>
  </si>
  <si>
    <t>Energy Prices: Average Price to All Users: Motor Gasoline: Reference case</t>
  </si>
  <si>
    <t>Energy Prices: Average Price to All Users: Jet Fuel: Reference case</t>
  </si>
  <si>
    <t>Energy Prices: Average Price to All Users: Distillate Fuel Oil: Reference case</t>
  </si>
  <si>
    <t>Energy Prices: Average Price to All Users: Residual Fuel Oil: Reference case</t>
  </si>
  <si>
    <t>Energy Prices: Average Price to All Users: Natural Gas: Reference case</t>
  </si>
  <si>
    <t>Energy Prices: Average Price to All Users: Metallurgical Coal: Reference case</t>
  </si>
  <si>
    <t>Other Coal</t>
  </si>
  <si>
    <t>Energy Prices: Average Price to All Users: Other Coal: Reference case</t>
  </si>
  <si>
    <t>Energy Prices: Average Price to All Users: Coal to Liquids: Reference case</t>
  </si>
  <si>
    <t>Energy Prices: Average Price to All Users: Electricity: Reference case</t>
  </si>
  <si>
    <t>Energy Expenditures: Non-Renewable Residential: Reference case</t>
  </si>
  <si>
    <t>Energy Expenditures: Non-Renewable Commercial: Reference case</t>
  </si>
  <si>
    <t>Energy Expenditures: Non-Renewable Industrial: Reference case</t>
  </si>
  <si>
    <t>Energy Expenditures: Non-Renewable Transportation: Reference case</t>
  </si>
  <si>
    <t>Total Non-Renewable Expenditures</t>
  </si>
  <si>
    <t>Energy Expenditures: Total Non-Renewable: Reference case</t>
  </si>
  <si>
    <t>Transportation Renewable Expenditures</t>
  </si>
  <si>
    <t>Energy Expenditures: Renewable Transportation: Reference case</t>
  </si>
  <si>
    <t>Total Expenditures</t>
  </si>
  <si>
    <t>Energy Expenditures: Reference case</t>
  </si>
  <si>
    <t>Energy Prices: Nominal: Residential: Propane: Reference case</t>
  </si>
  <si>
    <t>nom $/MMBtu</t>
  </si>
  <si>
    <t>Energy Prices: Nominal: Residential: Distillate Fuel Oil: Reference case</t>
  </si>
  <si>
    <t>Energy Prices: Nominal: Residential: Natural Gas: Reference case</t>
  </si>
  <si>
    <t>Energy Prices: Nominal: Residential: Electricity: Reference case</t>
  </si>
  <si>
    <t>Energy Prices: Nominal: Commercial: Propane: Reference case</t>
  </si>
  <si>
    <t>Energy Prices: Nominal: Commercial: Distillate Fuel Oil: Reference case</t>
  </si>
  <si>
    <t>Energy Prices: Nominal: Commercial: Residual Fuel: Reference case</t>
  </si>
  <si>
    <t>Energy Prices: Nominal: Commercial: Natural Gas: Reference case</t>
  </si>
  <si>
    <t>Energy Prices: Nominal: Commercial: Electricity: Reference case</t>
  </si>
  <si>
    <t>Energy Prices: Nominal: Industrial: Propane: Reference case</t>
  </si>
  <si>
    <t>Energy Prices: Nominal: Industrial: Distillate Fuel Oil: Reference case</t>
  </si>
  <si>
    <t>Energy Prices: Nominal: Industrial: Residual Fuel Oil: Reference case</t>
  </si>
  <si>
    <t>Energy Prices: Nominal: Industrial: Natural Gas: Reference case</t>
  </si>
  <si>
    <t>Energy Prices: Nominal: Industrial: Metallurgical Coal: Reference case</t>
  </si>
  <si>
    <t>Energy Prices: Nominal: Industrial: Other Industrial Coal: Reference case</t>
  </si>
  <si>
    <t>Energy Prices: Nominal: Industrial: Coal to Liquids: Reference case</t>
  </si>
  <si>
    <t>Energy Prices: Nominal: Industrial: Electricity: Reference case</t>
  </si>
  <si>
    <t>Energy Prices: Nominal: Transportation: Propane: Reference case</t>
  </si>
  <si>
    <t>Energy Prices: Nominal: Transportation: E85: Reference case</t>
  </si>
  <si>
    <t>Energy Prices: Nominal: Transportation: Motor Gasoline: Reference case</t>
  </si>
  <si>
    <t>Energy Prices: Nominal: Transportation: Jet Fuel: Reference case</t>
  </si>
  <si>
    <t>Energy Prices: Nominal: Transportation: Diesel Fuel: Reference case</t>
  </si>
  <si>
    <t>Energy Prices: Nominal: Transportation: Residual Fuel Oil: Reference case</t>
  </si>
  <si>
    <t>Energy Prices: Nominal: Transportation: Natural Gas: Reference case</t>
  </si>
  <si>
    <t>Energy Prices: Nominal: Transportation: Electricity: Reference case</t>
  </si>
  <si>
    <t>Energy Prices: Nominal: Electric Power: Distillate Fuel Oil: Reference case</t>
  </si>
  <si>
    <t>Energy Prices: Nominal: Electric Power: Residual Fuel Oil: Reference case</t>
  </si>
  <si>
    <t>Energy Prices: Nominal: Electric Power: Natural Gas: Reference case</t>
  </si>
  <si>
    <t>Energy Prices: Nominal: Electric Power: Steam Coal: Reference case</t>
  </si>
  <si>
    <t>Energy Prices: Nominal: Electric Power: Uranium: Reference case</t>
  </si>
  <si>
    <t>Energy Prices: Nominal: Average Price to All Users: Propane: Reference case</t>
  </si>
  <si>
    <t>Energy Prices: Nominal: Average Price to All Users: E85: Reference case</t>
  </si>
  <si>
    <t>Energy Prices: Nominal: Average Price to All Users: Motor Gasoline: Reference case</t>
  </si>
  <si>
    <t>Energy Prices: Nominal: Average Price to All Users: Jet Fuel: Reference case</t>
  </si>
  <si>
    <t>Energy Prices: Nominal: Average Price to All Users: Distillate Fuel Oil: Reference case</t>
  </si>
  <si>
    <t>Energy Prices: Nominal: Average Price to All Users: Residual Fuel Oil: Reference case</t>
  </si>
  <si>
    <t>Energy Prices: Nominal: Average Price to All Users: Natural Gas: Reference case</t>
  </si>
  <si>
    <t>Energy Prices: Nominal: Average Price to All Users: Metallurgical Coal: Reference case</t>
  </si>
  <si>
    <t>Energy Prices: Nominal: Average Price to All Users: Other Coal: Reference case</t>
  </si>
  <si>
    <t>Energy Prices: Nominal: Average Price to All Users: Coal to Liquids: Reference case</t>
  </si>
  <si>
    <t>Energy Prices: Nominal: Average Price to All Users: Electricity: Reference case</t>
  </si>
  <si>
    <t>Energy Expenditures: Nominal: Non-Renewable Residential: Reference case</t>
  </si>
  <si>
    <t>billion nom $</t>
  </si>
  <si>
    <t>Energy Expenditures: Nominal: Non-Renewable Commercial: Reference case</t>
  </si>
  <si>
    <t>Energy Expenditures: Nominal: Non-Renewable Industrial: Reference case</t>
  </si>
  <si>
    <t>Energy Expenditures: Nominal: Non-Renewable Transportation: Reference case</t>
  </si>
  <si>
    <t>Energy Expenditures: Nominal: Total Non-Renewable: Reference case</t>
  </si>
  <si>
    <t>Energy Expenditures: Nominal: Renewable Transportation: Reference case</t>
  </si>
  <si>
    <t>Energy Expenditures: Nominal: Reference case</t>
  </si>
  <si>
    <t>Year</t>
  </si>
  <si>
    <t>nominal dollars</t>
  </si>
  <si>
    <t>Historical Consumer Price Index for All Urban Consumers (CPI-U): U.S. city average, all items, index</t>
  </si>
  <si>
    <t>averages — Continued</t>
  </si>
  <si>
    <t>[1982-84=100, unless otherwise noted]</t>
  </si>
  <si>
    <t>Semiannual averages</t>
  </si>
  <si>
    <t>Annual avg.</t>
  </si>
  <si>
    <t>Percent change from previous</t>
  </si>
  <si>
    <t>Multiply by to get 2012 Dollars</t>
  </si>
  <si>
    <t>1st half</t>
  </si>
  <si>
    <t>2nd half</t>
  </si>
  <si>
    <t>Dec.</t>
  </si>
  <si>
    <t>–</t>
  </si>
  <si>
    <t>1982.............................................................................     .</t>
  </si>
  <si>
    <t>1983.............................................................................     .</t>
  </si>
  <si>
    <t>1984.............................................................................     .</t>
  </si>
  <si>
    <t>1985.............................................................................     .</t>
  </si>
  <si>
    <t>1986.............................................................................     .</t>
  </si>
  <si>
    <t>1987.............................................................................     .</t>
  </si>
  <si>
    <t>1988.............................................................................     .</t>
  </si>
  <si>
    <t>1989.............................................................................     .</t>
  </si>
  <si>
    <t>1990.............................................................................     .</t>
  </si>
  <si>
    <t>1991.............................................................................     .</t>
  </si>
  <si>
    <t>1992.............................................................................     .</t>
  </si>
  <si>
    <t>1993.............................................................................     .</t>
  </si>
  <si>
    <t>1994.............................................................................     .</t>
  </si>
  <si>
    <t>1995.............................................................................     .</t>
  </si>
  <si>
    <t>1996.............................................................................     .</t>
  </si>
  <si>
    <t>1997.............................................................................      .</t>
  </si>
  <si>
    <t>1998.............................................................................     .</t>
  </si>
  <si>
    <t>1999.............................................................................     .</t>
  </si>
  <si>
    <t>2000.............................................................................     .</t>
  </si>
  <si>
    <t>2001.............................................................................     .</t>
  </si>
  <si>
    <t>2002.............................................................................     .</t>
  </si>
  <si>
    <t>2003.............................................................................     .</t>
  </si>
  <si>
    <t>2004.............................................................................     .</t>
  </si>
  <si>
    <t>2005.............................................................................     .</t>
  </si>
  <si>
    <t>2006.............................................................................     .</t>
  </si>
  <si>
    <t>2007.............................................................................     .</t>
  </si>
  <si>
    <t>2008.............................................................................     .</t>
  </si>
  <si>
    <t>2009.............................................................................     .</t>
  </si>
  <si>
    <t>2010.............................................................................     .</t>
  </si>
  <si>
    <t>2011.............................................................................     .</t>
  </si>
  <si>
    <t>2012.............................................................................     .</t>
  </si>
  <si>
    <t>2013.............................................................................     .</t>
  </si>
  <si>
    <t>2014.............................................................................     .</t>
  </si>
  <si>
    <t>2015.............................................................................     .</t>
  </si>
  <si>
    <t>2016.............................................................................     .</t>
  </si>
  <si>
    <t>2017.............................................................................     .</t>
  </si>
  <si>
    <t>2018.............................................................................     .</t>
  </si>
  <si>
    <t>2019.............................................................................     .</t>
  </si>
  <si>
    <t>convert 2018$ to 2017 dollars</t>
  </si>
  <si>
    <t>gasoline</t>
  </si>
  <si>
    <t>2012 $s</t>
  </si>
  <si>
    <t>current as of July 2021</t>
  </si>
  <si>
    <t>current to 2012 $s</t>
  </si>
  <si>
    <t>multiply by</t>
  </si>
  <si>
    <t>2020 to 2012 $s</t>
  </si>
  <si>
    <t>BLS data accessed 7/22/2021</t>
  </si>
  <si>
    <t>2020 average</t>
  </si>
  <si>
    <t>California empirical</t>
  </si>
  <si>
    <t>Gasoline</t>
  </si>
  <si>
    <t>Diesel</t>
  </si>
  <si>
    <t>2021 avg to date*</t>
  </si>
  <si>
    <t>*Calucalated as the average of weekly prices as of July 22, 2021</t>
  </si>
  <si>
    <t>diesel</t>
  </si>
  <si>
    <t>2020 annual price - Convert to 2012 $s</t>
  </si>
  <si>
    <t>Data 1: California Gasoline and Diesel Retail Prices - ANNUAL</t>
  </si>
  <si>
    <t xml:space="preserve">California calculated by SEO </t>
  </si>
  <si>
    <t>2. Energy Prices</t>
  </si>
  <si>
    <t>https://www.eia.gov/outlooks/steo/data/browser/#/?v=8&amp;f=A&amp;s=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&amp;start=1997&amp;end=2022&amp;linechart=NGICUUS~NGCCUUS~NGRCUUS&amp;maptype=0&amp;ctype=linechart&amp;map=</t>
  </si>
  <si>
    <t>Thu Jul 22 2021 16:50:22 GMT-0700 (Pacific Daylight Time)</t>
  </si>
  <si>
    <t>remove</t>
  </si>
  <si>
    <t>map</t>
  </si>
  <si>
    <t>linechart</t>
  </si>
  <si>
    <t>source key</t>
  </si>
  <si>
    <t>Diesel Fuel Retail Price Including Taxes, U.S. Average</t>
  </si>
  <si>
    <t>cents per gallon</t>
  </si>
  <si>
    <t>DSRTUUS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</si>
  <si>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</si>
  <si>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</si>
  <si>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</si>
  <si>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</si>
  <si>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</si>
  <si>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</si>
  <si>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</si>
  <si>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</si>
  <si>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</si>
  <si>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</si>
  <si>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</si>
  <si>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</si>
  <si>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</si>
  <si>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</si>
  <si>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</si>
  <si>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Refiner Prices for Resale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</si>
  <si>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</si>
  <si>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</si>
  <si>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</si>
  <si>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</si>
  <si>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</si>
  <si>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</si>
  <si>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</si>
  <si>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</si>
  <si>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</si>
  <si>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</si>
  <si>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</si>
  <si>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</si>
  <si>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</si>
  <si>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</si>
  <si>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</si>
  <si>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</si>
  <si>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</si>
  <si>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</si>
  <si>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</si>
  <si>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</si>
  <si>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</si>
  <si>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</si>
  <si>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</si>
  <si>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</si>
  <si>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</si>
  <si>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</si>
  <si>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</si>
  <si>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</si>
  <si>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</si>
  <si>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</si>
  <si>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</si>
  <si>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</si>
  <si>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Natural Gas-U.S. Retail Prices</t>
  </si>
  <si>
    <t>U.S. Retail Prices</t>
  </si>
  <si>
    <t>Industrial Sector</t>
  </si>
  <si>
    <t>Natural Gas Price Industrial Sector</t>
  </si>
  <si>
    <t>NGICUUS</t>
  </si>
  <si>
    <t>--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</si>
  <si>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</si>
  <si>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</si>
  <si>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</si>
  <si>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</si>
  <si>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</si>
  <si>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</si>
  <si>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</si>
  <si>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</si>
  <si>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</si>
  <si>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</si>
  <si>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</si>
  <si>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</si>
  <si>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Electric Power Sector Residual Fuel Oil Cost</t>
  </si>
  <si>
    <t>RFEUDUS</t>
  </si>
  <si>
    <t>Electric Power Sector Distillate Fuel Oil Cost</t>
  </si>
  <si>
    <t>DKEUDUS</t>
  </si>
  <si>
    <t>Electricity - Retail Prices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</si>
  <si>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</si>
  <si>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</si>
  <si>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</si>
  <si>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</si>
  <si>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</si>
  <si>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</si>
  <si>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</si>
  <si>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</si>
  <si>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6/30/2021</t>
  </si>
  <si>
    <t>7/30/2021</t>
  </si>
  <si>
    <t>ng_pri_sum_dcu_sca_m.xls</t>
  </si>
  <si>
    <t>http://www.eia.gov/dnav/ng/ng_pri_sum_dcu_sca_m.htm</t>
  </si>
  <si>
    <t>For Help, Contact:</t>
  </si>
  <si>
    <t>infoctr@eia.gov</t>
  </si>
  <si>
    <t>(202) 586-8800</t>
  </si>
  <si>
    <t>6/25/2021 1:49:42 AM</t>
  </si>
  <si>
    <t>Data 1: California Natural Gas Prices</t>
  </si>
  <si>
    <t>N3050CA3</t>
  </si>
  <si>
    <t>N3010CA3</t>
  </si>
  <si>
    <t>NA1504_SCA_4</t>
  </si>
  <si>
    <t>N3020CA3</t>
  </si>
  <si>
    <t>N3020CA4</t>
  </si>
  <si>
    <t>N3035CA3</t>
  </si>
  <si>
    <t>N3035CA4</t>
  </si>
  <si>
    <t>N3045CA3</t>
  </si>
  <si>
    <t>Natural Gas Citygate Price in California (Dollars per Thousand Cubic Feet)</t>
  </si>
  <si>
    <t>California Price of Natural Gas Delivered to Residential Consumers (Dollars per Thousand Cubic Feet)</t>
  </si>
  <si>
    <t>California Natural Gas % of Total Residential - Sales (%)</t>
  </si>
  <si>
    <t>California Price of Natural Gas Sold to Commercial Consumers (Dollars per Thousand Cubic Feet)</t>
  </si>
  <si>
    <t>Percent of Commercial Natural Gas Deliveries in California Represented by the Price (%)</t>
  </si>
  <si>
    <t>California Natural Gas Industrial Price (Dollars per Thousand Cubic Feet)</t>
  </si>
  <si>
    <t>Percent of Industrial Natural Gas Deliveries in California Represented by the Price (%)</t>
  </si>
  <si>
    <t>California Natural Gas Price Sold to Electric Power Consumers (Dollars per Thousand Cubic Feet)</t>
  </si>
  <si>
    <t>Annual data</t>
  </si>
  <si>
    <t>NA1140_SCA_3</t>
  </si>
  <si>
    <t>NGA_EPG0_PM0_SCA-Z00_DMCF</t>
  </si>
  <si>
    <t>NA1284_SCA_3</t>
  </si>
  <si>
    <t>NA1480_SCA_3</t>
  </si>
  <si>
    <t>NA1570_SCA_3</t>
  </si>
  <si>
    <t>California Natural Gas Wellhead Price (Dollars per Thousand Cubic Feet)</t>
  </si>
  <si>
    <t>California Natural Gas Imports Price All Countries (Dollars per Thousand Cubic Feet)</t>
  </si>
  <si>
    <t>Price of California Natural Gas Exports (Dollars per Thousand Cubic Feet)</t>
  </si>
  <si>
    <t>California Natural Gas Pipeline and Distribution Use Price (Dollars per Thousand Cubic Feet)</t>
  </si>
  <si>
    <t>California Natural Gas Vehicle Fuel Price (Dollars per Thousand Cubic Feet)</t>
  </si>
  <si>
    <t>California Natural Gas Prices</t>
  </si>
  <si>
    <t>Commerical</t>
  </si>
  <si>
    <t>Power generation</t>
  </si>
  <si>
    <t>Power</t>
  </si>
  <si>
    <t>California-specific data</t>
  </si>
  <si>
    <t xml:space="preserve">US Short term Energy Outlook </t>
  </si>
  <si>
    <t>CA Industry</t>
  </si>
  <si>
    <t>CA Power</t>
  </si>
  <si>
    <t>https://www.eia.gov/energyexplained/units-and-calculators/</t>
  </si>
  <si>
    <t>All in 2012 $s / btu</t>
  </si>
  <si>
    <t>2020 y-o-y change %</t>
  </si>
  <si>
    <r>
      <rPr>
        <b/>
        <sz val="14"/>
        <color theme="1"/>
        <rFont val="Calibri"/>
        <family val="2"/>
        <scheme val="minor"/>
      </rPr>
      <t>PADD</t>
    </r>
    <r>
      <rPr>
        <sz val="11"/>
        <color theme="1"/>
        <rFont val="Calibri"/>
        <family val="2"/>
        <scheme val="minor"/>
      </rPr>
      <t xml:space="preserve"> price in AEO 2019 (2012 $s / btu)</t>
    </r>
  </si>
  <si>
    <t xml:space="preserve">Natural gas time series </t>
  </si>
  <si>
    <t>1 gallon gasoline</t>
  </si>
  <si>
    <t>Biodiesel</t>
  </si>
  <si>
    <t>q2</t>
  </si>
  <si>
    <t>q3</t>
  </si>
  <si>
    <t>q4</t>
  </si>
  <si>
    <t>2020 q1</t>
  </si>
  <si>
    <t xml:space="preserve">April </t>
  </si>
  <si>
    <t>July</t>
  </si>
  <si>
    <t>October</t>
  </si>
  <si>
    <t>petro-bio diesel differential</t>
  </si>
  <si>
    <t>Differential spikes during covid recession. Exclude these values for input value calculation.</t>
  </si>
  <si>
    <t>Average B99/B100 differential</t>
  </si>
  <si>
    <t>E85 vs typical petroleum gasoline (differential)</t>
  </si>
  <si>
    <t>LPG vs typical petroleum gasoline (differential)</t>
  </si>
  <si>
    <t>Average LPG differential</t>
  </si>
  <si>
    <t>Average E85</t>
  </si>
  <si>
    <t>January</t>
  </si>
  <si>
    <t>CNG (nominal $s / Diesel Gallon Eq.)</t>
  </si>
  <si>
    <t>LPG (nominal $s / Gasolinel Gallon Eq.)</t>
  </si>
  <si>
    <t>Diesel / diesel gallon</t>
  </si>
  <si>
    <t>B99/B100 / diesel gallon</t>
  </si>
  <si>
    <t>E85 / GGE</t>
  </si>
  <si>
    <t>Fig. 2 - Alternative Fuels Volumes and Credits</t>
  </si>
  <si>
    <t xml:space="preserve">Volume (quaterly) from "Fuels" tab </t>
  </si>
  <si>
    <t/>
  </si>
  <si>
    <t>Q1 2011</t>
  </si>
  <si>
    <t>Q2</t>
  </si>
  <si>
    <t>Q3</t>
  </si>
  <si>
    <t>Q4</t>
  </si>
  <si>
    <t>Q1 2012</t>
  </si>
  <si>
    <t>Q1 2013</t>
  </si>
  <si>
    <t>Q1 2014</t>
  </si>
  <si>
    <t>Q1 2015</t>
  </si>
  <si>
    <t>Q1 2016</t>
  </si>
  <si>
    <t>Q1 2017</t>
  </si>
  <si>
    <t>Q1 2018</t>
  </si>
  <si>
    <t>Q1 2019</t>
  </si>
  <si>
    <t>Bio-CNG</t>
  </si>
  <si>
    <t>dge</t>
  </si>
  <si>
    <t>Bio-LNG</t>
  </si>
  <si>
    <t>Fossil CNG</t>
  </si>
  <si>
    <t>Fossil LNG</t>
  </si>
  <si>
    <t>Hydrogen</t>
  </si>
  <si>
    <t>gge</t>
  </si>
  <si>
    <t>Ethanol</t>
  </si>
  <si>
    <t>gal</t>
  </si>
  <si>
    <t>Renewable Diesel</t>
  </si>
  <si>
    <t>Alternative Jet Fuel</t>
  </si>
  <si>
    <t>Renewable Naphtha</t>
  </si>
  <si>
    <t>Conversion to gge using energy density from Table 3 in the LCFS regulation</t>
  </si>
  <si>
    <t>Biomethane</t>
  </si>
  <si>
    <t>Fossil Natural Gas</t>
  </si>
  <si>
    <t>Other (Hyrdrogen, AJF, Renewable Naphtha, Propane)</t>
  </si>
  <si>
    <t>Q1 2020</t>
  </si>
  <si>
    <t>trillion btu</t>
  </si>
  <si>
    <t>CA distillate fuel oil</t>
  </si>
  <si>
    <t>million gallons total diesel transportation fuel</t>
  </si>
  <si>
    <t>estimated million gallons total diesel transportation fuel</t>
  </si>
  <si>
    <t>weighted average Btu/gal</t>
  </si>
  <si>
    <t>2020 estimate</t>
  </si>
  <si>
    <t>https://ww3.arb.ca.gov/fuels/lcfs/dashboard/dashboard.htm</t>
  </si>
  <si>
    <t>version dated April 30, 2021 - accessed July 27, 2021</t>
  </si>
  <si>
    <t>Gasoline - bio and petroleum derived</t>
  </si>
  <si>
    <t>Diesel - bio and petroleum derived</t>
  </si>
  <si>
    <t>2012 $s per Btu</t>
  </si>
  <si>
    <t>2020 average nominal</t>
  </si>
  <si>
    <t>Biofuel diesel</t>
  </si>
  <si>
    <t>2012 $s average</t>
  </si>
  <si>
    <t>Weighted average price</t>
  </si>
  <si>
    <t>Average 2020 differential</t>
  </si>
  <si>
    <t xml:space="preserve">energy adjusted price differentials </t>
  </si>
  <si>
    <t>Share of biofuel gas per BPoEFUbVT-LDVs-psgr-gasveh</t>
  </si>
  <si>
    <t>Share of biofuel diesel (calculated here)</t>
  </si>
  <si>
    <t>Biofuel gasoline</t>
  </si>
  <si>
    <t>Petroleum gasoline</t>
  </si>
  <si>
    <t xml:space="preserve">Economic growth has been much stronger than was expected at the time of AEO 2021 modeling.  </t>
  </si>
  <si>
    <t>California SEO-based</t>
  </si>
  <si>
    <t>Jet fuel</t>
  </si>
  <si>
    <t>Natural gas</t>
  </si>
  <si>
    <t>7/21/2021</t>
  </si>
  <si>
    <t>7/28/2021</t>
  </si>
  <si>
    <t>pet_pri_spt_s1_a.xls</t>
  </si>
  <si>
    <t>http://www.eia.gov/dnav/pet/pet_pri_spt_s1_a.htm</t>
  </si>
  <si>
    <t>Data 6: Kerosene-Type Jet Fuel</t>
  </si>
  <si>
    <t>EER_EPJK_PF4_RGC_DPG</t>
  </si>
  <si>
    <t>U.S. Gulf Coast Kerosene-Type Jet Fuel Spot Price FOB (Dollars per Gallon)</t>
  </si>
  <si>
    <t>assuming these are gasoline gallon equivalents</t>
  </si>
  <si>
    <t>Data 1: Crude Oil</t>
  </si>
  <si>
    <t>RWTC</t>
  </si>
  <si>
    <t>RBRTE</t>
  </si>
  <si>
    <t>Cushing, OK WTI Spot Price FOB (Dollars per Barrel)</t>
  </si>
  <si>
    <t>Europe Brent Spot Price FOB (Dollars per Barrel)</t>
  </si>
  <si>
    <t xml:space="preserve">crude oil  </t>
  </si>
  <si>
    <t>Diesel / Distallate Fuel Oil</t>
  </si>
  <si>
    <t>Kerosene/Jet fuel</t>
  </si>
  <si>
    <t>Wood</t>
  </si>
  <si>
    <t xml:space="preserve">Coal </t>
  </si>
  <si>
    <t xml:space="preserve">Residential </t>
  </si>
  <si>
    <t>HGLs/Propane</t>
  </si>
  <si>
    <t>https://www.eia.gov/state/seds/seds-data-complete.php?sid=CA#PricesExpenditures</t>
  </si>
  <si>
    <t>Primary Energy</t>
  </si>
  <si>
    <t>Retail</t>
  </si>
  <si>
    <t>Sales</t>
  </si>
  <si>
    <t>Total</t>
  </si>
  <si>
    <r>
      <t>Energy </t>
    </r>
    <r>
      <rPr>
        <b/>
        <vertAlign val="superscript"/>
        <sz val="6"/>
        <color rgb="FF333333"/>
        <rFont val="Inherit"/>
      </rPr>
      <t>e</t>
    </r>
  </si>
  <si>
    <r>
      <t>Coal </t>
    </r>
    <r>
      <rPr>
        <b/>
        <vertAlign val="superscript"/>
        <sz val="6"/>
        <color rgb="FF333333"/>
        <rFont val="Inherit"/>
      </rPr>
      <t>a</t>
    </r>
  </si>
  <si>
    <t>Natural</t>
  </si>
  <si>
    <r>
      <t>Gas </t>
    </r>
    <r>
      <rPr>
        <b/>
        <vertAlign val="superscript"/>
        <sz val="6"/>
        <color rgb="FF333333"/>
        <rFont val="Inherit"/>
      </rPr>
      <t>b</t>
    </r>
  </si>
  <si>
    <t>Biomass</t>
  </si>
  <si>
    <r>
      <t>Total </t>
    </r>
    <r>
      <rPr>
        <b/>
        <vertAlign val="superscript"/>
        <sz val="6"/>
        <color rgb="FF333333"/>
        <rFont val="Inherit"/>
      </rPr>
      <t>e</t>
    </r>
  </si>
  <si>
    <t>Distillate</t>
  </si>
  <si>
    <r>
      <t>HGL </t>
    </r>
    <r>
      <rPr>
        <b/>
        <vertAlign val="superscript"/>
        <sz val="6"/>
        <color rgb="FF333333"/>
        <rFont val="Inherit"/>
      </rPr>
      <t>c</t>
    </r>
  </si>
  <si>
    <t>Kerosene</t>
  </si>
  <si>
    <r>
      <t>Wood </t>
    </r>
    <r>
      <rPr>
        <b/>
        <vertAlign val="superscript"/>
        <sz val="6"/>
        <color rgb="FF333333"/>
        <rFont val="Inherit"/>
      </rPr>
      <t>d</t>
    </r>
  </si>
  <si>
    <t>Prices in Dollars per Million Btu</t>
  </si>
  <si>
    <t>—</t>
  </si>
  <si>
    <t>[R ]</t>
  </si>
  <si>
    <r>
      <t>Energy </t>
    </r>
    <r>
      <rPr>
        <b/>
        <vertAlign val="superscript"/>
        <sz val="6"/>
        <color rgb="FF333333"/>
        <rFont val="Inherit"/>
      </rPr>
      <t>f,g,h</t>
    </r>
  </si>
  <si>
    <r>
      <t>Gas </t>
    </r>
    <r>
      <rPr>
        <b/>
        <vertAlign val="superscript"/>
        <sz val="6"/>
        <color rgb="FF333333"/>
        <rFont val="Inherit"/>
      </rPr>
      <t>a</t>
    </r>
  </si>
  <si>
    <r>
      <t>Total </t>
    </r>
    <r>
      <rPr>
        <b/>
        <vertAlign val="superscript"/>
        <sz val="6"/>
        <color rgb="FF333333"/>
        <rFont val="Inherit"/>
      </rPr>
      <t>f,g,h</t>
    </r>
  </si>
  <si>
    <r>
      <t>HGL </t>
    </r>
    <r>
      <rPr>
        <b/>
        <vertAlign val="superscript"/>
        <sz val="6"/>
        <color rgb="FF333333"/>
        <rFont val="Inherit"/>
      </rPr>
      <t>b</t>
    </r>
  </si>
  <si>
    <t>Motor</t>
  </si>
  <si>
    <r>
      <t>Gasoline </t>
    </r>
    <r>
      <rPr>
        <b/>
        <vertAlign val="superscript"/>
        <sz val="6"/>
        <color rgb="FF333333"/>
        <rFont val="Inherit"/>
      </rPr>
      <t>c</t>
    </r>
  </si>
  <si>
    <t>Residual</t>
  </si>
  <si>
    <r>
      <t>Total </t>
    </r>
    <r>
      <rPr>
        <b/>
        <vertAlign val="superscript"/>
        <sz val="6"/>
        <color rgb="FF333333"/>
        <rFont val="Inherit"/>
      </rPr>
      <t>d</t>
    </r>
  </si>
  <si>
    <t>Wood and</t>
  </si>
  <si>
    <r>
      <t>Waste </t>
    </r>
    <r>
      <rPr>
        <b/>
        <vertAlign val="superscript"/>
        <sz val="6"/>
        <color rgb="FF333333"/>
        <rFont val="Inherit"/>
      </rPr>
      <t>e,f</t>
    </r>
  </si>
  <si>
    <t>Table ET4. Commercial Sector Energy Price and Expenditure Estimates, 1970-2019, California</t>
  </si>
  <si>
    <t>Table ET6. Transportation Sector Energy Price and Expenditure Estimates, 1970-2019, California</t>
  </si>
  <si>
    <t>Gas</t>
  </si>
  <si>
    <t>Aviation</t>
  </si>
  <si>
    <r>
      <t>Fuel Oil </t>
    </r>
    <r>
      <rPr>
        <b/>
        <vertAlign val="superscript"/>
        <sz val="6"/>
        <color rgb="FF333333"/>
        <rFont val="Inherit"/>
      </rPr>
      <t>a</t>
    </r>
  </si>
  <si>
    <t>Jet</t>
  </si>
  <si>
    <r>
      <t>Fuel </t>
    </r>
    <r>
      <rPr>
        <b/>
        <vertAlign val="superscript"/>
        <sz val="6"/>
        <color rgb="FF333333"/>
        <rFont val="Inherit"/>
      </rPr>
      <t>c</t>
    </r>
  </si>
  <si>
    <t>Lubricants</t>
  </si>
  <si>
    <r>
      <t>Gasoline </t>
    </r>
    <r>
      <rPr>
        <b/>
        <vertAlign val="superscript"/>
        <sz val="6"/>
        <color rgb="FF333333"/>
        <rFont val="Inherit"/>
      </rPr>
      <t>d</t>
    </r>
  </si>
  <si>
    <t>Table ET5. Industrial Sector Energy Price and Expenditure Estimates, 1970-2019, California</t>
  </si>
  <si>
    <t>Coking</t>
  </si>
  <si>
    <t>Steam</t>
  </si>
  <si>
    <r>
      <t>Other </t>
    </r>
    <r>
      <rPr>
        <b/>
        <vertAlign val="superscript"/>
        <sz val="6"/>
        <color rgb="FF333333"/>
        <rFont val="Inherit"/>
      </rPr>
      <t>d</t>
    </r>
  </si>
  <si>
    <t>Table ET7. Electric Power Sector Price and Expenditure Estimates, 1970-2019, California</t>
  </si>
  <si>
    <t>Nuclear</t>
  </si>
  <si>
    <r>
      <t>Imports </t>
    </r>
    <r>
      <rPr>
        <b/>
        <vertAlign val="superscript"/>
        <sz val="6"/>
        <color rgb="FF333333"/>
        <rFont val="Inherit"/>
      </rPr>
      <t>c</t>
    </r>
  </si>
  <si>
    <r>
      <t>Energy </t>
    </r>
    <r>
      <rPr>
        <b/>
        <vertAlign val="superscript"/>
        <sz val="6"/>
        <color rgb="FF333333"/>
        <rFont val="Inherit"/>
      </rPr>
      <t>d</t>
    </r>
  </si>
  <si>
    <t>Coke</t>
  </si>
  <si>
    <r>
      <t>Waste </t>
    </r>
    <r>
      <rPr>
        <b/>
        <vertAlign val="superscript"/>
        <sz val="6"/>
        <color rgb="FF333333"/>
        <rFont val="Inherit"/>
      </rPr>
      <t>b</t>
    </r>
  </si>
  <si>
    <t>[ R ]</t>
  </si>
  <si>
    <t>$/Mbtu (nominal)</t>
  </si>
  <si>
    <t>RESIDENTIAL</t>
  </si>
  <si>
    <t>Heavy fuel oil</t>
  </si>
  <si>
    <t>#</t>
  </si>
  <si>
    <t>NA</t>
  </si>
  <si>
    <t>Crude</t>
  </si>
  <si>
    <t>Empirical data - $ per thousand cubic feet - 2012 $s</t>
  </si>
  <si>
    <t>Transportation Sector - pipeline natural gas</t>
  </si>
  <si>
    <t>Accounting for different 2020 change in California, use this adjustment factor instead</t>
  </si>
  <si>
    <t>California 2020 change vs. US</t>
  </si>
  <si>
    <t xml:space="preserve">SEO outlook accounting for difference CA vs. US </t>
  </si>
  <si>
    <t>CA industry after adjustment to SEO 2021-2022</t>
  </si>
  <si>
    <t>CA power after adjustment to SEO 2021-2022</t>
  </si>
  <si>
    <t>2012 $s / thousand cubic feet</t>
  </si>
  <si>
    <t>CNG $ DGE</t>
  </si>
  <si>
    <t xml:space="preserve">2012 dollars $/DGE in 2020 </t>
  </si>
  <si>
    <t>2012 dollars $/btu</t>
  </si>
  <si>
    <t>Transportation Sector - CNG</t>
  </si>
  <si>
    <t>Empirical + SEO based inputs</t>
  </si>
  <si>
    <t>Petroleum diesel - transportation</t>
  </si>
  <si>
    <t>Data</t>
  </si>
  <si>
    <t>2019 in 2012 $s</t>
  </si>
  <si>
    <t>2019 nominal</t>
  </si>
  <si>
    <t>Transportation Sector - petroleum and biodiesel together</t>
  </si>
  <si>
    <t>West coast average retail prices $ per gallon of gasoline equivalent - nominal dollars</t>
  </si>
  <si>
    <t>Petroleum diesel prices by sector</t>
  </si>
  <si>
    <t>2012 $s per gallon</t>
  </si>
  <si>
    <t>ratio vs. transportation</t>
  </si>
  <si>
    <t>LPG $s GGE</t>
  </si>
  <si>
    <t>Use AFDC sourced conversion factors where applicable</t>
  </si>
  <si>
    <t>DGE</t>
  </si>
  <si>
    <t>GGE</t>
  </si>
  <si>
    <t>$/GallonEq in 2020 (average nominal)</t>
  </si>
  <si>
    <t>2019 (nominal dollars)</t>
  </si>
  <si>
    <t>LPG 2020 price change</t>
  </si>
  <si>
    <t>Transportation Diesel focus - Delineating Biofuel vs. Transportation Petroleum Prices</t>
  </si>
  <si>
    <t>Combination petroleum and biofuel diesel prices</t>
  </si>
  <si>
    <t>LPG 2021 price change</t>
  </si>
  <si>
    <t>2021 nominal</t>
  </si>
  <si>
    <t>$/btu</t>
  </si>
  <si>
    <t xml:space="preserve"> (nominal)</t>
  </si>
  <si>
    <t>Propane - empirical</t>
  </si>
  <si>
    <t>Propane (lpgpropbut)</t>
  </si>
  <si>
    <t>Empirical</t>
  </si>
  <si>
    <t>Jet fuel SEO-based year over year changes</t>
  </si>
  <si>
    <t>Use diesel trend for other sectors</t>
  </si>
  <si>
    <t>(1) Use most recent empirical data possible.</t>
  </si>
  <si>
    <t>(3) Use the AEO 2020 Pacific region y-o-y % changes for 2023 and later years</t>
  </si>
  <si>
    <t xml:space="preserve">As a result, in many cases, AEO 2021-based methods for projecting prices would result in prices that are too low. </t>
  </si>
  <si>
    <t>https://www.eia.gov/outlooks/aeo/data/browser/#/?id=3-AEO2020&amp;region=1-9&amp;cases=ref2020&amp;start=2018&amp;end=2050&amp;f=A&amp;linechart=ref2020-d112119a.3-3-AEO2020.1-9~ref2020-d112119a.4-3-AEO2020.1-9~ref2020-d112119a.5-3-AEO2020.1-9~ref2020-d112119a.6-3-AEO2020.1-9~ref2020-d112119a.9-3-AEO2020.1-9~ref2020-d112119a.10-3-AEO2020.1-9~ref2020-d112119a.11-3-AEO2020.1-9~ref2020-d112119a.12-3-AEO2020.1-9~ref2020-d112119a.13-3-AEO2020.1-9~ref2020-d112119a.16-3-AEO2020.1-9~ref2020-d112119a.17-3-AEO2020.1-9~ref2020-d112119a.18-3-AEO2020.1-9~ref2020-d112119a.19-3-AEO2020.1-9~ref2020-d112119a.20-3-AEO2020.1-9~ref2020-d112119a.21-3-AEO2020.1-9~ref2020-d112119a.22-3-AEO2020.1-9~ref2020-d112119a.23-3-AEO2020.1-9~ref2020-d112119a.26-3-AEO2020.1-9~ref2020-d112119a.27-3-AEO2020.1-9~ref2020-d112119a.28-3-AEO2020.1-9~ref2020-d112119a.29-3-AEO2020.1-9~ref2020-d112119a.30-3-AEO2020.1-9~ref2020-d112119a.31-3-AEO2020.1-9~ref2020-d112119a.32-3-AEO2020.1-9~ref2020-d112119a.33-3-AEO2020.1-9~~~~~~~~~~~ref2020-d112119a.36-3-AEO2020.1-9~ref2020-d112119a.37-3-AEO2020.1-9~ref2020-d112119a.38-3-AEO2020.1-9~ref2020-d112119a.39-3-AEO2020.1-9~ref2020-d112119a.40-3-AEO2020.1-9~ref2020-d112119a.45-3-AEO2020.1-9~ref2020-d112119a.46-3-AEO2020.1-9~ref2020-d112119a.47-3-AEO2020.1-9~ref2020-d112119a.48-3-AEO2020.1-9~ref2020-d112119a.49-3-AEO2020.1-9~ref2020-d112119a.50-3-AEO2020.1-9~ref2020-d112119a.51-3-AEO2020.1-9~ref2020-d112119a.52-3-AEO2020.1-9~ref2020-d112119a.53-3-AEO2020.1-9~ref2020-d112119a.54-3-AEO2020.1-9~ref2020-d112119a.55-3-AEO2020.1-9&amp;map=ref2020-d112119a.4-3-AEO2020.1-9&amp;sourcekey=0</t>
  </si>
  <si>
    <t>Tue Aug 03 2021 12:16:25 GMT-0700 (Pacific Daylight Time)</t>
  </si>
  <si>
    <t>Growth (2019-2050)</t>
  </si>
  <si>
    <t>3-AEO2020.2.</t>
  </si>
  <si>
    <t>3-AEO2020.3.ref2020-d112119a</t>
  </si>
  <si>
    <t>2019 $/MMBtu</t>
  </si>
  <si>
    <t>3-AEO2020.4.ref2020-d112119a</t>
  </si>
  <si>
    <t>3-AEO2020.5.ref2020-d112119a</t>
  </si>
  <si>
    <t>3-AEO2020.6.ref2020-d112119a</t>
  </si>
  <si>
    <t>3-AEO2020.8.</t>
  </si>
  <si>
    <t>3-AEO2020.9.ref2020-d112119a</t>
  </si>
  <si>
    <t>3-AEO2020.10.ref2020-d112119a</t>
  </si>
  <si>
    <t>3-AEO2020.11.ref2020-d112119a</t>
  </si>
  <si>
    <t>3-AEO2020.12.ref2020-d112119a</t>
  </si>
  <si>
    <t>3-AEO2020.13.ref2020-d112119a</t>
  </si>
  <si>
    <t>3-AEO2020.15.</t>
  </si>
  <si>
    <t>3-AEO2020.16.ref2020-d112119a</t>
  </si>
  <si>
    <t>3-AEO2020.17.ref2020-d112119a</t>
  </si>
  <si>
    <t>3-AEO2020.18.ref2020-d112119a</t>
  </si>
  <si>
    <t>3-AEO2020.19.ref2020-d112119a</t>
  </si>
  <si>
    <t>3-AEO2020.20.ref2020-d112119a</t>
  </si>
  <si>
    <t>3-AEO2020.21.ref2020-d112119a</t>
  </si>
  <si>
    <t>3-AEO2020.22.ref2020-d112119a</t>
  </si>
  <si>
    <t>3-AEO2020.23.ref2020-d112119a</t>
  </si>
  <si>
    <t>3-AEO2020.25.</t>
  </si>
  <si>
    <t>3-AEO2020.26.ref2020-d112119a</t>
  </si>
  <si>
    <t>3-AEO2020.27.ref2020-d112119a</t>
  </si>
  <si>
    <t>3-AEO2020.28.ref2020-d112119a</t>
  </si>
  <si>
    <t>3-AEO2020.29.ref2020-d112119a</t>
  </si>
  <si>
    <t>3-AEO2020.30.ref2020-d112119a</t>
  </si>
  <si>
    <t>3-AEO2020.31.ref2020-d112119a</t>
  </si>
  <si>
    <t>3-AEO2020.32.ref2020-d112119a</t>
  </si>
  <si>
    <t>3-AEO2020.33.ref2020-d112119a</t>
  </si>
  <si>
    <t>3-AEO2020.35.</t>
  </si>
  <si>
    <t>3-AEO2020.36.ref2020-d112119a</t>
  </si>
  <si>
    <t>3-AEO2020.37.ref2020-d112119a</t>
  </si>
  <si>
    <t>3-AEO2020.38.ref2020-d112119a</t>
  </si>
  <si>
    <t>3-AEO2020.39.ref2020-d112119a</t>
  </si>
  <si>
    <t>3-AEO2020.40.ref2020-d112119a</t>
  </si>
  <si>
    <t>3-AEO2020.44.</t>
  </si>
  <si>
    <t>3-AEO2020.45.ref2020-d112119a</t>
  </si>
  <si>
    <t>3-AEO2020.46.ref2020-d112119a</t>
  </si>
  <si>
    <t>3-AEO2020.47.ref2020-d112119a</t>
  </si>
  <si>
    <t>3-AEO2020.48.ref2020-d112119a</t>
  </si>
  <si>
    <t>3-AEO2020.49.ref2020-d112119a</t>
  </si>
  <si>
    <t>3-AEO2020.50.ref2020-d112119a</t>
  </si>
  <si>
    <t>3-AEO2020.51.ref2020-d112119a</t>
  </si>
  <si>
    <t>3-AEO2020.52.ref2020-d112119a</t>
  </si>
  <si>
    <t>3-AEO2020.53.ref2020-d112119a</t>
  </si>
  <si>
    <t>3-AEO2020.54.ref2020-d112119a</t>
  </si>
  <si>
    <t>3-AEO2020.55.ref2020-d112119a</t>
  </si>
  <si>
    <t>3-AEO2020.57.</t>
  </si>
  <si>
    <t>3-AEO2020.58.</t>
  </si>
  <si>
    <t>3-AEO2020.59.ref2020-d112119a</t>
  </si>
  <si>
    <t>billion 2019 $</t>
  </si>
  <si>
    <t>3-AEO2020.60.ref2020-d112119a</t>
  </si>
  <si>
    <t>3-AEO2020.61.ref2020-d112119a</t>
  </si>
  <si>
    <t>3-AEO2020.62.ref2020-d112119a</t>
  </si>
  <si>
    <t>3-AEO2020.63.ref2020-d112119a</t>
  </si>
  <si>
    <t>3-AEO2020.64.ref2020-d112119a</t>
  </si>
  <si>
    <t>3-AEO2020.65.ref2020-d112119a</t>
  </si>
  <si>
    <t>3-AEO2020.68.</t>
  </si>
  <si>
    <t>3-AEO2020.69.</t>
  </si>
  <si>
    <t>3-AEO2020.70.ref2020-d112119a</t>
  </si>
  <si>
    <t>3-AEO2020.71.ref2020-d112119a</t>
  </si>
  <si>
    <t>3-AEO2020.72.ref2020-d112119a</t>
  </si>
  <si>
    <t>3-AEO2020.73.ref2020-d112119a</t>
  </si>
  <si>
    <t>3-AEO2020.75.</t>
  </si>
  <si>
    <t>3-AEO2020.76.ref2020-d112119a</t>
  </si>
  <si>
    <t>3-AEO2020.77.ref2020-d112119a</t>
  </si>
  <si>
    <t>3-AEO2020.78.ref2020-d112119a</t>
  </si>
  <si>
    <t>3-AEO2020.79.ref2020-d112119a</t>
  </si>
  <si>
    <t>3-AEO2020.80.ref2020-d112119a</t>
  </si>
  <si>
    <t>3-AEO2020.82.</t>
  </si>
  <si>
    <t>3-AEO2020.83.ref2020-d112119a</t>
  </si>
  <si>
    <t>3-AEO2020.84.ref2020-d112119a</t>
  </si>
  <si>
    <t>3-AEO2020.85.ref2020-d112119a</t>
  </si>
  <si>
    <t>3-AEO2020.86.ref2020-d112119a</t>
  </si>
  <si>
    <t>3-AEO2020.87.ref2020-d112119a</t>
  </si>
  <si>
    <t>3-AEO2020.88.ref2020-d112119a</t>
  </si>
  <si>
    <t>3-AEO2020.89.ref2020-d112119a</t>
  </si>
  <si>
    <t>3-AEO2020.90.ref2020-d112119a</t>
  </si>
  <si>
    <t>3-AEO2020.93.</t>
  </si>
  <si>
    <t>3-AEO2020.94.ref2020-d112119a</t>
  </si>
  <si>
    <t>3-AEO2020.95.ref2020-d112119a</t>
  </si>
  <si>
    <t>3-AEO2020.96.ref2020-d112119a</t>
  </si>
  <si>
    <t>3-AEO2020.97.ref2020-d112119a</t>
  </si>
  <si>
    <t>3-AEO2020.98.ref2020-d112119a</t>
  </si>
  <si>
    <t>3-AEO2020.99.ref2020-d112119a</t>
  </si>
  <si>
    <t>3-AEO2020.100.ref2020-d112119a</t>
  </si>
  <si>
    <t>3-AEO2020.101.ref2020-d112119a</t>
  </si>
  <si>
    <t>3-AEO2020.103.</t>
  </si>
  <si>
    <t>3-AEO2020.104.ref2020-d112119a</t>
  </si>
  <si>
    <t>3-AEO2020.105.ref2020-d112119a</t>
  </si>
  <si>
    <t>3-AEO2020.106.ref2020-d112119a</t>
  </si>
  <si>
    <t>3-AEO2020.107.ref2020-d112119a</t>
  </si>
  <si>
    <t>3-AEO2020.108.ref2020-d112119a</t>
  </si>
  <si>
    <t>3-AEO2020.111.</t>
  </si>
  <si>
    <t>3-AEO2020.112.ref2020-d112119a</t>
  </si>
  <si>
    <t>3-AEO2020.113.ref2020-d112119a</t>
  </si>
  <si>
    <t>3-AEO2020.114.ref2020-d112119a</t>
  </si>
  <si>
    <t>3-AEO2020.115.ref2020-d112119a</t>
  </si>
  <si>
    <t>3-AEO2020.116.ref2020-d112119a</t>
  </si>
  <si>
    <t>3-AEO2020.117.ref2020-d112119a</t>
  </si>
  <si>
    <t>3-AEO2020.118.ref2020-d112119a</t>
  </si>
  <si>
    <t>3-AEO2020.119.ref2020-d112119a</t>
  </si>
  <si>
    <t>3-AEO2020.120.ref2020-d112119a</t>
  </si>
  <si>
    <t>3-AEO2020.121.ref2020-d112119a</t>
  </si>
  <si>
    <t>3-AEO2020.122.ref2020-d112119a</t>
  </si>
  <si>
    <t>3-AEO2020.124.</t>
  </si>
  <si>
    <t>3-AEO2020.125.</t>
  </si>
  <si>
    <t>3-AEO2020.126.ref2020-d112119a</t>
  </si>
  <si>
    <t>3-AEO2020.127.ref2020-d112119a</t>
  </si>
  <si>
    <t>3-AEO2020.128.ref2020-d112119a</t>
  </si>
  <si>
    <t>3-AEO2020.129.ref2020-d112119a</t>
  </si>
  <si>
    <t>3-AEO2020.130.ref2020-d112119a</t>
  </si>
  <si>
    <t>3-AEO2020.131.ref2020-d112119a</t>
  </si>
  <si>
    <t>3-AEO2020.132.ref2020-d112119a</t>
  </si>
  <si>
    <t xml:space="preserve">Year over year % change </t>
  </si>
  <si>
    <t xml:space="preserve">AEO 2020 time series </t>
  </si>
  <si>
    <t>Use sector specific prices in SEDs to estimate California-specific sector prices in 2020-2022 years</t>
  </si>
  <si>
    <t xml:space="preserve">for jet fuel </t>
  </si>
  <si>
    <t>For other sectors</t>
  </si>
  <si>
    <t>LPG 2022 price change - use diesel</t>
  </si>
  <si>
    <t>nominal</t>
  </si>
  <si>
    <t>California time series 2019-2022</t>
  </si>
  <si>
    <t>Use for other sectors</t>
  </si>
  <si>
    <t>annual % change West Texas Spot</t>
  </si>
  <si>
    <t>Anchor to industrial sector - only crude oil price in SEDs data</t>
  </si>
  <si>
    <t>https://woodsinstitute.stanford.edu/system/files/publications/Building_Decarbonization_Policy_CA_Natural_Gas_Ratepayers_Whitepaper.pdf</t>
  </si>
  <si>
    <t>The most recent General Rate Case applications request an increase of $134 million (6.8%) for PG&amp;E gas distribution revenue between 2019 and 2020 (PG&amp;E et al. 2018), and an increase of $480 million (19.1%) for SoCal Gas’s revenue requirement between 2018 and 2019 (SoCal Gas Company et al. 2017 ).</t>
  </si>
  <si>
    <t>Average retail price of electricity</t>
  </si>
  <si>
    <t>https://www.eia.gov/electricity/data/browser/#/topic/7?agg=0,1&amp;geo=010000000004&amp;endsec=vg&amp;linechart=ELEC.PRICE.PCC-ALL.A~ELEC.PRICE.CA-ALL.A~ELEC.PRICE.CA-RES.A~ELEC.PRICE.CA-COM.A~ELEC.PRICE.CA-IND.A~ELEC.PRICE.CA-TRA.A~ELEC.PRICE.CA-OTH.A~ELEC.PRICE.PCC-RES.A~ELEC.PRICE.PCC-COM.A~ELEC.PRICE.PCC-IND.A~ELEC.PRICE.PCC-TRA.A~ELEC.PRICE.PCC-OTH.A&amp;columnchart=ELEC.PRICE.PCC-ALL.A&amp;map=ELEC.PRICE.PCC-ALL.A&amp;freq=A&amp;ctype=linechart&amp;ltype=pin&amp;rtype=s&amp;maptype=0&amp;rse=0&amp;pin=</t>
  </si>
  <si>
    <t>Fri Aug 06 2021 14:52:16 GMT-0700 (Pacific Daylight Time)</t>
  </si>
  <si>
    <t>description</t>
  </si>
  <si>
    <t>United States</t>
  </si>
  <si>
    <t>ELEC.PRICE.US-ALL.A</t>
  </si>
  <si>
    <t>Pacific Contiguous</t>
  </si>
  <si>
    <t>ELEC.PRICE.PCC-ALL.A</t>
  </si>
  <si>
    <t>Pacific Contiguous : all sectors</t>
  </si>
  <si>
    <t>Pacific Contiguous : residential</t>
  </si>
  <si>
    <t>ELEC.PRICE.PCC-RES.A</t>
  </si>
  <si>
    <t>Pacific Contiguous : commercial</t>
  </si>
  <si>
    <t>ELEC.PRICE.PCC-COM.A</t>
  </si>
  <si>
    <t>Pacific Contiguous : industrial</t>
  </si>
  <si>
    <t>ELEC.PRICE.PCC-IND.A</t>
  </si>
  <si>
    <t>Pacific Contiguous : transportation</t>
  </si>
  <si>
    <t>ELEC.PRICE.PCC-TRA.A</t>
  </si>
  <si>
    <t>Pacific Contiguous : other</t>
  </si>
  <si>
    <t>ELEC.PRICE.PCC-OTH.A</t>
  </si>
  <si>
    <t>ELEC.PRICE.CA-ALL.A</t>
  </si>
  <si>
    <t>California : all sectors</t>
  </si>
  <si>
    <t>California : residential</t>
  </si>
  <si>
    <t>ELEC.PRICE.CA-RES.A</t>
  </si>
  <si>
    <t>California : commercial</t>
  </si>
  <si>
    <t>ELEC.PRICE.CA-COM.A</t>
  </si>
  <si>
    <t>California : industrial</t>
  </si>
  <si>
    <t>ELEC.PRICE.CA-IND.A</t>
  </si>
  <si>
    <t>California : transportation</t>
  </si>
  <si>
    <t>ELEC.PRICE.CA-TRA.A</t>
  </si>
  <si>
    <t>California : other</t>
  </si>
  <si>
    <t>ELEC.PRICE.CA-OTH.A</t>
  </si>
  <si>
    <t>Use residential price as proxy for LDV home charging</t>
  </si>
  <si>
    <t>Residential - NG</t>
  </si>
  <si>
    <t>Residential - Elec</t>
  </si>
  <si>
    <t>Commerical - NG</t>
  </si>
  <si>
    <t>Commercial - Elec</t>
  </si>
  <si>
    <t>Industry - NG</t>
  </si>
  <si>
    <t>Industry - Elec</t>
  </si>
  <si>
    <t>Price rising fast in natural gas, too.</t>
  </si>
  <si>
    <t>2021 and 2022 estimated by SEO</t>
  </si>
  <si>
    <t>2023 and later estimated using Pacific region outlook, AEO 2020</t>
  </si>
  <si>
    <t>2020 is empirical per EIA</t>
  </si>
  <si>
    <t>Comparing natural gas and electricity price trends in key sectors</t>
  </si>
  <si>
    <t>Fiscal year</t>
  </si>
  <si>
    <t>Calendar year</t>
  </si>
  <si>
    <t>19-20</t>
  </si>
  <si>
    <t>20-21</t>
  </si>
  <si>
    <t>21-22</t>
  </si>
  <si>
    <t xml:space="preserve">prepayment </t>
  </si>
  <si>
    <t>excise</t>
  </si>
  <si>
    <t>sales tax rate</t>
  </si>
  <si>
    <t>fees sum (nominal)</t>
  </si>
  <si>
    <t>fees (2019 $s)</t>
  </si>
  <si>
    <t>state sales tax</t>
  </si>
  <si>
    <t>fees ($/GGE)</t>
  </si>
  <si>
    <t>fees ($/btu)</t>
  </si>
  <si>
    <t>sales tax component biofuel gasoline</t>
  </si>
  <si>
    <t>sales tax component -petroleum</t>
  </si>
  <si>
    <t>Calcs</t>
  </si>
  <si>
    <t>sales tax component biofuel diesel</t>
  </si>
  <si>
    <t>Biofuel</t>
  </si>
  <si>
    <t>Petroleum diesel</t>
  </si>
  <si>
    <t>Biofeul diesel</t>
  </si>
  <si>
    <t>"5,7. Biodiesel, waste vegetable oil (wvo), and straight vegetable oil (svo) are taxed at the same rate as diesel fuel."</t>
  </si>
  <si>
    <t>Jet fuel (petroleum based)</t>
  </si>
  <si>
    <t>https://www.salestaxhandbook.com/pdf/datasheets/CaliforniaSalesTax.pdf</t>
  </si>
  <si>
    <t>California sales tax info sheet</t>
  </si>
  <si>
    <t>SalesTaxHandbook.com</t>
  </si>
  <si>
    <t>State sales tax</t>
  </si>
  <si>
    <t>California Department of Tax and Fee Administration</t>
  </si>
  <si>
    <t>https://www.cdtfa.ca.gov/taxes-and-fees/sales-tax-rates-for-fuels.htm</t>
  </si>
  <si>
    <t>Sales Tax Rates for Fuels</t>
  </si>
  <si>
    <t>Accessed 12 August 2021</t>
  </si>
  <si>
    <t>Prices inclusive of taxes</t>
  </si>
  <si>
    <t>Price including taxes</t>
  </si>
  <si>
    <t>Pre-tax price</t>
  </si>
  <si>
    <t>Taxes added</t>
  </si>
  <si>
    <t>specified separately</t>
  </si>
  <si>
    <t>Petroluem diesel</t>
  </si>
  <si>
    <t>Noting difference between motor vehicle and other taxes, assume petroleum diesel for non-transport uses is taxed at the average sales tax rate.</t>
  </si>
  <si>
    <t>taxes added</t>
  </si>
  <si>
    <t xml:space="preserve">Petroluem gasoline </t>
  </si>
  <si>
    <t>However, the IEA source (The Future of Hydrogen) only projects a 50% cost decline in hydrogen supplier CapEx and OpEx</t>
  </si>
  <si>
    <t>All prices in 2012 $s/$b$tu</t>
  </si>
  <si>
    <t xml:space="preserve">Wood </t>
  </si>
  <si>
    <r>
      <t>(</t>
    </r>
    <r>
      <rPr>
        <sz val="11"/>
        <color theme="1"/>
        <rFont val="Calibri"/>
        <family val="2"/>
        <scheme val="minor"/>
      </rPr>
      <t>Take the cost of biomass and heat as constant during the model run in real dollars.)</t>
    </r>
  </si>
  <si>
    <t xml:space="preserve">Industrial coal -- including tax </t>
  </si>
  <si>
    <t>Crude oil</t>
  </si>
  <si>
    <t>Crude oil - taxes</t>
  </si>
  <si>
    <t>Crude oil - pretax</t>
  </si>
  <si>
    <t>This sheet covers these fuels:</t>
  </si>
  <si>
    <t>Check sum</t>
  </si>
  <si>
    <t>Industry sector</t>
  </si>
  <si>
    <t>Other sectors</t>
  </si>
  <si>
    <t>Pre tax fuel cost</t>
  </si>
  <si>
    <t xml:space="preserve">Taxes </t>
  </si>
  <si>
    <t>State Energy Data System (SEDS): 1960-2019 (complete)</t>
  </si>
  <si>
    <t>https://www.eia.gov/state/seds/archive/seper2019.pdf</t>
  </si>
  <si>
    <t xml:space="preserve">Clean Cities Alternative Fuel Price Report series </t>
  </si>
  <si>
    <t>https://afdc.energy.gov/fuels/prices.html</t>
  </si>
  <si>
    <t>April 2021 was most recent quarterly report available</t>
  </si>
  <si>
    <t>https://afdc.energy.gov/files/u/publication/alternative_fuel_price_report_april_2021.pdf</t>
  </si>
  <si>
    <t>biofuels</t>
  </si>
  <si>
    <t>https://www.eia.gov/outlooks/archive/aeo20/</t>
  </si>
  <si>
    <t>Particularly, the Pacific region version of the Reference case</t>
  </si>
  <si>
    <t>https://www.eia.gov/outlooks/aeo/data/browser/#/?id=17-AEO2020&amp;region=1-9&amp;cases=ref2020</t>
  </si>
  <si>
    <t>Short run energy outlook</t>
  </si>
  <si>
    <t>Short run energy outlook - accessed August 15, 2021</t>
  </si>
  <si>
    <t>https://www.eia.gov/outlooks/steo/</t>
  </si>
  <si>
    <t>Average retail price of electricity in California</t>
  </si>
  <si>
    <t>State electricity profile</t>
  </si>
  <si>
    <t>https://www.eia.gov/electricity/state/california/</t>
  </si>
  <si>
    <t xml:space="preserve">Accessed, Friday, Aug. 06 2021 </t>
  </si>
  <si>
    <t>Most start year prices</t>
  </si>
  <si>
    <t>Most growth rates</t>
  </si>
  <si>
    <t>For all other fuels, we assume 0.075, reflecting California's sales tax rate before local adders.</t>
  </si>
  <si>
    <t>1 gallon diesel</t>
  </si>
  <si>
    <t xml:space="preserve">1 barrel of crude oil produce in US </t>
  </si>
  <si>
    <t>BTU</t>
  </si>
  <si>
    <t>1 cubic foot of natural gas</t>
  </si>
  <si>
    <t>A few fuels use this source:</t>
  </si>
  <si>
    <t>Biofuel gasoline is taxed at the same rate as petroleum gasoline and biofuel diesel</t>
  </si>
  <si>
    <t>California Data Notes (August 2021)</t>
  </si>
  <si>
    <t>The approach develop to adjust for this works as follows:</t>
  </si>
  <si>
    <t xml:space="preserve">(2) Use the Short Term Energy Outlook (SEO) to update current prices through 2022. </t>
  </si>
  <si>
    <t xml:space="preserve">Several fuels are considered outside of the choice set, i.e. as unavailable, in the context of California regulation, </t>
  </si>
  <si>
    <t>such as: nuclear, lignite, msw.</t>
  </si>
  <si>
    <t>Energy unit conversions</t>
  </si>
  <si>
    <t>a</t>
  </si>
  <si>
    <t>Weekly data</t>
  </si>
  <si>
    <t>s</t>
  </si>
  <si>
    <t>use more recent</t>
  </si>
  <si>
    <t>highogs.d120120a</t>
  </si>
  <si>
    <t>Annual Energy Outlook 2021</t>
  </si>
  <si>
    <t>ref2021</t>
  </si>
  <si>
    <t>d113020a</t>
  </si>
  <si>
    <t xml:space="preserve"> January 2021</t>
  </si>
  <si>
    <t>PRC000</t>
  </si>
  <si>
    <t>3. Energy Prices by Sector and Source</t>
  </si>
  <si>
    <t>Compound</t>
  </si>
  <si>
    <t>(2020 dollars per million Btu, unless otherwise noted)</t>
  </si>
  <si>
    <t xml:space="preserve"> Growth </t>
  </si>
  <si>
    <t xml:space="preserve">2020-2050 </t>
  </si>
  <si>
    <t xml:space="preserve"> Sector and Source</t>
  </si>
  <si>
    <t>(percent)</t>
  </si>
  <si>
    <t>PRC000:ba_LiquefiedPetr</t>
  </si>
  <si>
    <t>PRC000:ba_DistillateFue</t>
  </si>
  <si>
    <t>PRC000:ba_NaturalGas</t>
  </si>
  <si>
    <t xml:space="preserve">   Natural Gas</t>
  </si>
  <si>
    <t>PRC000:ba_Electricity</t>
  </si>
  <si>
    <t xml:space="preserve">   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</si>
  <si>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</si>
  <si>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</si>
  <si>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</si>
  <si>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</si>
  <si>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</si>
  <si>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</si>
  <si>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</si>
  <si>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</si>
  <si>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</si>
  <si>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</si>
  <si>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</si>
  <si>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</si>
  <si>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</si>
  <si>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</si>
  <si>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</si>
  <si>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</si>
  <si>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</si>
  <si>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</si>
  <si>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</si>
  <si>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</si>
  <si>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>PRC000:ea_MotorGasoline</t>
  </si>
  <si>
    <t>PRC000:ea_JetFuel</t>
  </si>
  <si>
    <t>PRC000:ea_DistillateFue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</si>
  <si>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</si>
  <si>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</si>
  <si>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</si>
  <si>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</si>
  <si>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</si>
  <si>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</si>
  <si>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</si>
  <si>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</si>
  <si>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</si>
  <si>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</si>
  <si>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</si>
  <si>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</si>
  <si>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</si>
  <si>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</si>
  <si>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</si>
  <si>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</si>
  <si>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</si>
  <si>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</si>
  <si>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</si>
  <si>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</si>
  <si>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</si>
  <si>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</si>
  <si>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</si>
  <si>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</si>
  <si>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</si>
  <si>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(billion 2020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</si>
  <si>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</si>
  <si>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</si>
  <si>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</si>
  <si>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</si>
  <si>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</si>
  <si>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</si>
  <si>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</si>
  <si>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</si>
  <si>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</si>
  <si>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</si>
  <si>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</si>
  <si>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</si>
  <si>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</si>
  <si>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</si>
  <si>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</si>
  <si>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</si>
  <si>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</si>
  <si>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</si>
  <si>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</si>
  <si>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</si>
  <si>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</si>
  <si>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</si>
  <si>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</si>
  <si>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</si>
  <si>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</si>
  <si>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</si>
  <si>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</si>
  <si>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</si>
  <si>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</si>
  <si>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</si>
  <si>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</si>
  <si>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</si>
  <si>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</si>
  <si>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</si>
  <si>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</si>
  <si>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</si>
  <si>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</si>
  <si>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</si>
  <si>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</si>
  <si>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</si>
  <si>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</si>
  <si>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</si>
  <si>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</si>
  <si>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</si>
  <si>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</si>
  <si>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</si>
  <si>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</si>
  <si>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</si>
  <si>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</si>
  <si>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</si>
  <si>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</si>
  <si>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</si>
  <si>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</si>
  <si>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</si>
  <si>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</si>
  <si>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</si>
  <si>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</si>
  <si>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</si>
  <si>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>1/ Includes energy for combined heat and power plants that have a non-regulatory status, and small on-site generating systems.</t>
  </si>
  <si>
    <t>2/ Excludes use for lease and plant fuel and fuel used for liquefaction in export facilities.</t>
  </si>
  <si>
    <t>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</si>
  <si>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</si>
  <si>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4/ Sales weighted-average price for all grades.  Includes Federal, State, and local taxes.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</si>
  <si>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</si>
  <si>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</si>
  <si>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7/ Natural gas used as fuel in motor vehicles, trains, and ships.  Price includes estimated motor vehicle fuel taxes</t>
  </si>
  <si>
    <t>and estimated dispensing costs or charges.</t>
  </si>
  <si>
    <t>8/ Includes electricity-only and combined heat and power plants that have a regulatory status.</t>
  </si>
  <si>
    <t>9/ Weighted averages of end-use fuel prices are derived from the prices shown in each sector and the corresponding sectoral consumption.</t>
  </si>
  <si>
    <t>Btu = British thermal unit.</t>
  </si>
  <si>
    <t>- - = Not applicable.</t>
  </si>
  <si>
    <t>Sources:  2020:  U.S. Energy Information Administration (EIA), Short-Term Energy Outlook, October 2020 and EIA, AEO2021</t>
  </si>
  <si>
    <t>National Energy Modeling System run highogs.d120120a.  Projections:  EIA, AEO2021 National Energy Modeling System run highogs.d120120a.</t>
  </si>
  <si>
    <t>Nuclear in 2012 $s per Btu</t>
  </si>
  <si>
    <t>Pre tax price</t>
  </si>
  <si>
    <t xml:space="preserve">Nuclear fuel tax per Btu </t>
  </si>
  <si>
    <t>Annual Energy Outlook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</si>
</sst>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[$€-2]\ #,##0.00"/>
    <numFmt numFmtId="168" formatCode="0.000E+00"/>
    <numFmt numFmtId="169" formatCode="yyyy"/>
    <numFmt numFmtId="170" formatCode="mmm\ dd\,\ yyyy"/>
    <numFmt numFmtId="171" formatCode="mmm\-yyyy"/>
    <numFmt numFmtId="172" formatCode="_(* #,##0_);_(* \(#,##0\);_(* &quot;-&quot;??_);_(@_)"/>
    <numFmt numFmtId="173" formatCode="0E+00"/>
    <numFmt numFmtId="174" formatCode="_(&quot;$&quot;* #,##0.000_);_(&quot;$&quot;* \(#,##0.000\);_(&quot;$&quot;* &quot;-&quot;??_);_(@_)"/>
  </numFmts>
  <fonts count="69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7"/>
      <color rgb="FF000000"/>
      <name val="Tahoma"/>
      <family val="2"/>
    </font>
    <font>
      <b/>
      <sz val="10"/>
      <color indexed="9"/>
      <name val="Arial"/>
      <family val="2"/>
    </font>
    <font>
      <b/>
      <u/>
      <sz val="10"/>
      <color indexed="12"/>
      <name val="Arial"/>
      <family val="2"/>
    </font>
    <font>
      <sz val="10"/>
      <color indexed="63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56"/>
      <name val="Calibri"/>
      <family val="2"/>
    </font>
    <font>
      <sz val="11"/>
      <color rgb="FF000000"/>
      <name val="Calibri"/>
      <family val="2"/>
      <scheme val="minor"/>
    </font>
    <font>
      <b/>
      <sz val="14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6"/>
      <color rgb="FF333333"/>
      <name val="Inherit"/>
    </font>
    <font>
      <b/>
      <vertAlign val="superscript"/>
      <sz val="6"/>
      <color rgb="FF333333"/>
      <name val="Inherit"/>
    </font>
    <font>
      <sz val="6"/>
      <color rgb="FF333333"/>
      <name val="Inherit"/>
    </font>
    <font>
      <sz val="16.5"/>
      <color rgb="FF333333"/>
      <name val="Times New Roman"/>
      <family val="1"/>
    </font>
    <font>
      <sz val="6"/>
      <color rgb="FF333333"/>
      <name val="Arial"/>
      <family val="2"/>
    </font>
    <font>
      <sz val="6"/>
      <color theme="1"/>
      <name val="Inherit"/>
    </font>
    <font>
      <sz val="11"/>
      <color rgb="FF000000"/>
      <name val="Calibri Light"/>
      <family val="2"/>
    </font>
    <font>
      <sz val="10"/>
      <name val="Calibri"/>
      <family val="2"/>
    </font>
    <font>
      <sz val="10"/>
      <color indexed="8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49992370372631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/>
      <right/>
      <top/>
      <bottom style="medium">
        <color indexed="3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189BD7"/>
      </bottom>
      <diagonal/>
    </border>
    <border>
      <left/>
      <right/>
      <top style="medium">
        <color rgb="FFCCCCCC"/>
      </top>
      <bottom style="medium">
        <color rgb="FF189BD7"/>
      </bottom>
      <diagonal/>
    </border>
    <border>
      <left/>
      <right style="medium">
        <color rgb="FFCCCCCC"/>
      </right>
      <top style="medium">
        <color rgb="FFCCCCCC"/>
      </top>
      <bottom style="medium">
        <color rgb="FF189BD7"/>
      </bottom>
      <diagonal/>
    </border>
    <border>
      <left/>
      <right/>
      <top/>
      <bottom style="mediumDashed">
        <color rgb="FFCCCCCC"/>
      </bottom>
      <diagonal/>
    </border>
  </borders>
  <cellStyleXfs count="133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7" fillId="6" borderId="0"/>
    <xf numFmtId="0" fontId="16" fillId="10" borderId="0"/>
    <xf numFmtId="0" fontId="16" fillId="13" borderId="0"/>
    <xf numFmtId="0" fontId="16" fillId="16" borderId="0"/>
    <xf numFmtId="0" fontId="16" fillId="19" borderId="0"/>
    <xf numFmtId="0" fontId="16" fillId="22" borderId="0"/>
    <xf numFmtId="0" fontId="16" fillId="25" borderId="0"/>
    <xf numFmtId="0" fontId="13" fillId="7" borderId="12"/>
    <xf numFmtId="0" fontId="13" fillId="8" borderId="0"/>
    <xf numFmtId="0" fontId="13" fillId="9" borderId="0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3" applyNumberFormat="0" applyFill="0" applyAlignment="0" applyProtection="0"/>
    <xf numFmtId="0" fontId="21" fillId="0" borderId="14" applyNumberFormat="0" applyFill="0" applyAlignment="0" applyProtection="0"/>
    <xf numFmtId="0" fontId="21" fillId="0" borderId="0" applyNumberFormat="0" applyFill="0" applyBorder="0" applyAlignment="0" applyProtection="0"/>
    <xf numFmtId="0" fontId="22" fillId="28" borderId="0" applyNumberFormat="0" applyBorder="0" applyAlignment="0" applyProtection="0"/>
    <xf numFmtId="0" fontId="23" fillId="29" borderId="0" applyNumberFormat="0" applyBorder="0" applyAlignment="0" applyProtection="0"/>
    <xf numFmtId="0" fontId="24" fillId="30" borderId="15" applyNumberFormat="0" applyAlignment="0" applyProtection="0"/>
    <xf numFmtId="0" fontId="25" fillId="31" borderId="16" applyNumberFormat="0" applyAlignment="0" applyProtection="0"/>
    <xf numFmtId="0" fontId="26" fillId="31" borderId="15" applyNumberFormat="0" applyAlignment="0" applyProtection="0"/>
    <xf numFmtId="0" fontId="27" fillId="0" borderId="17" applyNumberFormat="0" applyFill="0" applyAlignment="0" applyProtection="0"/>
    <xf numFmtId="0" fontId="28" fillId="32" borderId="18" applyNumberFormat="0" applyAlignment="0" applyProtection="0"/>
    <xf numFmtId="0" fontId="29" fillId="0" borderId="0" applyNumberFormat="0" applyFill="0" applyBorder="0" applyAlignment="0" applyProtection="0"/>
    <xf numFmtId="0" fontId="13" fillId="7" borderId="12" applyNumberFormat="0" applyFont="0" applyAlignment="0" applyProtection="0"/>
    <xf numFmtId="0" fontId="30" fillId="0" borderId="0" applyNumberFormat="0" applyFill="0" applyBorder="0" applyAlignment="0" applyProtection="0"/>
    <xf numFmtId="0" fontId="5" fillId="0" borderId="19" applyNumberFormat="0" applyFill="0" applyAlignment="0" applyProtection="0"/>
    <xf numFmtId="0" fontId="16" fillId="33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6" fillId="34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6" fillId="35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6" fillId="36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6" fillId="37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6" fillId="38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3" fillId="7" borderId="12" applyNumberFormat="0" applyFont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9" fontId="13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54" fillId="0" borderId="0"/>
    <xf numFmtId="0" fontId="36" fillId="0" borderId="0"/>
    <xf numFmtId="0" fontId="55" fillId="0" borderId="23" applyNumberFormat="0" applyFill="0" applyAlignment="0" applyProtection="0"/>
    <xf numFmtId="0" fontId="56" fillId="0" borderId="0"/>
    <xf numFmtId="43" fontId="56" fillId="0" borderId="0" applyFont="0" applyFill="0" applyBorder="0" applyAlignment="0" applyProtection="0"/>
    <xf numFmtId="0" fontId="36" fillId="0" borderId="0"/>
    <xf numFmtId="9" fontId="36" fillId="0" borderId="0" applyFont="0" applyFill="0" applyBorder="0" applyAlignment="0" applyProtection="0"/>
  </cellStyleXfs>
  <cellXfs count="209">
    <xf numFmtId="0" fontId="0" fillId="0" borderId="0" xfId="0"/>
    <xf numFmtId="0" fontId="5" fillId="2" borderId="0" xfId="0" applyFont="1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left"/>
    </xf>
    <xf numFmtId="0" fontId="14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4" borderId="0" xfId="0" applyFont="1" applyFill="1"/>
    <xf numFmtId="0" fontId="0" fillId="4" borderId="0" xfId="0" applyFill="1"/>
    <xf numFmtId="0" fontId="10" fillId="0" borderId="0" xfId="9" applyFont="1" applyAlignment="1" applyProtection="1"/>
    <xf numFmtId="0" fontId="15" fillId="0" borderId="0" xfId="0" applyFont="1"/>
    <xf numFmtId="0" fontId="5" fillId="5" borderId="0" xfId="0" applyFont="1" applyFill="1"/>
    <xf numFmtId="0" fontId="0" fillId="5" borderId="0" xfId="0" applyFill="1"/>
    <xf numFmtId="0" fontId="5" fillId="0" borderId="0" xfId="0" applyFont="1"/>
    <xf numFmtId="0" fontId="0" fillId="0" borderId="0" xfId="0"/>
    <xf numFmtId="4" fontId="0" fillId="0" borderId="10" xfId="14" applyNumberFormat="1" applyFon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27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8" fontId="0" fillId="0" borderId="0" xfId="0" applyNumberFormat="1"/>
    <xf numFmtId="167" fontId="0" fillId="0" borderId="0" xfId="0" applyNumberFormat="1" applyAlignment="1">
      <alignment horizontal="center"/>
    </xf>
    <xf numFmtId="168" fontId="0" fillId="0" borderId="0" xfId="0" applyNumberFormat="1"/>
    <xf numFmtId="14" fontId="0" fillId="0" borderId="0" xfId="0" applyNumberFormat="1"/>
    <xf numFmtId="0" fontId="32" fillId="0" borderId="0" xfId="0" applyFont="1"/>
    <xf numFmtId="0" fontId="5" fillId="39" borderId="20" xfId="0" applyFont="1" applyFill="1" applyBorder="1"/>
    <xf numFmtId="0" fontId="33" fillId="0" borderId="0" xfId="0" applyFont="1"/>
    <xf numFmtId="0" fontId="5" fillId="39" borderId="21" xfId="0" applyFont="1" applyFill="1" applyBorder="1"/>
    <xf numFmtId="0" fontId="0" fillId="0" borderId="0" xfId="0"/>
    <xf numFmtId="0" fontId="5" fillId="0" borderId="0" xfId="0" applyFont="1"/>
    <xf numFmtId="168" fontId="0" fillId="0" borderId="0" xfId="0" applyNumberFormat="1"/>
    <xf numFmtId="0" fontId="0" fillId="0" borderId="0" xfId="0" applyAlignment="1">
      <alignment horizontal="left"/>
    </xf>
    <xf numFmtId="0" fontId="35" fillId="0" borderId="0" xfId="122" quotePrefix="1" applyAlignment="1" applyProtection="1">
      <alignment horizontal="left"/>
    </xf>
    <xf numFmtId="0" fontId="37" fillId="0" borderId="0" xfId="123" applyFont="1"/>
    <xf numFmtId="0" fontId="36" fillId="0" borderId="0" xfId="123"/>
    <xf numFmtId="0" fontId="38" fillId="0" borderId="0" xfId="123" applyFont="1" applyAlignment="1">
      <alignment horizontal="center" wrapText="1"/>
    </xf>
    <xf numFmtId="0" fontId="39" fillId="0" borderId="0" xfId="123" applyFont="1" applyAlignment="1">
      <alignment wrapText="1"/>
    </xf>
    <xf numFmtId="0" fontId="40" fillId="0" borderId="0" xfId="123" applyFont="1" applyAlignment="1">
      <alignment horizontal="center" wrapText="1"/>
    </xf>
    <xf numFmtId="0" fontId="40" fillId="0" borderId="0" xfId="123" applyFont="1" applyAlignment="1">
      <alignment wrapText="1"/>
    </xf>
    <xf numFmtId="169" fontId="36" fillId="0" borderId="0" xfId="123" applyNumberFormat="1"/>
    <xf numFmtId="170" fontId="36" fillId="0" borderId="0" xfId="123" applyNumberFormat="1"/>
    <xf numFmtId="10" fontId="0" fillId="0" borderId="0" xfId="0" applyNumberFormat="1"/>
    <xf numFmtId="0" fontId="5" fillId="42" borderId="0" xfId="0" applyFont="1" applyFill="1"/>
    <xf numFmtId="0" fontId="0" fillId="42" borderId="0" xfId="0" applyFill="1"/>
    <xf numFmtId="0" fontId="41" fillId="0" borderId="0" xfId="123" applyFont="1"/>
    <xf numFmtId="44" fontId="13" fillId="0" borderId="0" xfId="19"/>
    <xf numFmtId="0" fontId="42" fillId="0" borderId="0" xfId="124" quotePrefix="1" applyAlignment="1" applyProtection="1">
      <alignment horizontal="left"/>
    </xf>
    <xf numFmtId="0" fontId="43" fillId="0" borderId="0" xfId="125" applyFont="1"/>
    <xf numFmtId="0" fontId="41" fillId="0" borderId="0" xfId="125"/>
    <xf numFmtId="0" fontId="44" fillId="0" borderId="0" xfId="125" applyFont="1" applyAlignment="1">
      <alignment horizontal="center" wrapText="1"/>
    </xf>
    <xf numFmtId="0" fontId="45" fillId="0" borderId="0" xfId="125" applyFont="1" applyAlignment="1">
      <alignment wrapText="1"/>
    </xf>
    <xf numFmtId="0" fontId="46" fillId="0" borderId="0" xfId="125" applyFont="1" applyAlignment="1">
      <alignment horizontal="center" wrapText="1"/>
    </xf>
    <xf numFmtId="0" fontId="46" fillId="0" borderId="0" xfId="125" applyFont="1" applyAlignment="1">
      <alignment wrapText="1"/>
    </xf>
    <xf numFmtId="44" fontId="0" fillId="0" borderId="0" xfId="0" applyNumberFormat="1"/>
    <xf numFmtId="0" fontId="47" fillId="3" borderId="22" xfId="0" applyFont="1" applyFill="1" applyBorder="1" applyAlignment="1">
      <alignment horizontal="right" vertical="center" wrapText="1"/>
    </xf>
    <xf numFmtId="9" fontId="0" fillId="0" borderId="0" xfId="121" applyFont="1"/>
    <xf numFmtId="0" fontId="0" fillId="0" borderId="0" xfId="0" applyFill="1"/>
    <xf numFmtId="0" fontId="43" fillId="0" borderId="0" xfId="123" applyFont="1"/>
    <xf numFmtId="0" fontId="5" fillId="0" borderId="0" xfId="0" applyFont="1" applyAlignment="1">
      <alignment horizontal="center"/>
    </xf>
    <xf numFmtId="0" fontId="48" fillId="40" borderId="0" xfId="125" applyFont="1" applyFill="1"/>
    <xf numFmtId="0" fontId="48" fillId="40" borderId="0" xfId="125" applyFont="1" applyFill="1" applyAlignment="1">
      <alignment horizontal="center"/>
    </xf>
    <xf numFmtId="0" fontId="49" fillId="41" borderId="0" xfId="124" quotePrefix="1" applyFont="1" applyFill="1" applyAlignment="1" applyProtection="1">
      <alignment horizontal="left"/>
    </xf>
    <xf numFmtId="0" fontId="50" fillId="0" borderId="0" xfId="125" applyFont="1"/>
    <xf numFmtId="0" fontId="42" fillId="0" borderId="0" xfId="125" applyFont="1"/>
    <xf numFmtId="0" fontId="51" fillId="0" borderId="0" xfId="125" applyFont="1"/>
    <xf numFmtId="171" fontId="41" fillId="0" borderId="0" xfId="125" applyNumberFormat="1"/>
    <xf numFmtId="0" fontId="52" fillId="42" borderId="0" xfId="125" applyFont="1" applyFill="1"/>
    <xf numFmtId="169" fontId="41" fillId="0" borderId="0" xfId="125" applyNumberFormat="1"/>
    <xf numFmtId="0" fontId="41" fillId="0" borderId="0" xfId="125" applyAlignment="1">
      <alignment wrapText="1"/>
    </xf>
    <xf numFmtId="9" fontId="0" fillId="0" borderId="0" xfId="0" applyNumberFormat="1"/>
    <xf numFmtId="9" fontId="0" fillId="0" borderId="0" xfId="121" applyFont="1" applyFill="1"/>
    <xf numFmtId="0" fontId="41" fillId="0" borderId="0" xfId="125" applyFill="1"/>
    <xf numFmtId="0" fontId="41" fillId="0" borderId="0" xfId="125" applyFill="1" applyAlignment="1">
      <alignment wrapText="1"/>
    </xf>
    <xf numFmtId="166" fontId="0" fillId="0" borderId="0" xfId="121" applyNumberFormat="1" applyFont="1"/>
    <xf numFmtId="17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right"/>
    </xf>
    <xf numFmtId="44" fontId="13" fillId="0" borderId="0" xfId="19" applyFill="1"/>
    <xf numFmtId="0" fontId="57" fillId="0" borderId="0" xfId="129" applyFont="1"/>
    <xf numFmtId="0" fontId="58" fillId="0" borderId="0" xfId="129" applyFont="1"/>
    <xf numFmtId="0" fontId="59" fillId="0" borderId="0" xfId="129" applyFont="1"/>
    <xf numFmtId="172" fontId="58" fillId="0" borderId="0" xfId="130" applyNumberFormat="1" applyFont="1" applyFill="1" applyBorder="1"/>
    <xf numFmtId="172" fontId="58" fillId="0" borderId="0" xfId="129" applyNumberFormat="1" applyFont="1"/>
    <xf numFmtId="43" fontId="58" fillId="0" borderId="0" xfId="129" applyNumberFormat="1" applyFont="1"/>
    <xf numFmtId="9" fontId="58" fillId="0" borderId="0" xfId="129" applyNumberFormat="1" applyFont="1"/>
    <xf numFmtId="43" fontId="58" fillId="0" borderId="0" xfId="129" applyNumberFormat="1" applyFont="1" applyAlignment="1">
      <alignment horizontal="left" vertical="top"/>
    </xf>
    <xf numFmtId="1" fontId="59" fillId="0" borderId="0" xfId="129" applyNumberFormat="1" applyFont="1" applyAlignment="1">
      <alignment horizontal="center" vertical="top"/>
    </xf>
    <xf numFmtId="44" fontId="0" fillId="0" borderId="0" xfId="0" applyNumberFormat="1" applyAlignment="1">
      <alignment horizontal="right"/>
    </xf>
    <xf numFmtId="166" fontId="0" fillId="0" borderId="0" xfId="121" applyNumberFormat="1" applyFont="1" applyAlignment="1">
      <alignment horizontal="right"/>
    </xf>
    <xf numFmtId="0" fontId="5" fillId="0" borderId="0" xfId="0" applyFont="1" applyFill="1"/>
    <xf numFmtId="0" fontId="0" fillId="0" borderId="0" xfId="0" applyFont="1" applyFill="1"/>
    <xf numFmtId="0" fontId="36" fillId="0" borderId="0" xfId="127"/>
    <xf numFmtId="0" fontId="36" fillId="0" borderId="0" xfId="127" applyFont="1"/>
    <xf numFmtId="0" fontId="50" fillId="0" borderId="0" xfId="127" applyFont="1"/>
    <xf numFmtId="0" fontId="35" fillId="0" borderId="0" xfId="127" applyFont="1"/>
    <xf numFmtId="0" fontId="36" fillId="0" borderId="0" xfId="127"/>
    <xf numFmtId="0" fontId="35" fillId="0" borderId="0" xfId="122" quotePrefix="1" applyAlignment="1" applyProtection="1">
      <alignment horizontal="left"/>
    </xf>
    <xf numFmtId="0" fontId="40" fillId="0" borderId="0" xfId="127" applyFont="1" applyAlignment="1">
      <alignment wrapText="1"/>
    </xf>
    <xf numFmtId="0" fontId="39" fillId="0" borderId="0" xfId="127" applyFont="1" applyAlignment="1">
      <alignment wrapText="1"/>
    </xf>
    <xf numFmtId="0" fontId="40" fillId="0" borderId="0" xfId="127" applyFont="1" applyAlignment="1">
      <alignment horizontal="center" wrapText="1"/>
    </xf>
    <xf numFmtId="0" fontId="38" fillId="0" borderId="0" xfId="127" applyFont="1" applyAlignment="1">
      <alignment horizontal="center" wrapText="1"/>
    </xf>
    <xf numFmtId="0" fontId="37" fillId="0" borderId="0" xfId="127" applyFont="1"/>
    <xf numFmtId="169" fontId="36" fillId="0" borderId="0" xfId="127" applyNumberFormat="1"/>
    <xf numFmtId="0" fontId="0" fillId="0" borderId="0" xfId="0" applyAlignment="1">
      <alignment horizontal="left"/>
    </xf>
    <xf numFmtId="0" fontId="0" fillId="0" borderId="0" xfId="0" applyFont="1"/>
    <xf numFmtId="0" fontId="0" fillId="3" borderId="0" xfId="0" applyFill="1"/>
    <xf numFmtId="0" fontId="60" fillId="3" borderId="24" xfId="0" applyFont="1" applyFill="1" applyBorder="1" applyAlignment="1">
      <alignment horizontal="left"/>
    </xf>
    <xf numFmtId="0" fontId="0" fillId="3" borderId="24" xfId="0" applyFill="1" applyBorder="1" applyAlignment="1">
      <alignment horizontal="left"/>
    </xf>
    <xf numFmtId="0" fontId="0" fillId="3" borderId="25" xfId="0" applyFill="1" applyBorder="1" applyAlignment="1">
      <alignment horizontal="left"/>
    </xf>
    <xf numFmtId="0" fontId="60" fillId="3" borderId="25" xfId="0" applyFont="1" applyFill="1" applyBorder="1" applyAlignment="1">
      <alignment horizontal="left"/>
    </xf>
    <xf numFmtId="0" fontId="60" fillId="3" borderId="26" xfId="0" applyFont="1" applyFill="1" applyBorder="1" applyAlignment="1">
      <alignment horizontal="left"/>
    </xf>
    <xf numFmtId="0" fontId="62" fillId="3" borderId="38" xfId="0" applyFont="1" applyFill="1" applyBorder="1" applyAlignment="1">
      <alignment horizontal="left" vertical="top"/>
    </xf>
    <xf numFmtId="0" fontId="62" fillId="3" borderId="38" xfId="0" applyFont="1" applyFill="1" applyBorder="1" applyAlignment="1">
      <alignment horizontal="right" vertical="top"/>
    </xf>
    <xf numFmtId="0" fontId="62" fillId="3" borderId="38" xfId="0" applyFont="1" applyFill="1" applyBorder="1" applyAlignment="1">
      <alignment horizontal="right" vertical="top" indent="1"/>
    </xf>
    <xf numFmtId="0" fontId="62" fillId="3" borderId="0" xfId="0" applyFont="1" applyFill="1" applyAlignment="1">
      <alignment horizontal="left" vertical="top"/>
    </xf>
    <xf numFmtId="0" fontId="62" fillId="3" borderId="0" xfId="0" applyFont="1" applyFill="1" applyAlignment="1">
      <alignment horizontal="right" vertical="top"/>
    </xf>
    <xf numFmtId="0" fontId="64" fillId="0" borderId="0" xfId="0" applyFont="1" applyAlignment="1">
      <alignment vertical="center" wrapText="1"/>
    </xf>
    <xf numFmtId="0" fontId="6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3" borderId="0" xfId="0" applyFont="1" applyFill="1" applyAlignment="1">
      <alignment horizontal="left" vertical="top"/>
    </xf>
    <xf numFmtId="0" fontId="64" fillId="3" borderId="0" xfId="0" applyFont="1" applyFill="1" applyAlignment="1">
      <alignment horizontal="right" vertical="top"/>
    </xf>
    <xf numFmtId="0" fontId="0" fillId="0" borderId="0" xfId="0" applyAlignment="1">
      <alignment horizontal="center"/>
    </xf>
    <xf numFmtId="0" fontId="60" fillId="3" borderId="0" xfId="0" applyFont="1" applyFill="1" applyBorder="1" applyAlignment="1">
      <alignment horizontal="left"/>
    </xf>
    <xf numFmtId="0" fontId="0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44" fontId="13" fillId="0" borderId="0" xfId="19" applyFont="1" applyAlignment="1">
      <alignment vertical="top"/>
    </xf>
    <xf numFmtId="44" fontId="13" fillId="0" borderId="0" xfId="19" applyFont="1" applyAlignment="1">
      <alignment horizontal="center" vertical="top"/>
    </xf>
    <xf numFmtId="0" fontId="0" fillId="0" borderId="0" xfId="0" applyFill="1" applyAlignment="1">
      <alignment horizontal="center"/>
    </xf>
    <xf numFmtId="0" fontId="5" fillId="0" borderId="0" xfId="0" applyFont="1" applyFill="1" applyAlignment="1">
      <alignment horizontal="center"/>
    </xf>
    <xf numFmtId="4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3" fillId="0" borderId="0" xfId="9">
      <alignment vertical="top"/>
      <protection locked="0"/>
    </xf>
    <xf numFmtId="1" fontId="0" fillId="0" borderId="0" xfId="0" applyNumberFormat="1"/>
    <xf numFmtId="0" fontId="7" fillId="0" borderId="11" xfId="13" applyAlignment="1">
      <alignment wrapText="1"/>
    </xf>
    <xf numFmtId="173" fontId="0" fillId="0" borderId="0" xfId="0" applyNumberFormat="1"/>
    <xf numFmtId="0" fontId="0" fillId="0" borderId="0" xfId="0"/>
    <xf numFmtId="0" fontId="66" fillId="0" borderId="0" xfId="0" applyFont="1" applyAlignment="1">
      <alignment horizontal="left" vertical="top"/>
    </xf>
    <xf numFmtId="0" fontId="0" fillId="26" borderId="0" xfId="0" applyFill="1"/>
    <xf numFmtId="174" fontId="13" fillId="0" borderId="0" xfId="19" applyNumberFormat="1"/>
    <xf numFmtId="0" fontId="5" fillId="43" borderId="0" xfId="0" applyFont="1" applyFill="1"/>
    <xf numFmtId="0" fontId="0" fillId="0" borderId="0" xfId="0" applyAlignment="1">
      <alignment horizontal="left"/>
    </xf>
    <xf numFmtId="11" fontId="0" fillId="42" borderId="0" xfId="0" applyNumberFormat="1" applyFill="1"/>
    <xf numFmtId="0" fontId="5" fillId="0" borderId="0" xfId="0" applyFont="1" applyFill="1" applyBorder="1"/>
    <xf numFmtId="0" fontId="40" fillId="2" borderId="0" xfId="123" applyFont="1" applyFill="1"/>
    <xf numFmtId="0" fontId="36" fillId="2" borderId="0" xfId="123" applyFill="1"/>
    <xf numFmtId="0" fontId="40" fillId="2" borderId="0" xfId="125" applyFont="1" applyFill="1"/>
    <xf numFmtId="0" fontId="41" fillId="2" borderId="0" xfId="125" applyFill="1"/>
    <xf numFmtId="0" fontId="7" fillId="0" borderId="0" xfId="119"/>
    <xf numFmtId="0" fontId="8" fillId="0" borderId="8" xfId="118">
      <alignment wrapText="1"/>
    </xf>
    <xf numFmtId="0" fontId="67" fillId="0" borderId="0" xfId="12" applyFont="1"/>
    <xf numFmtId="0" fontId="68" fillId="0" borderId="0" xfId="12" applyFont="1"/>
    <xf numFmtId="0" fontId="6" fillId="0" borderId="0" xfId="120">
      <alignment horizontal="left"/>
    </xf>
    <xf numFmtId="0" fontId="8" fillId="0" borderId="0" xfId="12" applyFont="1" applyAlignment="1">
      <alignment horizontal="right"/>
    </xf>
    <xf numFmtId="0" fontId="8" fillId="0" borderId="8" xfId="118" applyAlignment="1">
      <alignment horizontal="right" wrapText="1"/>
    </xf>
    <xf numFmtId="0" fontId="8" fillId="0" borderId="9" xfId="116">
      <alignment wrapText="1"/>
    </xf>
    <xf numFmtId="0" fontId="0" fillId="0" borderId="10" xfId="117" applyFont="1">
      <alignment wrapText="1"/>
    </xf>
    <xf numFmtId="4" fontId="0" fillId="0" borderId="10" xfId="117" applyNumberFormat="1" applyFont="1" applyAlignment="1">
      <alignment horizontal="right" wrapText="1"/>
    </xf>
    <xf numFmtId="166" fontId="0" fillId="0" borderId="10" xfId="117" applyNumberFormat="1" applyFont="1" applyAlignment="1">
      <alignment horizontal="right" wrapText="1"/>
    </xf>
    <xf numFmtId="3" fontId="0" fillId="0" borderId="10" xfId="117" applyNumberFormat="1" applyFont="1" applyAlignment="1">
      <alignment horizontal="right" wrapText="1"/>
    </xf>
    <xf numFmtId="3" fontId="8" fillId="0" borderId="9" xfId="116" applyNumberFormat="1" applyAlignment="1">
      <alignment horizontal="right" wrapText="1"/>
    </xf>
    <xf numFmtId="166" fontId="8" fillId="0" borderId="9" xfId="116" applyNumberFormat="1" applyAlignment="1">
      <alignment horizontal="right" wrapText="1"/>
    </xf>
    <xf numFmtId="0" fontId="7" fillId="0" borderId="11" xfId="12" applyBorder="1"/>
    <xf numFmtId="0" fontId="8" fillId="42" borderId="0" xfId="12" applyFont="1" applyFill="1"/>
    <xf numFmtId="0" fontId="8" fillId="0" borderId="0" xfId="12" applyFont="1" applyFill="1"/>
    <xf numFmtId="0" fontId="7" fillId="0" borderId="11" xfId="13" applyAlignment="1">
      <alignment wrapText="1"/>
    </xf>
    <xf numFmtId="0" fontId="0" fillId="0" borderId="11" xfId="0" applyBorder="1"/>
    <xf numFmtId="0" fontId="7" fillId="0" borderId="0" xfId="12"/>
    <xf numFmtId="0" fontId="0" fillId="0" borderId="10" xfId="117" applyFont="1">
      <alignment wrapText="1"/>
    </xf>
    <xf numFmtId="4" fontId="0" fillId="0" borderId="10" xfId="117" applyNumberFormat="1" applyFont="1" applyAlignment="1">
      <alignment horizontal="right" wrapText="1"/>
    </xf>
    <xf numFmtId="166" fontId="0" fillId="0" borderId="10" xfId="117" applyNumberFormat="1" applyFont="1" applyAlignment="1">
      <alignment horizontal="right" wrapText="1"/>
    </xf>
    <xf numFmtId="0" fontId="9" fillId="0" borderId="11" xfId="115" applyFont="1">
      <alignment wrapText="1"/>
    </xf>
    <xf numFmtId="0" fontId="7" fillId="0" borderId="11" xfId="12" applyBorder="1"/>
    <xf numFmtId="0" fontId="60" fillId="3" borderId="24" xfId="0" applyFont="1" applyFill="1" applyBorder="1" applyAlignment="1">
      <alignment horizontal="left"/>
    </xf>
    <xf numFmtId="0" fontId="60" fillId="3" borderId="26" xfId="0" applyFont="1" applyFill="1" applyBorder="1" applyAlignment="1">
      <alignment horizontal="left"/>
    </xf>
    <xf numFmtId="0" fontId="60" fillId="3" borderId="27" xfId="0" applyFont="1" applyFill="1" applyBorder="1" applyAlignment="1">
      <alignment horizontal="left"/>
    </xf>
    <xf numFmtId="0" fontId="60" fillId="3" borderId="29" xfId="0" applyFont="1" applyFill="1" applyBorder="1" applyAlignment="1">
      <alignment horizontal="left"/>
    </xf>
    <xf numFmtId="0" fontId="60" fillId="3" borderId="32" xfId="0" applyFont="1" applyFill="1" applyBorder="1" applyAlignment="1">
      <alignment horizontal="left"/>
    </xf>
    <xf numFmtId="0" fontId="60" fillId="3" borderId="34" xfId="0" applyFont="1" applyFill="1" applyBorder="1" applyAlignment="1">
      <alignment horizontal="left"/>
    </xf>
    <xf numFmtId="0" fontId="60" fillId="3" borderId="25" xfId="0" applyFont="1" applyFill="1" applyBorder="1" applyAlignment="1">
      <alignment horizontal="left"/>
    </xf>
    <xf numFmtId="0" fontId="60" fillId="3" borderId="28" xfId="0" applyFont="1" applyFill="1" applyBorder="1" applyAlignment="1">
      <alignment horizontal="left"/>
    </xf>
    <xf numFmtId="0" fontId="60" fillId="3" borderId="30" xfId="0" applyFont="1" applyFill="1" applyBorder="1" applyAlignment="1">
      <alignment horizontal="left"/>
    </xf>
    <xf numFmtId="0" fontId="60" fillId="3" borderId="0" xfId="0" applyFont="1" applyFill="1" applyBorder="1" applyAlignment="1">
      <alignment horizontal="left"/>
    </xf>
    <xf numFmtId="0" fontId="60" fillId="3" borderId="31" xfId="0" applyFont="1" applyFill="1" applyBorder="1" applyAlignment="1">
      <alignment horizontal="left"/>
    </xf>
    <xf numFmtId="0" fontId="60" fillId="3" borderId="33" xfId="0" applyFont="1" applyFill="1" applyBorder="1" applyAlignment="1">
      <alignment horizontal="left"/>
    </xf>
    <xf numFmtId="0" fontId="0" fillId="3" borderId="27" xfId="0" applyFill="1" applyBorder="1" applyAlignment="1">
      <alignment horizontal="left"/>
    </xf>
    <xf numFmtId="0" fontId="0" fillId="3" borderId="29" xfId="0" applyFill="1" applyBorder="1" applyAlignment="1">
      <alignment horizontal="left"/>
    </xf>
    <xf numFmtId="0" fontId="0" fillId="3" borderId="30" xfId="0" applyFill="1" applyBorder="1" applyAlignment="1">
      <alignment horizontal="left"/>
    </xf>
    <xf numFmtId="0" fontId="0" fillId="3" borderId="31" xfId="0" applyFill="1" applyBorder="1" applyAlignment="1">
      <alignment horizontal="left"/>
    </xf>
    <xf numFmtId="0" fontId="60" fillId="3" borderId="35" xfId="0" applyFont="1" applyFill="1" applyBorder="1" applyAlignment="1">
      <alignment horizontal="left"/>
    </xf>
    <xf numFmtId="0" fontId="60" fillId="3" borderId="36" xfId="0" applyFont="1" applyFill="1" applyBorder="1" applyAlignment="1">
      <alignment horizontal="left"/>
    </xf>
    <xf numFmtId="0" fontId="60" fillId="3" borderId="37" xfId="0" applyFont="1" applyFill="1" applyBorder="1" applyAlignment="1">
      <alignment horizontal="left"/>
    </xf>
  </cellXfs>
  <cellStyles count="133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omma 3" xfId="130" xr:uid="{1CA638A4-743E-4CEC-93AE-1E7F0C4FD4EE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3 2" xfId="128" xr:uid="{082E2A5A-CAA2-467D-941F-442E45F046C2}"/>
    <cellStyle name="Heading 4" xfId="45" builtinId="19" customBuiltin="1"/>
    <cellStyle name="Hyperlink" xfId="9" builtinId="8"/>
    <cellStyle name="Hyperlink 2" xfId="83" xr:uid="{44162B48-EDF0-42C8-B40A-53D7ED20DE6B}"/>
    <cellStyle name="Hyperlink 3" xfId="122" xr:uid="{B4A21DC6-86AC-4313-9745-8BDA770F8C9E}"/>
    <cellStyle name="Hyperlink 4" xfId="124" xr:uid="{D1C986E2-29FF-4AE5-B4EF-BFD278F4B25C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rmal 2 2" xfId="127" xr:uid="{13481D6A-ECEE-4EAB-B826-85620B3851BC}"/>
    <cellStyle name="Normal 3" xfId="123" xr:uid="{D3876EAA-4EFA-43D9-B6BA-20DA3C44CE5F}"/>
    <cellStyle name="Normal 4" xfId="125" xr:uid="{CF9CB7DC-AF62-41D3-B0B3-28CDBB1AEFCC}"/>
    <cellStyle name="Normal 4 2" xfId="131" xr:uid="{EC617C7C-D3E0-4F2A-B305-4A318A0FC383}"/>
    <cellStyle name="Normal 5" xfId="126" xr:uid="{F9D25251-4F3C-416C-9354-7BE38B9D9C7B}"/>
    <cellStyle name="Normal 6" xfId="129" xr:uid="{906F3A11-5F2D-43B5-9AC7-F4F1A8A69C07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Percent" xfId="121" builtinId="5"/>
    <cellStyle name="Percent 2" xfId="132" xr:uid="{C1523A0B-9D6B-46ED-AEA6-E39722FFFA35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.xml"/><Relationship Id="rId79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2.xml"/><Relationship Id="rId83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externalLink" Target="externalLinks/externalLink5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'AFDC regional alternative fuels'!$A$5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'AFDC regional alternative fuels'!$B$5:$O$5</c:f>
              <c:numCache>
                <c:formatCode>General</c:formatCode>
                <c:ptCount val="14"/>
                <c:pt idx="0">
                  <c:v>3.03</c:v>
                </c:pt>
                <c:pt idx="1">
                  <c:v>3.39</c:v>
                </c:pt>
                <c:pt idx="2">
                  <c:v>3.52</c:v>
                </c:pt>
                <c:pt idx="3">
                  <c:v>3.63</c:v>
                </c:pt>
                <c:pt idx="4">
                  <c:v>3.17</c:v>
                </c:pt>
                <c:pt idx="5">
                  <c:v>3.57</c:v>
                </c:pt>
                <c:pt idx="6" formatCode="_(&quot;$&quot;* #,##0.00_);_(&quot;$&quot;* \(#,##0.00\);_(&quot;$&quot;* &quot;-&quot;??_);_(@_)">
                  <c:v>3.58</c:v>
                </c:pt>
                <c:pt idx="7" formatCode="_(&quot;$&quot;* #,##0.00_);_(&quot;$&quot;* \(#,##0.00\);_(&quot;$&quot;* &quot;-&quot;??_);_(@_)">
                  <c:v>3.93</c:v>
                </c:pt>
                <c:pt idx="8" formatCode="_(&quot;$&quot;* #,##0.00_);_(&quot;$&quot;* \(#,##0.00\);_(&quot;$&quot;* &quot;-&quot;??_);_(@_)">
                  <c:v>3.47</c:v>
                </c:pt>
                <c:pt idx="9" formatCode="_(&quot;$&quot;* #,##0.00_);_(&quot;$&quot;* \(#,##0.00\);_(&quot;$&quot;* &quot;-&quot;??_);_(@_)">
                  <c:v>2.83</c:v>
                </c:pt>
                <c:pt idx="10" formatCode="_(&quot;$&quot;* #,##0.00_);_(&quot;$&quot;* \(#,##0.00\);_(&quot;$&quot;* &quot;-&quot;??_);_(@_)">
                  <c:v>3</c:v>
                </c:pt>
                <c:pt idx="11" formatCode="_(&quot;$&quot;* #,##0.00_);_(&quot;$&quot;* \(#,##0.00\);_(&quot;$&quot;* &quot;-&quot;??_);_(@_)">
                  <c:v>3.1</c:v>
                </c:pt>
                <c:pt idx="12" formatCode="_(&quot;$&quot;* #,##0.00_);_(&quot;$&quot;* \(#,##0.00\);_(&quot;$&quot;* &quot;-&quot;??_);_(@_)">
                  <c:v>3.18</c:v>
                </c:pt>
                <c:pt idx="13" formatCode="_(&quot;$&quot;* #,##0.00_);_(&quot;$&quot;* \(#,##0.00\);_(&quot;$&quot;* &quot;-&quot;??_);_(@_)">
                  <c:v>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D-4B9F-97D5-2EFAC0655F3E}"/>
            </c:ext>
          </c:extLst>
        </c:ser>
        <c:ser>
          <c:idx val="1"/>
          <c:order val="1"/>
          <c:tx>
            <c:strRef>
              <c:f>'AFDC regional alternative fuels'!$A$6</c:f>
              <c:strCache>
                <c:ptCount val="1"/>
                <c:pt idx="0">
                  <c:v>E85 / GGE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'AFDC regional alternative fuels'!$B$6:$O$6</c:f>
              <c:numCache>
                <c:formatCode>General</c:formatCode>
                <c:ptCount val="14"/>
                <c:pt idx="0">
                  <c:v>3.29</c:v>
                </c:pt>
                <c:pt idx="1">
                  <c:v>3.52</c:v>
                </c:pt>
                <c:pt idx="2">
                  <c:v>3.81</c:v>
                </c:pt>
                <c:pt idx="3">
                  <c:v>3.91</c:v>
                </c:pt>
                <c:pt idx="4">
                  <c:v>3.55</c:v>
                </c:pt>
                <c:pt idx="5">
                  <c:v>3.73</c:v>
                </c:pt>
                <c:pt idx="6" formatCode="_(&quot;$&quot;* #,##0.00_);_(&quot;$&quot;* \(#,##0.00\);_(&quot;$&quot;* &quot;-&quot;??_);_(@_)">
                  <c:v>3.82</c:v>
                </c:pt>
                <c:pt idx="7" formatCode="_(&quot;$&quot;* #,##0.00_);_(&quot;$&quot;* \(#,##0.00\);_(&quot;$&quot;* &quot;-&quot;??_);_(@_)">
                  <c:v>4</c:v>
                </c:pt>
                <c:pt idx="8" formatCode="_(&quot;$&quot;* #,##0.00_);_(&quot;$&quot;* \(#,##0.00\);_(&quot;$&quot;* &quot;-&quot;??_);_(@_)">
                  <c:v>3.86</c:v>
                </c:pt>
                <c:pt idx="9" formatCode="_(&quot;$&quot;* #,##0.00_);_(&quot;$&quot;* \(#,##0.00\);_(&quot;$&quot;* &quot;-&quot;??_);_(@_)">
                  <c:v>3</c:v>
                </c:pt>
                <c:pt idx="10" formatCode="_(&quot;$&quot;* #,##0.00_);_(&quot;$&quot;* \(#,##0.00\);_(&quot;$&quot;* &quot;-&quot;??_);_(@_)">
                  <c:v>3.21</c:v>
                </c:pt>
                <c:pt idx="11" formatCode="_(&quot;$&quot;* #,##0.00_);_(&quot;$&quot;* \(#,##0.00\);_(&quot;$&quot;* &quot;-&quot;??_);_(@_)">
                  <c:v>3.26</c:v>
                </c:pt>
                <c:pt idx="12" formatCode="_(&quot;$&quot;* #,##0.00_);_(&quot;$&quot;* \(#,##0.00\);_(&quot;$&quot;* &quot;-&quot;??_);_(@_)">
                  <c:v>3.2</c:v>
                </c:pt>
                <c:pt idx="13" formatCode="_(&quot;$&quot;* #,##0.00_);_(&quot;$&quot;* \(#,##0.00\);_(&quot;$&quot;* &quot;-&quot;??_);_(@_)">
                  <c:v>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FD-4B9F-97D5-2EFAC0655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344600"/>
        <c:axId val="741344928"/>
      </c:lineChart>
      <c:catAx>
        <c:axId val="741344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44928"/>
        <c:crosses val="autoZero"/>
        <c:auto val="1"/>
        <c:lblAlgn val="ctr"/>
        <c:lblOffset val="100"/>
        <c:noMultiLvlLbl val="0"/>
      </c:catAx>
      <c:valAx>
        <c:axId val="7413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4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366047790663909"/>
          <c:y val="0.16485900216919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'AFDC regional alternative fuels'!$A$8</c:f>
              <c:strCache>
                <c:ptCount val="1"/>
                <c:pt idx="0">
                  <c:v>Diesel / diesel gallon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'AFDC regional alternative fuels'!$B$8:$O$8</c:f>
              <c:numCache>
                <c:formatCode>General</c:formatCode>
                <c:ptCount val="14"/>
                <c:pt idx="0">
                  <c:v>3.49</c:v>
                </c:pt>
                <c:pt idx="1">
                  <c:v>3.64</c:v>
                </c:pt>
                <c:pt idx="2">
                  <c:v>3.87</c:v>
                </c:pt>
                <c:pt idx="3">
                  <c:v>3.98</c:v>
                </c:pt>
                <c:pt idx="4">
                  <c:v>3.63</c:v>
                </c:pt>
                <c:pt idx="5">
                  <c:v>3.83</c:v>
                </c:pt>
                <c:pt idx="6" formatCode="_(&quot;$&quot;* #,##0.00_);_(&quot;$&quot;* \(#,##0.00\);_(&quot;$&quot;* &quot;-&quot;??_);_(@_)">
                  <c:v>3.85</c:v>
                </c:pt>
                <c:pt idx="7" formatCode="_(&quot;$&quot;* #,##0.00_);_(&quot;$&quot;* \(#,##0.00\);_(&quot;$&quot;* &quot;-&quot;??_);_(@_)">
                  <c:v>3.89</c:v>
                </c:pt>
                <c:pt idx="8" formatCode="_(&quot;$&quot;* #,##0.00_);_(&quot;$&quot;* \(#,##0.00\);_(&quot;$&quot;* &quot;-&quot;??_);_(@_)">
                  <c:v>3.79</c:v>
                </c:pt>
                <c:pt idx="9" formatCode="_(&quot;$&quot;* #,##0.00_);_(&quot;$&quot;* \(#,##0.00\);_(&quot;$&quot;* &quot;-&quot;??_);_(@_)">
                  <c:v>3.33</c:v>
                </c:pt>
                <c:pt idx="10" formatCode="_(&quot;$&quot;* #,##0.00_);_(&quot;$&quot;* \(#,##0.00\);_(&quot;$&quot;* &quot;-&quot;??_);_(@_)">
                  <c:v>3.23</c:v>
                </c:pt>
                <c:pt idx="11" formatCode="_(&quot;$&quot;* #,##0.00_);_(&quot;$&quot;* \(#,##0.00\);_(&quot;$&quot;* &quot;-&quot;??_);_(@_)">
                  <c:v>3.24</c:v>
                </c:pt>
                <c:pt idx="12" formatCode="_(&quot;$&quot;* #,##0.00_);_(&quot;$&quot;* \(#,##0.00\);_(&quot;$&quot;* &quot;-&quot;??_);_(@_)">
                  <c:v>3.39</c:v>
                </c:pt>
                <c:pt idx="13" formatCode="_(&quot;$&quot;* #,##0.00_);_(&quot;$&quot;* \(#,##0.00\);_(&quot;$&quot;* &quot;-&quot;??_);_(@_)">
                  <c:v>3.89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6-4EEC-8565-040174555C8E}"/>
            </c:ext>
          </c:extLst>
        </c:ser>
        <c:ser>
          <c:idx val="1"/>
          <c:order val="1"/>
          <c:tx>
            <c:strRef>
              <c:f>'AFDC regional alternative fuels'!$A$9</c:f>
              <c:strCache>
                <c:ptCount val="1"/>
                <c:pt idx="0">
                  <c:v>B99/B100 / diesel gallon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'AFDC regional alternative fuels'!$B$9:$O$9</c:f>
              <c:numCache>
                <c:formatCode>General</c:formatCode>
                <c:ptCount val="14"/>
                <c:pt idx="0">
                  <c:v>3.97</c:v>
                </c:pt>
                <c:pt idx="1">
                  <c:v>3.93</c:v>
                </c:pt>
                <c:pt idx="2">
                  <c:v>4.0599999999999996</c:v>
                </c:pt>
                <c:pt idx="3">
                  <c:v>4.21</c:v>
                </c:pt>
                <c:pt idx="4">
                  <c:v>4.18</c:v>
                </c:pt>
                <c:pt idx="5">
                  <c:v>4.24</c:v>
                </c:pt>
                <c:pt idx="6" formatCode="_(&quot;$&quot;* #,##0.00_);_(&quot;$&quot;* \(#,##0.00\);_(&quot;$&quot;* &quot;-&quot;??_);_(@_)">
                  <c:v>4.37</c:v>
                </c:pt>
                <c:pt idx="7" formatCode="_(&quot;$&quot;* #,##0.00_);_(&quot;$&quot;* \(#,##0.00\);_(&quot;$&quot;* &quot;-&quot;??_);_(@_)">
                  <c:v>4.4400000000000004</c:v>
                </c:pt>
                <c:pt idx="8" formatCode="_(&quot;$&quot;* #,##0.00_);_(&quot;$&quot;* \(#,##0.00\);_(&quot;$&quot;* &quot;-&quot;??_);_(@_)">
                  <c:v>4.55</c:v>
                </c:pt>
                <c:pt idx="9" formatCode="_(&quot;$&quot;* #,##0.00_);_(&quot;$&quot;* \(#,##0.00\);_(&quot;$&quot;* &quot;-&quot;??_);_(@_)">
                  <c:v>4.38</c:v>
                </c:pt>
                <c:pt idx="10" formatCode="_(&quot;$&quot;* #,##0.00_);_(&quot;$&quot;* \(#,##0.00\);_(&quot;$&quot;* &quot;-&quot;??_);_(@_)">
                  <c:v>4.16</c:v>
                </c:pt>
                <c:pt idx="11" formatCode="_(&quot;$&quot;* #,##0.00_);_(&quot;$&quot;* \(#,##0.00\);_(&quot;$&quot;* &quot;-&quot;??_);_(@_)">
                  <c:v>4.2699999999999996</c:v>
                </c:pt>
                <c:pt idx="12" formatCode="_(&quot;$&quot;* #,##0.00_);_(&quot;$&quot;* \(#,##0.00\);_(&quot;$&quot;* &quot;-&quot;??_);_(@_)">
                  <c:v>4.22</c:v>
                </c:pt>
                <c:pt idx="13" formatCode="_(&quot;$&quot;* #,##0.00_);_(&quot;$&quot;* \(#,##0.00\);_(&quot;$&quot;* &quot;-&quot;??_);_(@_)">
                  <c:v>4.33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B6-4EEC-8565-04017455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106040"/>
        <c:axId val="891103744"/>
      </c:lineChart>
      <c:catAx>
        <c:axId val="891106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03744"/>
        <c:crosses val="autoZero"/>
        <c:auto val="1"/>
        <c:lblAlgn val="ctr"/>
        <c:lblOffset val="100"/>
        <c:noMultiLvlLbl val="0"/>
      </c:catAx>
      <c:valAx>
        <c:axId val="891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0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8713325767414"/>
          <c:y val="0.14367069022208015"/>
          <c:w val="0.3837630749339952"/>
          <c:h val="0.68856299198309023"/>
        </c:manualLayout>
      </c:layout>
      <c:barChart>
        <c:barDir val="col"/>
        <c:grouping val="stacked"/>
        <c:varyColors val="0"/>
        <c:ser>
          <c:idx val="4"/>
          <c:order val="0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AC8-4148-88BA-DC22733A445A}"/>
            </c:ext>
          </c:extLst>
        </c:ser>
        <c:ser>
          <c:idx val="0"/>
          <c:order val="1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AC8-4148-88BA-DC22733A445A}"/>
            </c:ext>
          </c:extLst>
        </c:ser>
        <c:ser>
          <c:idx val="5"/>
          <c:order val="2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AC8-4148-88BA-DC22733A445A}"/>
            </c:ext>
          </c:extLst>
        </c:ser>
        <c:ser>
          <c:idx val="2"/>
          <c:order val="3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AC8-4148-88BA-DC22733A445A}"/>
            </c:ext>
          </c:extLst>
        </c:ser>
        <c:ser>
          <c:idx val="1"/>
          <c:order val="4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1AC8-4148-88BA-DC22733A445A}"/>
            </c:ext>
          </c:extLst>
        </c:ser>
        <c:ser>
          <c:idx val="3"/>
          <c:order val="5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1AC8-4148-88BA-DC22733A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76571520"/>
        <c:axId val="176573824"/>
      </c:barChart>
      <c:catAx>
        <c:axId val="176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76573824"/>
        <c:crosses val="autoZero"/>
        <c:auto val="1"/>
        <c:lblAlgn val="ctr"/>
        <c:lblOffset val="100"/>
        <c:noMultiLvlLbl val="0"/>
      </c:catAx>
      <c:valAx>
        <c:axId val="17657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Fuel Volume (Millon</a:t>
                </a:r>
                <a:r>
                  <a:rPr lang="en-US" baseline="0"/>
                  <a:t> GGE)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3772078314647902E-2"/>
              <c:y val="0.293241603992652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76571520"/>
        <c:crosses val="autoZero"/>
        <c:crossBetween val="between"/>
      </c:valAx>
      <c:spPr>
        <a:ln>
          <a:noFill/>
        </a:ln>
      </c:spPr>
    </c:plotArea>
    <c:legend>
      <c:legendPos val="b"/>
      <c:layout>
        <c:manualLayout>
          <c:xMode val="edge"/>
          <c:yMode val="edge"/>
          <c:x val="2.1183351020771572E-2"/>
          <c:y val="0.89134833464247243"/>
          <c:w val="0.96900562143287683"/>
          <c:h val="9.6174317393275685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56189909702146"/>
          <c:y val="6.4026032161426952E-2"/>
          <c:w val="0.78660911328196925"/>
          <c:h val="0.84524706281245376"/>
        </c:manualLayout>
      </c:layout>
      <c:barChart>
        <c:barDir val="col"/>
        <c:grouping val="stacked"/>
        <c:varyColors val="0"/>
        <c:ser>
          <c:idx val="4"/>
          <c:order val="0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D09-466C-AD03-1E64234096A3}"/>
            </c:ext>
          </c:extLst>
        </c:ser>
        <c:ser>
          <c:idx val="0"/>
          <c:order val="1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D09-466C-AD03-1E64234096A3}"/>
            </c:ext>
          </c:extLst>
        </c:ser>
        <c:ser>
          <c:idx val="5"/>
          <c:order val="2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8D09-466C-AD03-1E64234096A3}"/>
            </c:ext>
          </c:extLst>
        </c:ser>
        <c:ser>
          <c:idx val="2"/>
          <c:order val="3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8D09-466C-AD03-1E64234096A3}"/>
            </c:ext>
          </c:extLst>
        </c:ser>
        <c:ser>
          <c:idx val="1"/>
          <c:order val="4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8D09-466C-AD03-1E64234096A3}"/>
            </c:ext>
          </c:extLst>
        </c:ser>
        <c:ser>
          <c:idx val="3"/>
          <c:order val="5"/>
          <c:invertIfNegative val="0"/>
          <c:val>
            <c:numRef>
              <c:f>'LCFS dashboard Fig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'LCFS dashboard Fig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8D09-466C-AD03-1E6423409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76587136"/>
        <c:axId val="176588672"/>
      </c:barChart>
      <c:catAx>
        <c:axId val="17658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76588672"/>
        <c:crosses val="autoZero"/>
        <c:auto val="1"/>
        <c:lblAlgn val="ctr"/>
        <c:lblOffset val="100"/>
        <c:noMultiLvlLbl val="0"/>
      </c:catAx>
      <c:valAx>
        <c:axId val="176588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Credits (Million  MT)</a:t>
                </a:r>
              </a:p>
            </c:rich>
          </c:tx>
          <c:layout>
            <c:manualLayout>
              <c:xMode val="edge"/>
              <c:yMode val="edge"/>
              <c:x val="3.3405772108305476E-2"/>
              <c:y val="0.258022223502960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6587136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Lpgpropbut!$A$18</c:f>
              <c:strCache>
                <c:ptCount val="1"/>
                <c:pt idx="0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Lpgpropbut!$B$16:$AG$16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Lpgpropbut!$B$18:$AG$18</c:f>
              <c:numCache>
                <c:formatCode>General</c:formatCode>
                <c:ptCount val="32"/>
                <c:pt idx="0">
                  <c:v>1.5706978725401608E-5</c:v>
                </c:pt>
                <c:pt idx="1">
                  <c:v>1.5334820663256612E-5</c:v>
                </c:pt>
                <c:pt idx="2">
                  <c:v>1.5916914042509041E-5</c:v>
                </c:pt>
                <c:pt idx="3">
                  <c:v>1.6470027951830361E-5</c:v>
                </c:pt>
                <c:pt idx="4">
                  <c:v>1.6891864672586612E-5</c:v>
                </c:pt>
                <c:pt idx="5">
                  <c:v>1.7358145057504398E-5</c:v>
                </c:pt>
                <c:pt idx="6">
                  <c:v>1.8024328848378787E-5</c:v>
                </c:pt>
                <c:pt idx="7">
                  <c:v>1.8666127832283178E-5</c:v>
                </c:pt>
                <c:pt idx="8">
                  <c:v>1.8987188539755063E-5</c:v>
                </c:pt>
                <c:pt idx="9">
                  <c:v>1.9180280590004572E-5</c:v>
                </c:pt>
                <c:pt idx="10">
                  <c:v>1.9268556642815465E-5</c:v>
                </c:pt>
                <c:pt idx="11">
                  <c:v>2.1373274192854704E-5</c:v>
                </c:pt>
                <c:pt idx="12">
                  <c:v>2.1384124573099863E-5</c:v>
                </c:pt>
                <c:pt idx="13">
                  <c:v>2.1459514899729447E-5</c:v>
                </c:pt>
                <c:pt idx="14">
                  <c:v>2.2001400565303083E-5</c:v>
                </c:pt>
                <c:pt idx="15">
                  <c:v>2.2209821524550221E-5</c:v>
                </c:pt>
                <c:pt idx="16">
                  <c:v>2.2425206418478454E-5</c:v>
                </c:pt>
                <c:pt idx="17">
                  <c:v>2.266953045780807E-5</c:v>
                </c:pt>
                <c:pt idx="18">
                  <c:v>2.2931268652113269E-5</c:v>
                </c:pt>
                <c:pt idx="19">
                  <c:v>2.3175090812176214E-5</c:v>
                </c:pt>
                <c:pt idx="20">
                  <c:v>2.3395913851045579E-5</c:v>
                </c:pt>
                <c:pt idx="21">
                  <c:v>2.3584669395738543E-5</c:v>
                </c:pt>
                <c:pt idx="22">
                  <c:v>2.3762454608162757E-5</c:v>
                </c:pt>
                <c:pt idx="23">
                  <c:v>2.4052968813117264E-5</c:v>
                </c:pt>
                <c:pt idx="24">
                  <c:v>2.426515434667251E-5</c:v>
                </c:pt>
                <c:pt idx="25">
                  <c:v>2.4475458072881796E-5</c:v>
                </c:pt>
                <c:pt idx="26">
                  <c:v>2.468728950806343E-5</c:v>
                </c:pt>
                <c:pt idx="27">
                  <c:v>2.489019651269054E-5</c:v>
                </c:pt>
                <c:pt idx="28">
                  <c:v>2.5160524231500426E-5</c:v>
                </c:pt>
                <c:pt idx="29">
                  <c:v>2.5435438915692101E-5</c:v>
                </c:pt>
                <c:pt idx="30">
                  <c:v>2.5642016452240828E-5</c:v>
                </c:pt>
                <c:pt idx="31">
                  <c:v>2.5837406783262172E-5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E-4AC1-93BB-182D735380CF}"/>
            </c:ext>
          </c:extLst>
        </c:ser>
        <c:ser>
          <c:idx val="1"/>
          <c:order val="1"/>
          <c:tx>
            <c:strRef>
              <c:f>Lpgpropbut!$A$19</c:f>
              <c:strCache>
                <c:ptCount val="1"/>
                <c:pt idx="0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Lpgpropbut!$B$16:$AG$16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Lpgpropbut!$B$19:$AG$19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E-4AC1-93BB-182D735380CF}"/>
            </c:ext>
          </c:extLst>
        </c:ser>
        <c:ser>
          <c:idx val="2"/>
          <c:order val="2"/>
          <c:tx>
            <c:strRef>
              <c:f>Lpgpropbut!$A$20</c:f>
              <c:strCache>
                <c:ptCount val="1"/>
                <c:pt idx="0">
                  <c:v>Residential 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Lpgpropbut!$B$16:$AG$16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Lpgpropbut!$B$20:$AG$20</c:f>
              <c:numCache>
                <c:formatCode>General</c:formatCode>
                <c:ptCount val="32"/>
                <c:pt idx="0">
                  <c:v>2.4148693992341303E-5</c:v>
                </c:pt>
                <c:pt idx="1">
                  <c:v>2.3576519590335644E-5</c:v>
                </c:pt>
                <c:pt idx="2">
                  <c:v>2.4471459039626541E-5</c:v>
                </c:pt>
                <c:pt idx="3">
                  <c:v>2.4471459039626541E-5</c:v>
                </c:pt>
                <c:pt idx="4">
                  <c:v>2.5231629956542815E-5</c:v>
                </c:pt>
                <c:pt idx="5">
                  <c:v>2.606569559568954E-5</c:v>
                </c:pt>
                <c:pt idx="6">
                  <c:v>2.7123797802852689E-5</c:v>
                </c:pt>
                <c:pt idx="7">
                  <c:v>2.827371310527503E-5</c:v>
                </c:pt>
                <c:pt idx="8">
                  <c:v>2.919468063527454E-5</c:v>
                </c:pt>
                <c:pt idx="9">
                  <c:v>2.9903009989574009E-5</c:v>
                </c:pt>
                <c:pt idx="10">
                  <c:v>3.0397297829129581E-5</c:v>
                </c:pt>
                <c:pt idx="11">
                  <c:v>3.2820805523729676E-5</c:v>
                </c:pt>
                <c:pt idx="12">
                  <c:v>3.298644872010871E-5</c:v>
                </c:pt>
                <c:pt idx="13">
                  <c:v>3.3158968760049756E-5</c:v>
                </c:pt>
                <c:pt idx="14">
                  <c:v>3.3788967683347152E-5</c:v>
                </c:pt>
                <c:pt idx="15">
                  <c:v>3.4146587660926182E-5</c:v>
                </c:pt>
                <c:pt idx="16">
                  <c:v>3.4539214919560829E-5</c:v>
                </c:pt>
                <c:pt idx="17">
                  <c:v>3.4981185700864804E-5</c:v>
                </c:pt>
                <c:pt idx="18">
                  <c:v>3.5466066828602672E-5</c:v>
                </c:pt>
                <c:pt idx="19">
                  <c:v>3.5957850841245618E-5</c:v>
                </c:pt>
                <c:pt idx="20">
                  <c:v>3.6435641972205883E-5</c:v>
                </c:pt>
                <c:pt idx="21">
                  <c:v>3.6876736992786952E-5</c:v>
                </c:pt>
                <c:pt idx="22">
                  <c:v>3.7290465455271477E-5</c:v>
                </c:pt>
                <c:pt idx="23">
                  <c:v>3.7800590289397613E-5</c:v>
                </c:pt>
                <c:pt idx="24">
                  <c:v>3.8273068986369173E-5</c:v>
                </c:pt>
                <c:pt idx="25">
                  <c:v>3.8734836975380542E-5</c:v>
                </c:pt>
                <c:pt idx="26">
                  <c:v>3.9191314713769528E-5</c:v>
                </c:pt>
                <c:pt idx="27">
                  <c:v>3.9635982220823768E-5</c:v>
                </c:pt>
                <c:pt idx="28">
                  <c:v>4.0142162273720085E-5</c:v>
                </c:pt>
                <c:pt idx="29">
                  <c:v>4.0680002812838907E-5</c:v>
                </c:pt>
                <c:pt idx="30">
                  <c:v>4.1167920168281287E-5</c:v>
                </c:pt>
                <c:pt idx="31">
                  <c:v>4.1626693402838231E-5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E-4AC1-93BB-182D735380CF}"/>
            </c:ext>
          </c:extLst>
        </c:ser>
        <c:ser>
          <c:idx val="3"/>
          <c:order val="3"/>
          <c:tx>
            <c:strRef>
              <c:f>Lpgpropbut!$A$21</c:f>
              <c:strCache>
                <c:ptCount val="1"/>
                <c:pt idx="0">
                  <c:v>Commercial Buildings Sector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Lpgpropbut!$B$16:$AG$16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Lpgpropbut!$B$21:$AG$21</c:f>
              <c:numCache>
                <c:formatCode>General</c:formatCode>
                <c:ptCount val="32"/>
                <c:pt idx="0">
                  <c:v>1.4440721435360657E-5</c:v>
                </c:pt>
                <c:pt idx="1">
                  <c:v>1.4098565824194761E-5</c:v>
                </c:pt>
                <c:pt idx="2">
                  <c:v>1.4633732292941418E-5</c:v>
                </c:pt>
                <c:pt idx="3">
                  <c:v>1.4633732292941418E-5</c:v>
                </c:pt>
                <c:pt idx="4">
                  <c:v>1.5048748602676031E-5</c:v>
                </c:pt>
                <c:pt idx="5">
                  <c:v>1.5497555301965456E-5</c:v>
                </c:pt>
                <c:pt idx="6">
                  <c:v>1.6127501002259918E-5</c:v>
                </c:pt>
                <c:pt idx="7">
                  <c:v>1.6747960743766489E-5</c:v>
                </c:pt>
                <c:pt idx="8">
                  <c:v>1.7081886931304172E-5</c:v>
                </c:pt>
                <c:pt idx="9">
                  <c:v>1.7283623616101802E-5</c:v>
                </c:pt>
                <c:pt idx="10">
                  <c:v>1.7379906910682017E-5</c:v>
                </c:pt>
                <c:pt idx="11">
                  <c:v>1.8664475119918953E-5</c:v>
                </c:pt>
                <c:pt idx="12">
                  <c:v>1.8672834654970915E-5</c:v>
                </c:pt>
                <c:pt idx="13">
                  <c:v>1.8741081998229433E-5</c:v>
                </c:pt>
                <c:pt idx="14">
                  <c:v>1.9145931849888262E-5</c:v>
                </c:pt>
                <c:pt idx="15">
                  <c:v>1.9347547763481213E-5</c:v>
                </c:pt>
                <c:pt idx="16">
                  <c:v>1.9556564010058208E-5</c:v>
                </c:pt>
                <c:pt idx="17">
                  <c:v>1.9792527718766024E-5</c:v>
                </c:pt>
                <c:pt idx="18">
                  <c:v>2.0046023380686165E-5</c:v>
                </c:pt>
                <c:pt idx="19">
                  <c:v>2.0284675022872438E-5</c:v>
                </c:pt>
                <c:pt idx="20">
                  <c:v>2.0501954032702775E-5</c:v>
                </c:pt>
                <c:pt idx="21">
                  <c:v>2.0688659347564413E-5</c:v>
                </c:pt>
                <c:pt idx="22">
                  <c:v>2.0863447796056837E-5</c:v>
                </c:pt>
                <c:pt idx="23">
                  <c:v>2.113991863131806E-5</c:v>
                </c:pt>
                <c:pt idx="24">
                  <c:v>2.1350811476613885E-5</c:v>
                </c:pt>
                <c:pt idx="25">
                  <c:v>2.1557390622214442E-5</c:v>
                </c:pt>
                <c:pt idx="26">
                  <c:v>2.1764607687511497E-5</c:v>
                </c:pt>
                <c:pt idx="27">
                  <c:v>2.196365024543556E-5</c:v>
                </c:pt>
                <c:pt idx="28">
                  <c:v>2.2223873482795741E-5</c:v>
                </c:pt>
                <c:pt idx="29">
                  <c:v>2.2491960783598949E-5</c:v>
                </c:pt>
                <c:pt idx="30">
                  <c:v>2.2698698634949241E-5</c:v>
                </c:pt>
                <c:pt idx="31">
                  <c:v>2.2891949594269514E-5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8E-4AC1-93BB-182D735380CF}"/>
            </c:ext>
          </c:extLst>
        </c:ser>
        <c:ser>
          <c:idx val="4"/>
          <c:order val="4"/>
          <c:tx>
            <c:strRef>
              <c:f>Lpgpropbut!$A$22</c:f>
              <c:strCache>
                <c:ptCount val="1"/>
                <c:pt idx="0">
                  <c:v>Industry Sector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Lpgpropbut!$B$16:$AG$16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Lpgpropbut!$B$22:$AG$22</c:f>
              <c:numCache>
                <c:formatCode>General</c:formatCode>
                <c:ptCount val="32"/>
                <c:pt idx="0">
                  <c:v>1.5715959273557928E-5</c:v>
                </c:pt>
                <c:pt idx="1">
                  <c:v>1.5343588428072654E-5</c:v>
                </c:pt>
                <c:pt idx="2">
                  <c:v>1.5926014622293207E-5</c:v>
                </c:pt>
                <c:pt idx="3">
                  <c:v>1.5926014622293207E-5</c:v>
                </c:pt>
                <c:pt idx="4">
                  <c:v>1.6517008719913925E-5</c:v>
                </c:pt>
                <c:pt idx="5">
                  <c:v>1.7189594696471864E-5</c:v>
                </c:pt>
                <c:pt idx="6">
                  <c:v>1.8174893563842445E-5</c:v>
                </c:pt>
                <c:pt idx="7">
                  <c:v>1.9128130364250665E-5</c:v>
                </c:pt>
                <c:pt idx="8">
                  <c:v>1.9591035485631339E-5</c:v>
                </c:pt>
                <c:pt idx="9">
                  <c:v>1.987158628916874E-5</c:v>
                </c:pt>
                <c:pt idx="10">
                  <c:v>1.9997075972092558E-5</c:v>
                </c:pt>
                <c:pt idx="11">
                  <c:v>1.9895982601780928E-5</c:v>
                </c:pt>
                <c:pt idx="12">
                  <c:v>1.9914157897895658E-5</c:v>
                </c:pt>
                <c:pt idx="13">
                  <c:v>2.0031843526777418E-5</c:v>
                </c:pt>
                <c:pt idx="14">
                  <c:v>2.0397172041440089E-5</c:v>
                </c:pt>
                <c:pt idx="15">
                  <c:v>2.0714921757638423E-5</c:v>
                </c:pt>
                <c:pt idx="16">
                  <c:v>2.1045261685072963E-5</c:v>
                </c:pt>
                <c:pt idx="17">
                  <c:v>2.1423174236878463E-5</c:v>
                </c:pt>
                <c:pt idx="18">
                  <c:v>2.1829514784278323E-5</c:v>
                </c:pt>
                <c:pt idx="19">
                  <c:v>2.2207689117643465E-5</c:v>
                </c:pt>
                <c:pt idx="20">
                  <c:v>2.2550989701917485E-5</c:v>
                </c:pt>
                <c:pt idx="21">
                  <c:v>2.2844296182393885E-5</c:v>
                </c:pt>
                <c:pt idx="22">
                  <c:v>2.3122460081427593E-5</c:v>
                </c:pt>
                <c:pt idx="23">
                  <c:v>2.3588449779864763E-5</c:v>
                </c:pt>
                <c:pt idx="24">
                  <c:v>2.392120624745125E-5</c:v>
                </c:pt>
                <c:pt idx="25">
                  <c:v>2.4255413626983851E-5</c:v>
                </c:pt>
                <c:pt idx="26">
                  <c:v>2.4594019430645859E-5</c:v>
                </c:pt>
                <c:pt idx="27">
                  <c:v>2.4918902694344344E-5</c:v>
                </c:pt>
                <c:pt idx="28">
                  <c:v>2.5359078508327513E-5</c:v>
                </c:pt>
                <c:pt idx="29">
                  <c:v>2.5805681553527287E-5</c:v>
                </c:pt>
                <c:pt idx="30">
                  <c:v>2.6137389660056548E-5</c:v>
                </c:pt>
                <c:pt idx="31">
                  <c:v>2.6454797331481195E-5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8E-4AC1-93BB-182D7353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194808"/>
        <c:axId val="769200384"/>
      </c:lineChart>
      <c:catAx>
        <c:axId val="7691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00384"/>
        <c:crosses val="autoZero"/>
        <c:auto val="1"/>
        <c:lblAlgn val="ctr"/>
        <c:lblOffset val="100"/>
        <c:noMultiLvlLbl val="0"/>
      </c:catAx>
      <c:valAx>
        <c:axId val="7692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190</xdr:row>
      <xdr:rowOff>57732</xdr:rowOff>
    </xdr:from>
    <xdr:ext cx="4986679" cy="2105258"/>
    <xdr:pic>
      <xdr:nvPicPr>
        <xdr:cNvPr id="2" name="Picture 1">
          <a:extLst>
            <a:ext uri="{FF2B5EF4-FFF2-40B4-BE49-F238E27FC236}">
              <a16:creationId xmlns:a16="http://schemas.microsoft.com/office/drawing/2014/main" id="{82BBAE16-B2EE-4F49-AAE4-92BE76C5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3500682"/>
          <a:ext cx="4986679" cy="210525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539750</xdr:colOff>
      <xdr:row>31</xdr:row>
      <xdr:rowOff>127000</xdr:rowOff>
    </xdr:from>
    <xdr:to>
      <xdr:col>11</xdr:col>
      <xdr:colOff>265100</xdr:colOff>
      <xdr:row>41</xdr:row>
      <xdr:rowOff>57397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55BE2A-2CA3-4AA1-812D-6500FA882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" y="5835650"/>
          <a:ext cx="11288700" cy="17718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47</xdr:row>
      <xdr:rowOff>63500</xdr:rowOff>
    </xdr:from>
    <xdr:to>
      <xdr:col>4</xdr:col>
      <xdr:colOff>423042</xdr:colOff>
      <xdr:row>76</xdr:row>
      <xdr:rowOff>76947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FABE3A-9CB9-4220-BA01-C0792D0A8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8166100"/>
          <a:ext cx="5496692" cy="5353797"/>
        </a:xfrm>
        <a:prstGeom prst="rect">
          <a:avLst/>
        </a:prstGeom>
      </xdr:spPr>
    </xdr:pic>
    <xdr:clientData/>
  </xdr:twoCellAnchor>
  <xdr:twoCellAnchor>
    <xdr:from>
      <xdr:col>6</xdr:col>
      <xdr:colOff>168275</xdr:colOff>
      <xdr:row>54</xdr:row>
      <xdr:rowOff>168275</xdr:rowOff>
    </xdr:from>
    <xdr:to>
      <xdr:col>13</xdr:col>
      <xdr:colOff>473075</xdr:colOff>
      <xdr:row>71</xdr:row>
      <xdr:rowOff>149225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BAC959-3F7F-4975-AC89-08C5A22A6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346075</xdr:colOff>
      <xdr:row>39</xdr:row>
      <xdr:rowOff>123825</xdr:rowOff>
    </xdr:from>
    <xdr:to>
      <xdr:col>5</xdr:col>
      <xdr:colOff>117475</xdr:colOff>
      <xdr:row>55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AF581B-B1FE-4190-9E8A-F11BE1BB7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120650</xdr:colOff>
      <xdr:row>42</xdr:row>
      <xdr:rowOff>158750</xdr:rowOff>
    </xdr:from>
    <xdr:to>
      <xdr:col>15</xdr:col>
      <xdr:colOff>569153</xdr:colOff>
      <xdr:row>82</xdr:row>
      <xdr:rowOff>128024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39E9EB-DA79-4C09-947E-F778727F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3550" y="8261350"/>
          <a:ext cx="5934903" cy="73352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688039</xdr:colOff>
      <xdr:row>32</xdr:row>
      <xdr:rowOff>0</xdr:rowOff>
    </xdr:from>
    <xdr:to>
      <xdr:col>23</xdr:col>
      <xdr:colOff>201704</xdr:colOff>
      <xdr:row>39</xdr:row>
      <xdr:rowOff>168088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4F047-C3A4-40BF-BBCA-2D323FC50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134471</xdr:colOff>
      <xdr:row>32</xdr:row>
      <xdr:rowOff>0</xdr:rowOff>
    </xdr:from>
    <xdr:to>
      <xdr:col>22</xdr:col>
      <xdr:colOff>840441</xdr:colOff>
      <xdr:row>37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A88AFB-6743-4903-B126-B21009679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31</xdr:col>
      <xdr:colOff>127000</xdr:colOff>
      <xdr:row>51</xdr:row>
      <xdr:rowOff>7471</xdr:rowOff>
    </xdr:from>
    <xdr:to>
      <xdr:col>37</xdr:col>
      <xdr:colOff>100373</xdr:colOff>
      <xdr:row>91</xdr:row>
      <xdr:rowOff>170980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976307-7759-401B-99F1-AC94A3BC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93353" y="8128000"/>
          <a:ext cx="5934903" cy="73352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44450</xdr:rowOff>
    </xdr:from>
    <xdr:to>
      <xdr:col>7</xdr:col>
      <xdr:colOff>183033</xdr:colOff>
      <xdr:row>42</xdr:row>
      <xdr:rowOff>106015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6730EA-8D61-407F-A613-624FA20AF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5950"/>
          <a:ext cx="5663083" cy="35604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19232</xdr:rowOff>
    </xdr:from>
    <xdr:to>
      <xdr:col>8</xdr:col>
      <xdr:colOff>68655</xdr:colOff>
      <xdr:row>42</xdr:row>
      <xdr:rowOff>137509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ADE5B4-7116-49A0-A960-8445D0C7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02232"/>
          <a:ext cx="6158305" cy="30646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20</xdr:row>
      <xdr:rowOff>415</xdr:rowOff>
    </xdr:from>
    <xdr:to>
      <xdr:col>14</xdr:col>
      <xdr:colOff>557783</xdr:colOff>
      <xdr:row>38</xdr:row>
      <xdr:rowOff>80139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0D2490-5E93-4D83-ABEC-706B6C4C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683415"/>
          <a:ext cx="9581133" cy="33944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11</xdr:col>
      <xdr:colOff>541005</xdr:colOff>
      <xdr:row>9</xdr:row>
      <xdr:rowOff>117617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2381EE-01B9-404A-A54F-C453E0598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55650"/>
          <a:ext cx="8992855" cy="10193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377825</xdr:colOff>
      <xdr:row>24</xdr:row>
      <xdr:rowOff>38100</xdr:rowOff>
    </xdr:from>
    <xdr:to>
      <xdr:col>25</xdr:col>
      <xdr:colOff>73025</xdr:colOff>
      <xdr:row>39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B48706-5D84-4145-8D4E-D62386402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ofys.sharepoint.com/sites/S052/208798/WorkEnvironment/NYSERDA%20NYS%20datase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threesf.sharepoint.com/sites/ExelonCarbonNeutral/Shared%20Documents/General/Analysis/DACCS%20Process%20Energy%20and%20Co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B/Dropbox%20(Energy%20Innovation)/Desktop/Current%20CA%20EPS%20update/E3%20comparison_oct2020_carbon_neutrality_stud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B/Dropbox%20(Energy%20Innovation)/Desktop/CA%20EPS/eps-us-3.2.1/InputData/fuels/BFPaT/BAU%20Fuel%20Prices%20and%20Taxe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requests"/>
      <sheetName val="Tool"/>
      <sheetName val="Tool_Calc"/>
      <sheetName val="Proc_Emis_Sources"/>
      <sheetName val="Energy_Cost_&amp;_EF"/>
      <sheetName val="CCUS_Data"/>
      <sheetName val="CCUS_Input_Data---&gt;"/>
      <sheetName val="CC_Energy_Calc"/>
      <sheetName val="Enthal_Calc"/>
      <sheetName val="Sup_Calc"/>
      <sheetName val="Emis_Datasets---&gt;"/>
      <sheetName val="Merge_Emis_Sources"/>
      <sheetName val="NYS_Emis_Inventory"/>
      <sheetName val="EPA_Emis_Database"/>
      <sheetName val="Admin"/>
      <sheetName val="Old data emission mapping"/>
      <sheetName val="Admin_SIC"/>
      <sheetName val="Capture cost"/>
      <sheetName val="Emissions split 2015"/>
      <sheetName val="CO2 Storage Resourc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8">
          <cell r="C78" t="str">
            <v>Natural gas power plant</v>
          </cell>
        </row>
        <row r="79">
          <cell r="C79" t="str">
            <v>Wood based power plant</v>
          </cell>
        </row>
        <row r="80">
          <cell r="C80" t="str">
            <v>Solid waste power plant</v>
          </cell>
        </row>
        <row r="81">
          <cell r="C81" t="str">
            <v>Coal power plant</v>
          </cell>
        </row>
        <row r="82">
          <cell r="C82" t="str">
            <v>Natural gas combustion</v>
          </cell>
        </row>
        <row r="83">
          <cell r="C83" t="str">
            <v>Cement production part A</v>
          </cell>
        </row>
        <row r="84">
          <cell r="C84" t="str">
            <v>Cement production part B</v>
          </cell>
        </row>
        <row r="85">
          <cell r="C85" t="str">
            <v>Cement production</v>
          </cell>
        </row>
        <row r="86">
          <cell r="C86" t="str">
            <v>Aluminum smelter</v>
          </cell>
        </row>
        <row r="87">
          <cell r="C87" t="str">
            <v>Paper/pulp/paperboard mill</v>
          </cell>
        </row>
        <row r="88">
          <cell r="C88" t="str">
            <v>Scrap-based steel mill</v>
          </cell>
        </row>
        <row r="89">
          <cell r="C89" t="str">
            <v>Glass production</v>
          </cell>
        </row>
        <row r="90">
          <cell r="C90" t="str">
            <v>Ethanol production</v>
          </cell>
        </row>
        <row r="91">
          <cell r="C91" t="str">
            <v>Hydrogen production</v>
          </cell>
        </row>
        <row r="92">
          <cell r="C92" t="str">
            <v>KOH</v>
          </cell>
        </row>
        <row r="99">
          <cell r="F99">
            <v>92.698093039658474</v>
          </cell>
        </row>
        <row r="100">
          <cell r="F100">
            <v>55.266245094218483</v>
          </cell>
        </row>
        <row r="101">
          <cell r="F101">
            <v>55.266245094218483</v>
          </cell>
        </row>
        <row r="102">
          <cell r="F102">
            <v>49.090377821213067</v>
          </cell>
        </row>
        <row r="103">
          <cell r="F103">
            <v>92.698093039658474</v>
          </cell>
        </row>
        <row r="106">
          <cell r="F106">
            <v>36.108852874796526</v>
          </cell>
        </row>
        <row r="107">
          <cell r="F107">
            <v>77.473941391394305</v>
          </cell>
        </row>
        <row r="108">
          <cell r="F108">
            <v>75.364663380738435</v>
          </cell>
        </row>
        <row r="109">
          <cell r="F109">
            <v>24.113327946631138</v>
          </cell>
        </row>
        <row r="110">
          <cell r="F110">
            <v>48.001624023038175</v>
          </cell>
        </row>
        <row r="111">
          <cell r="F111">
            <v>14.770827527723304</v>
          </cell>
        </row>
        <row r="112">
          <cell r="F112">
            <v>26.94870049326558</v>
          </cell>
        </row>
        <row r="113">
          <cell r="F113">
            <v>163</v>
          </cell>
        </row>
      </sheetData>
      <sheetData sheetId="8">
        <row r="70">
          <cell r="C70" t="str">
            <v>Formaldehyde</v>
          </cell>
          <cell r="J70">
            <v>0.10068995371449503</v>
          </cell>
        </row>
        <row r="71">
          <cell r="C71" t="str">
            <v>Ethylene oxide</v>
          </cell>
          <cell r="J71">
            <v>0.63677639046538026</v>
          </cell>
        </row>
        <row r="72">
          <cell r="C72" t="str">
            <v>Carbon monoxide</v>
          </cell>
          <cell r="J72">
            <v>0.21591003213138166</v>
          </cell>
        </row>
        <row r="73">
          <cell r="C73" t="str">
            <v>Synthetic methane as fuel</v>
          </cell>
          <cell r="J73">
            <v>0.37703491271820455</v>
          </cell>
        </row>
        <row r="74">
          <cell r="C74" t="str">
            <v>Methanol to olefins (total)</v>
          </cell>
          <cell r="J74">
            <v>0.17246941394552975</v>
          </cell>
        </row>
        <row r="75">
          <cell r="C75" t="str">
            <v>Carbonate mineralization - natural minerals</v>
          </cell>
          <cell r="J75">
            <v>0.5</v>
          </cell>
        </row>
        <row r="76">
          <cell r="C76" t="str">
            <v>Refrigerant gas</v>
          </cell>
          <cell r="J76" t="e">
            <v>#N/A</v>
          </cell>
        </row>
        <row r="77">
          <cell r="C77" t="str">
            <v>Acetic acid</v>
          </cell>
          <cell r="J77">
            <v>0.10070672084193699</v>
          </cell>
        </row>
        <row r="78">
          <cell r="C78" t="str">
            <v>Formic Acid</v>
          </cell>
          <cell r="J78">
            <v>0.13138474907668912</v>
          </cell>
        </row>
        <row r="79">
          <cell r="C79" t="str">
            <v>Ethylene glycol</v>
          </cell>
          <cell r="J79">
            <v>9.7432576123731282E-2</v>
          </cell>
        </row>
      </sheetData>
      <sheetData sheetId="9">
        <row r="1">
          <cell r="A1" t="str">
            <v>SupCalc_Product</v>
          </cell>
          <cell r="B1" t="str">
            <v>SupCalc_Type</v>
          </cell>
          <cell r="E1" t="str">
            <v>SupCalc_Data</v>
          </cell>
          <cell r="F1" t="str">
            <v>Electricity demand</v>
          </cell>
          <cell r="G1" t="str">
            <v>Thermal demand</v>
          </cell>
          <cell r="H1" t="str">
            <v>Plant size</v>
          </cell>
          <cell r="I1" t="str">
            <v>CO2 utilization factor</v>
          </cell>
          <cell r="J1" t="str">
            <v>CAPEX</v>
          </cell>
          <cell r="K1" t="str">
            <v>Other OPEX</v>
          </cell>
        </row>
        <row r="3">
          <cell r="C3" t="str">
            <v>The purpose of this sheet is to provide a central location for calculations which are used in other sheets, such as the energy and cost datasheet. In this sheet there will also be additional explanation and references where necessary.</v>
          </cell>
        </row>
        <row r="5">
          <cell r="C5" t="str">
            <v>Supporting calculations</v>
          </cell>
        </row>
        <row r="6">
          <cell r="C6" t="str">
            <v xml:space="preserve">Provides all the supporting calculations for the quantification of attributes </v>
          </cell>
        </row>
        <row r="8">
          <cell r="D8" t="str">
            <v>Emission Factors</v>
          </cell>
        </row>
        <row r="10">
          <cell r="F10" t="str">
            <v>Fuel</v>
          </cell>
          <cell r="G10" t="str">
            <v>Factor</v>
          </cell>
          <cell r="H10" t="str">
            <v>Unit</v>
          </cell>
          <cell r="I10" t="str">
            <v>Reference</v>
          </cell>
        </row>
        <row r="11">
          <cell r="F11" t="str">
            <v>Natural gas</v>
          </cell>
          <cell r="G11">
            <v>56100</v>
          </cell>
          <cell r="H11" t="str">
            <v>kg GHG/TJ</v>
          </cell>
          <cell r="I11" t="str">
            <v xml:space="preserve">https://www.ipcc-nggip.iges.or.jp/public/2006gl/pdf/2_Volume2/V2_2_Ch2_Stationary_Combustion.pdf </v>
          </cell>
        </row>
        <row r="12">
          <cell r="F12" t="str">
            <v>Natural gas</v>
          </cell>
          <cell r="G12">
            <v>15583333333.333334</v>
          </cell>
          <cell r="H12" t="str">
            <v>kg CO2 /kWh</v>
          </cell>
        </row>
        <row r="13">
          <cell r="F13" t="str">
            <v>Electricity North Carolina 2016</v>
          </cell>
          <cell r="G13">
            <v>805.3</v>
          </cell>
          <cell r="H13" t="str">
            <v>lbs CO2/kWh</v>
          </cell>
          <cell r="I13" t="str">
            <v>https://www.epa.gov/energy/power-profiler</v>
          </cell>
        </row>
        <row r="14">
          <cell r="F14" t="str">
            <v>Electricity North Carolina 2016</v>
          </cell>
          <cell r="G14">
            <v>0.36527793556099997</v>
          </cell>
          <cell r="H14" t="str">
            <v>tonne CO2/kWh</v>
          </cell>
        </row>
        <row r="17">
          <cell r="D17" t="str">
            <v>Fuel properties</v>
          </cell>
        </row>
        <row r="19">
          <cell r="F19" t="str">
            <v>Conversion</v>
          </cell>
          <cell r="G19" t="str">
            <v>Factor</v>
          </cell>
          <cell r="H19" t="str">
            <v>Reference</v>
          </cell>
          <cell r="K19" t="str">
            <v>Fuel</v>
          </cell>
          <cell r="L19" t="str">
            <v>LHV</v>
          </cell>
          <cell r="N19" t="str">
            <v>Reference</v>
          </cell>
        </row>
        <row r="20">
          <cell r="F20" t="str">
            <v>Metric tonnes/barrel diesel</v>
          </cell>
          <cell r="G20">
            <v>0.13333333</v>
          </cell>
          <cell r="H20" t="str">
            <v>https://www.cmegroup.com/tools-information/calc_refined.html</v>
          </cell>
          <cell r="I20" t="str">
            <v/>
          </cell>
          <cell r="L20" t="str">
            <v>MJ/kg</v>
          </cell>
          <cell r="M20" t="str">
            <v>MJ/l</v>
          </cell>
        </row>
        <row r="21">
          <cell r="F21" t="str">
            <v>Metric tonnes/barrel kerosene</v>
          </cell>
          <cell r="G21">
            <v>0.12820513</v>
          </cell>
          <cell r="H21" t="str">
            <v>https://www.cmegroup.com/tools-information/calc_refined.html</v>
          </cell>
          <cell r="I21" t="str">
            <v/>
          </cell>
          <cell r="K21" t="str">
            <v>Diesel</v>
          </cell>
          <cell r="L21">
            <v>42.6</v>
          </cell>
          <cell r="M21">
            <v>36</v>
          </cell>
          <cell r="N21" t="str">
            <v>https://www.engineeringtoolbox.com/fuels-higher-calorific-values-d_169.html</v>
          </cell>
          <cell r="O21" t="str">
            <v/>
          </cell>
        </row>
        <row r="22">
          <cell r="F22" t="str">
            <v>Metric tonnes/barrel RFO</v>
          </cell>
          <cell r="G22">
            <v>0.14925373</v>
          </cell>
          <cell r="H22" t="str">
            <v>https://www.cmegroup.com/tools-information/calc_refined.html</v>
          </cell>
          <cell r="I22" t="str">
            <v/>
          </cell>
          <cell r="K22" t="str">
            <v>Ethanol</v>
          </cell>
          <cell r="L22">
            <v>26.7</v>
          </cell>
          <cell r="M22">
            <v>21.1</v>
          </cell>
          <cell r="N22" t="str">
            <v>https://www.engineeringtoolbox.com/fuels-higher-calorific-values-d_169.html</v>
          </cell>
          <cell r="O22" t="str">
            <v/>
          </cell>
        </row>
        <row r="23">
          <cell r="F23" t="str">
            <v>Metric tonnes/barrel gasoline</v>
          </cell>
          <cell r="G23">
            <v>0.1183432</v>
          </cell>
          <cell r="H23" t="str">
            <v>https://www.cmegroup.com/tools-information/calc_refined.html</v>
          </cell>
          <cell r="I23" t="str">
            <v/>
          </cell>
          <cell r="K23" t="str">
            <v>Methane</v>
          </cell>
          <cell r="L23">
            <v>50</v>
          </cell>
          <cell r="M23">
            <v>35.799999999999997</v>
          </cell>
          <cell r="N23" t="str">
            <v>https://www.engineeringtoolbox.com/fuels-higher-calorific-values-d_169.html</v>
          </cell>
          <cell r="O23" t="str">
            <v>MJ/m3 instead of MJ/l</v>
          </cell>
        </row>
        <row r="24">
          <cell r="F24" t="str">
            <v>Metric tonnes/barrel distillate fuel</v>
          </cell>
          <cell r="G24">
            <v>0.13</v>
          </cell>
          <cell r="H24" t="str">
            <v>https://www.cmegroup.com/tools-information/calc_refined.html</v>
          </cell>
          <cell r="I24" t="str">
            <v/>
          </cell>
          <cell r="K24" t="str">
            <v>Hydrogen</v>
          </cell>
          <cell r="L24">
            <v>120</v>
          </cell>
          <cell r="M24">
            <v>10.8</v>
          </cell>
          <cell r="N24" t="str">
            <v>https://www.engineeringtoolbox.com/fuels-higher-calorific-values-d_169.html</v>
          </cell>
          <cell r="O24" t="str">
            <v/>
          </cell>
        </row>
        <row r="25">
          <cell r="F25" t="str">
            <v>Metric tonnes/barrel ethanol</v>
          </cell>
          <cell r="G25">
            <v>0.12486142322097379</v>
          </cell>
          <cell r="H25" t="str">
            <v>https://www.aqua-calc.com/calculate/volume-to-weight</v>
          </cell>
          <cell r="I25" t="str">
            <v/>
          </cell>
        </row>
        <row r="26">
          <cell r="F26" t="str">
            <v>Cubic meter/barrel oil</v>
          </cell>
          <cell r="G26">
            <v>0.158</v>
          </cell>
          <cell r="H26" t="str">
            <v>https://www.cmegroup.com/tools-information/calc_refined.html</v>
          </cell>
          <cell r="I26" t="str">
            <v/>
          </cell>
        </row>
        <row r="27">
          <cell r="F27" t="str">
            <v>kg/metric tonne</v>
          </cell>
          <cell r="G27">
            <v>1000</v>
          </cell>
        </row>
        <row r="28">
          <cell r="F28" t="str">
            <v>g/kg</v>
          </cell>
          <cell r="G28">
            <v>1000</v>
          </cell>
        </row>
        <row r="29">
          <cell r="F29" t="str">
            <v>lbs/tonne</v>
          </cell>
          <cell r="G29">
            <v>4.5359236999999999E-4</v>
          </cell>
          <cell r="H29" t="str">
            <v>https://www.rapidtables.com/convert/weight/pound-to-ton.html</v>
          </cell>
        </row>
        <row r="31">
          <cell r="D31" t="str">
            <v>Chemical conversion</v>
          </cell>
        </row>
        <row r="33">
          <cell r="F33" t="str">
            <v>Conversion</v>
          </cell>
          <cell r="G33" t="str">
            <v>Factor</v>
          </cell>
          <cell r="H33" t="str">
            <v>Reference</v>
          </cell>
        </row>
        <row r="34">
          <cell r="E34" t="str">
            <v>Cst_g/mol_to_tonne/mol</v>
          </cell>
          <cell r="F34" t="str">
            <v>g/mol in tonne/mol</v>
          </cell>
          <cell r="G34">
            <v>1000000</v>
          </cell>
        </row>
        <row r="35">
          <cell r="F35" t="str">
            <v>KJ/ GJ</v>
          </cell>
          <cell r="G35">
            <v>1000000</v>
          </cell>
        </row>
        <row r="38">
          <cell r="D38" t="str">
            <v>Chemicals</v>
          </cell>
        </row>
        <row r="41">
          <cell r="F41" t="str">
            <v>Technology</v>
          </cell>
          <cell r="I41" t="str">
            <v xml:space="preserve">CO2 required                     </v>
          </cell>
          <cell r="J41" t="str">
            <v>Global product demand</v>
          </cell>
          <cell r="K41" t="str">
            <v>Global Demand</v>
          </cell>
          <cell r="M41" t="str">
            <v>USA Production demand</v>
          </cell>
        </row>
        <row r="42">
          <cell r="F42" t="str">
            <v>Application types</v>
          </cell>
          <cell r="G42" t="str">
            <v>Carbon Utilization Family</v>
          </cell>
          <cell r="H42" t="str">
            <v>Carbon Utilization technologies</v>
          </cell>
          <cell r="I42" t="str">
            <v>t CO2/ t product</v>
          </cell>
          <cell r="J42" t="str">
            <v>Mtpa</v>
          </cell>
          <cell r="K42" t="str">
            <v>MtCO2/yr</v>
          </cell>
          <cell r="L42" t="str">
            <v>References</v>
          </cell>
          <cell r="M42" t="str">
            <v>Tonnes product per year</v>
          </cell>
          <cell r="N42" t="str">
            <v>URL</v>
          </cell>
          <cell r="O42" t="str">
            <v>Year</v>
          </cell>
          <cell r="P42" t="str">
            <v>Title</v>
          </cell>
          <cell r="Q42" t="str">
            <v xml:space="preserve">Author or Publication entity </v>
          </cell>
          <cell r="R42" t="str">
            <v>Comment</v>
          </cell>
        </row>
        <row r="43">
          <cell r="F43" t="str">
            <v>Chemicals</v>
          </cell>
          <cell r="G43" t="str">
            <v>Methanol as a feedstock</v>
          </cell>
          <cell r="H43" t="str">
            <v>Methanol to BTX-Benzene</v>
          </cell>
          <cell r="I43">
            <v>3.38</v>
          </cell>
          <cell r="J43">
            <v>48.564874560828429</v>
          </cell>
          <cell r="K43">
            <v>164.14927601560009</v>
          </cell>
          <cell r="L43" t="str">
            <v>1,24,25</v>
          </cell>
          <cell r="M43">
            <v>6735000</v>
          </cell>
          <cell r="N43" t="str">
            <v xml:space="preserve">https://www.argusmedia.com/-/media/Files/sample-reports/argus-benzene-annual-2017-brochure-full-toc.ashx?la=ja&amp;hash=548780C5AD0154DECAA2C29130BCFB8AFE8CA675 </v>
          </cell>
          <cell r="O43">
            <v>2015</v>
          </cell>
          <cell r="P43" t="str">
            <v>Argus Benzene Annual 2017</v>
          </cell>
          <cell r="Q43" t="str">
            <v>Published by Argus</v>
          </cell>
          <cell r="R43" t="str">
            <v>Not USA only data (North America data)</v>
          </cell>
        </row>
        <row r="44">
          <cell r="H44" t="str">
            <v>Methanol to BTX-Toluene</v>
          </cell>
          <cell r="I44">
            <v>3.35</v>
          </cell>
          <cell r="J44">
            <v>29.41495954749999</v>
          </cell>
          <cell r="K44">
            <v>98.54011448412497</v>
          </cell>
          <cell r="L44" t="str">
            <v>1,24,26</v>
          </cell>
          <cell r="M44">
            <v>3550000</v>
          </cell>
          <cell r="N44" t="str">
            <v>https://www.icis.com/explore/resources/news/2018/12/20/10298237/chemical-profile-us-toluene/</v>
          </cell>
          <cell r="O44">
            <v>2018</v>
          </cell>
          <cell r="P44" t="str">
            <v>Chemical profile: US toluene</v>
          </cell>
          <cell r="Q44" t="str">
            <v>Published by ICIS</v>
          </cell>
          <cell r="R44" t="str">
            <v>plant capacity data</v>
          </cell>
        </row>
        <row r="45">
          <cell r="H45" t="str">
            <v>Methanol to BTX-Xylene</v>
          </cell>
          <cell r="I45">
            <v>3.32</v>
          </cell>
          <cell r="J45">
            <v>48.276617048299997</v>
          </cell>
          <cell r="K45">
            <v>160.27836860035598</v>
          </cell>
          <cell r="L45" t="str">
            <v>1,24,27</v>
          </cell>
          <cell r="M45">
            <v>4105000</v>
          </cell>
          <cell r="N45" t="str">
            <v>https://www.icis.com/explore/resources/news/2018/07/19/10243167/chemical-profile-us-paraxylene/</v>
          </cell>
          <cell r="O45">
            <v>2018</v>
          </cell>
          <cell r="P45" t="str">
            <v>Chemical profile: US paraxylene</v>
          </cell>
          <cell r="Q45" t="str">
            <v>Published by ICIS</v>
          </cell>
          <cell r="R45" t="str">
            <v>plant capacity data</v>
          </cell>
        </row>
        <row r="46">
          <cell r="H46" t="str">
            <v>Methanol to Olefins-Ethylene</v>
          </cell>
          <cell r="I46">
            <v>3.14</v>
          </cell>
          <cell r="J46">
            <v>150</v>
          </cell>
          <cell r="K46">
            <v>471</v>
          </cell>
          <cell r="L46" t="str">
            <v>1,24,28</v>
          </cell>
          <cell r="M46">
            <v>33072299.903999999</v>
          </cell>
          <cell r="N46" t="str">
            <v>https://www.icis.com/explore/resources/news/2018/08/29/10255170/interactive-us-august-propylene-contracts-settle-up-2-cents-lb-amid-recent-outages/</v>
          </cell>
          <cell r="O46">
            <v>2018</v>
          </cell>
          <cell r="P46" t="str">
            <v>US August propylene contracts settle up 2 cents/lb amid recent outages</v>
          </cell>
          <cell r="Q46" t="str">
            <v>Published by ICIS</v>
          </cell>
        </row>
        <row r="47">
          <cell r="H47" t="str">
            <v>Methanol to Olefins-Propylene</v>
          </cell>
          <cell r="I47">
            <v>3.14</v>
          </cell>
          <cell r="J47">
            <v>100</v>
          </cell>
          <cell r="K47">
            <v>314</v>
          </cell>
          <cell r="L47" t="str">
            <v>1,24,29</v>
          </cell>
          <cell r="M47">
            <v>4814879.08</v>
          </cell>
          <cell r="N47" t="str">
            <v>https://www.icis.com/explore/resources/news/2018/08/29/10255170/interactive-us-august-propylene-contracts-settle-up-2-cents-lb-amid-recent-outages/</v>
          </cell>
          <cell r="O47">
            <v>2018</v>
          </cell>
          <cell r="P47" t="str">
            <v>US August propylene contracts settle up 2 cents/lb amid recent outages</v>
          </cell>
          <cell r="Q47" t="str">
            <v>Published by ICIS</v>
          </cell>
        </row>
        <row r="49">
          <cell r="I49" t="str">
            <v>Data used in longlist</v>
          </cell>
          <cell r="J49" t="str">
            <v>Named range</v>
          </cell>
          <cell r="K49" t="str">
            <v>Value</v>
          </cell>
        </row>
        <row r="50">
          <cell r="I50" t="str">
            <v>Methanol to BTX global product demand</v>
          </cell>
          <cell r="J50" t="str">
            <v>Prod_Glob_Meth_BTX</v>
          </cell>
          <cell r="K50">
            <v>126.25645115662842</v>
          </cell>
        </row>
        <row r="51">
          <cell r="I51" t="str">
            <v>Methanol to Olefins global product demand</v>
          </cell>
          <cell r="J51" t="str">
            <v>Prod_Glob_Meth_Olef</v>
          </cell>
          <cell r="K51">
            <v>250</v>
          </cell>
        </row>
        <row r="57">
          <cell r="E57" t="str">
            <v>Formaldehyde</v>
          </cell>
        </row>
        <row r="59">
          <cell r="F59" t="str">
            <v>Electricity demand</v>
          </cell>
          <cell r="G59" t="str">
            <v>Thermal demand</v>
          </cell>
          <cell r="H59" t="str">
            <v>Plant size</v>
          </cell>
          <cell r="I59" t="str">
            <v>CO2 utilization factor</v>
          </cell>
          <cell r="J59" t="str">
            <v>CAPEX</v>
          </cell>
          <cell r="K59" t="str">
            <v>Other OPEX</v>
          </cell>
        </row>
        <row r="60">
          <cell r="F60" t="str">
            <v>kWhe/t product</v>
          </cell>
          <cell r="G60" t="str">
            <v>kWhth/t product</v>
          </cell>
          <cell r="H60" t="str">
            <v>tonne/y</v>
          </cell>
          <cell r="I60" t="str">
            <v>tCO2/t product</v>
          </cell>
          <cell r="J60" t="str">
            <v>$/tonne</v>
          </cell>
          <cell r="K60" t="str">
            <v>$/tonne</v>
          </cell>
        </row>
        <row r="61">
          <cell r="A61" t="str">
            <v>Formaldehyde</v>
          </cell>
          <cell r="F61" t="str">
            <v/>
          </cell>
          <cell r="G61" t="str">
            <v/>
          </cell>
          <cell r="H61">
            <v>250000</v>
          </cell>
          <cell r="I61">
            <v>1.47</v>
          </cell>
          <cell r="J61" t="str">
            <v>Not identified</v>
          </cell>
          <cell r="K61">
            <v>0</v>
          </cell>
        </row>
        <row r="63">
          <cell r="F63" t="str">
            <v>Factor</v>
          </cell>
          <cell r="G63" t="str">
            <v>Value</v>
          </cell>
          <cell r="H63" t="str">
            <v>Unit</v>
          </cell>
          <cell r="I63" t="str">
            <v>Reference</v>
          </cell>
        </row>
        <row r="64">
          <cell r="F64" t="str">
            <v>Technology provider</v>
          </cell>
        </row>
        <row r="65">
          <cell r="F65" t="str">
            <v>Plant size</v>
          </cell>
          <cell r="G65">
            <v>250000</v>
          </cell>
          <cell r="H65" t="str">
            <v>tonne/yr</v>
          </cell>
          <cell r="I65" t="str">
            <v>https://www.hydrocarbonprocessing.com/news/2018/05/dynea-announces-successful-commissioning-start-up-of-new-formaldehyde-plant</v>
          </cell>
        </row>
        <row r="66">
          <cell r="F66" t="str">
            <v>CO2 use factor</v>
          </cell>
          <cell r="G66">
            <v>1.47</v>
          </cell>
          <cell r="H66" t="str">
            <v>tCO2/t product</v>
          </cell>
          <cell r="I66" t="str">
            <v>http://carbonnext.eu/Deliverables/_/D2.1%20Value%20Chains%2031%2010%202017.pdf</v>
          </cell>
        </row>
        <row r="67">
          <cell r="F67" t="str">
            <v xml:space="preserve">Energy demand </v>
          </cell>
          <cell r="G67" t="str">
            <v>Not identified</v>
          </cell>
          <cell r="H67" t="str">
            <v>kWhe/t product</v>
          </cell>
        </row>
        <row r="68">
          <cell r="F68" t="str">
            <v xml:space="preserve">Energy demand </v>
          </cell>
          <cell r="G68" t="str">
            <v>Not identified</v>
          </cell>
          <cell r="H68" t="str">
            <v>kWhth/t product</v>
          </cell>
        </row>
        <row r="69">
          <cell r="F69" t="str">
            <v>CAPEX</v>
          </cell>
          <cell r="G69" t="str">
            <v>Not identified</v>
          </cell>
          <cell r="H69" t="str">
            <v>$/tonne</v>
          </cell>
        </row>
        <row r="70">
          <cell r="F70" t="str">
            <v>Other OPEX</v>
          </cell>
          <cell r="H70" t="str">
            <v>$/tonne</v>
          </cell>
        </row>
        <row r="76">
          <cell r="E76" t="str">
            <v>Acetic acid</v>
          </cell>
        </row>
        <row r="78">
          <cell r="F78" t="str">
            <v>Electricity demand</v>
          </cell>
          <cell r="G78" t="str">
            <v>Thermal demand</v>
          </cell>
          <cell r="H78" t="str">
            <v>Plant size</v>
          </cell>
          <cell r="I78" t="str">
            <v>CO2 utilization factor</v>
          </cell>
          <cell r="J78" t="str">
            <v>CAPEX</v>
          </cell>
          <cell r="K78" t="str">
            <v>Other OPEX</v>
          </cell>
        </row>
        <row r="79">
          <cell r="F79" t="str">
            <v>kWhe/t product</v>
          </cell>
          <cell r="G79" t="str">
            <v>kWhth/t product</v>
          </cell>
          <cell r="H79" t="str">
            <v>tonne/y</v>
          </cell>
          <cell r="I79" t="str">
            <v>tCO2/t product</v>
          </cell>
          <cell r="J79" t="str">
            <v>$/tonne</v>
          </cell>
          <cell r="K79" t="str">
            <v>$/tonne</v>
          </cell>
        </row>
        <row r="80">
          <cell r="A80" t="str">
            <v>Acetic acid</v>
          </cell>
          <cell r="F80" t="str">
            <v/>
          </cell>
          <cell r="G80" t="str">
            <v/>
          </cell>
          <cell r="H80">
            <v>1500000</v>
          </cell>
          <cell r="I80">
            <v>1.47</v>
          </cell>
          <cell r="J80" t="str">
            <v>Not identified</v>
          </cell>
          <cell r="K80">
            <v>0</v>
          </cell>
        </row>
        <row r="82">
          <cell r="F82" t="str">
            <v>Factor</v>
          </cell>
          <cell r="G82" t="str">
            <v>Value</v>
          </cell>
          <cell r="H82" t="str">
            <v>Unit</v>
          </cell>
          <cell r="I82" t="str">
            <v>Reference</v>
          </cell>
        </row>
        <row r="83">
          <cell r="F83" t="str">
            <v>Technology provider</v>
          </cell>
        </row>
        <row r="84">
          <cell r="F84" t="str">
            <v>Plant size</v>
          </cell>
          <cell r="G84">
            <v>1500000</v>
          </cell>
          <cell r="H84" t="str">
            <v>tonne/yr</v>
          </cell>
          <cell r="I84" t="str">
            <v>https://www.icis.com/explore/resources/news/2019/01/08/10301264/outlook-19-us-acetic-acid-headed-toward-record-new-year/</v>
          </cell>
        </row>
        <row r="85">
          <cell r="F85" t="str">
            <v>CO2 use factor</v>
          </cell>
          <cell r="G85">
            <v>1.47</v>
          </cell>
          <cell r="H85" t="str">
            <v>tCO2/t product</v>
          </cell>
          <cell r="I85" t="str">
            <v>http://carbonnext.eu/Deliverables/_/D2.1%20Value%20Chains%2031%2010%202017.pdf</v>
          </cell>
        </row>
        <row r="86">
          <cell r="F86" t="str">
            <v xml:space="preserve">Energy demand </v>
          </cell>
          <cell r="G86" t="str">
            <v>Not identified</v>
          </cell>
          <cell r="H86" t="str">
            <v>kWhe/t product</v>
          </cell>
        </row>
        <row r="87">
          <cell r="F87" t="str">
            <v xml:space="preserve">Energy demand </v>
          </cell>
          <cell r="G87" t="str">
            <v>Not identified</v>
          </cell>
          <cell r="H87" t="str">
            <v>kWhth/t product</v>
          </cell>
        </row>
        <row r="88">
          <cell r="F88" t="str">
            <v>CAPEX</v>
          </cell>
          <cell r="G88" t="str">
            <v>Not identified</v>
          </cell>
          <cell r="H88" t="str">
            <v>$/tonne</v>
          </cell>
        </row>
        <row r="89">
          <cell r="F89" t="str">
            <v>Other OPEX</v>
          </cell>
          <cell r="H89" t="str">
            <v>$/tonne</v>
          </cell>
        </row>
        <row r="92">
          <cell r="E92" t="str">
            <v>Ethylene glycol</v>
          </cell>
        </row>
        <row r="94">
          <cell r="F94" t="str">
            <v>Electricity demand</v>
          </cell>
          <cell r="G94" t="str">
            <v>Thermal demand</v>
          </cell>
          <cell r="H94" t="str">
            <v>Plant size</v>
          </cell>
          <cell r="I94" t="str">
            <v>CO2 utilization factor</v>
          </cell>
          <cell r="J94" t="str">
            <v>CAPEX</v>
          </cell>
          <cell r="K94" t="str">
            <v>Other OPEX</v>
          </cell>
        </row>
        <row r="95">
          <cell r="F95" t="str">
            <v>kWhe/t product</v>
          </cell>
          <cell r="G95" t="str">
            <v>kWhth/t product</v>
          </cell>
          <cell r="H95" t="str">
            <v>tonne/y</v>
          </cell>
          <cell r="I95" t="str">
            <v>tCO2/t product</v>
          </cell>
          <cell r="J95" t="str">
            <v>$/tonne</v>
          </cell>
          <cell r="K95" t="str">
            <v>$/tonne</v>
          </cell>
        </row>
        <row r="96">
          <cell r="A96" t="str">
            <v>Ethylene glycol</v>
          </cell>
          <cell r="F96" t="str">
            <v/>
          </cell>
          <cell r="G96" t="str">
            <v/>
          </cell>
          <cell r="H96">
            <v>250000</v>
          </cell>
          <cell r="I96">
            <v>1</v>
          </cell>
          <cell r="J96" t="str">
            <v>Not identified</v>
          </cell>
          <cell r="K96">
            <v>0</v>
          </cell>
        </row>
        <row r="98">
          <cell r="F98" t="str">
            <v>Factor</v>
          </cell>
          <cell r="G98" t="str">
            <v>Value</v>
          </cell>
          <cell r="H98" t="str">
            <v>Unit</v>
          </cell>
          <cell r="I98" t="str">
            <v>Reference</v>
          </cell>
        </row>
        <row r="99">
          <cell r="F99" t="str">
            <v>Technology provider</v>
          </cell>
        </row>
        <row r="100">
          <cell r="F100" t="str">
            <v>Plant size</v>
          </cell>
          <cell r="G100">
            <v>250000</v>
          </cell>
          <cell r="H100" t="str">
            <v>tonne/yr</v>
          </cell>
          <cell r="I100" t="str">
            <v>https://www.plasticsinsight.com/resin-intelligence/resin-prices/mono-ethylene-glycol-meg/</v>
          </cell>
        </row>
        <row r="101">
          <cell r="F101" t="str">
            <v>CO2 use factor</v>
          </cell>
          <cell r="G101">
            <v>1</v>
          </cell>
          <cell r="H101" t="str">
            <v>tCO2/t product</v>
          </cell>
          <cell r="I101" t="str">
            <v>http://carbonnext.eu/Deliverables/_/D2.1%20Value%20Chains%2031%2010%202017.pdf</v>
          </cell>
        </row>
        <row r="102">
          <cell r="F102" t="str">
            <v>Energy demand- electricity</v>
          </cell>
        </row>
        <row r="103">
          <cell r="F103" t="str">
            <v>Energy demand- natural gas</v>
          </cell>
        </row>
        <row r="104">
          <cell r="F104" t="str">
            <v xml:space="preserve">Energy demand </v>
          </cell>
          <cell r="G104" t="str">
            <v>Not identified</v>
          </cell>
          <cell r="H104" t="str">
            <v>kWhe/t product</v>
          </cell>
        </row>
        <row r="105">
          <cell r="F105" t="str">
            <v xml:space="preserve">Energy demand </v>
          </cell>
          <cell r="G105" t="str">
            <v>Not identified</v>
          </cell>
          <cell r="H105" t="str">
            <v>kWhth/t product</v>
          </cell>
        </row>
        <row r="106">
          <cell r="F106" t="str">
            <v>CAPEX</v>
          </cell>
          <cell r="G106" t="str">
            <v>Not identified</v>
          </cell>
          <cell r="H106" t="str">
            <v>$/tonne</v>
          </cell>
        </row>
        <row r="107">
          <cell r="F107" t="str">
            <v>Other OPEX</v>
          </cell>
          <cell r="H107" t="str">
            <v>$/tonne</v>
          </cell>
        </row>
        <row r="109">
          <cell r="E109" t="str">
            <v>Ethylene oxide</v>
          </cell>
        </row>
        <row r="111">
          <cell r="F111" t="str">
            <v>Electricity demand</v>
          </cell>
          <cell r="G111" t="str">
            <v>Thermal demand</v>
          </cell>
          <cell r="H111" t="str">
            <v>Plant size</v>
          </cell>
          <cell r="I111" t="str">
            <v>CO2 utilization factor</v>
          </cell>
          <cell r="J111" t="str">
            <v>CAPEX</v>
          </cell>
          <cell r="K111" t="str">
            <v>Other OPEX</v>
          </cell>
        </row>
        <row r="112">
          <cell r="F112" t="str">
            <v>kWhe/t product</v>
          </cell>
          <cell r="G112" t="str">
            <v>kWhth/t product</v>
          </cell>
          <cell r="H112" t="str">
            <v>tonne/y</v>
          </cell>
          <cell r="I112" t="str">
            <v>tCO2/t product</v>
          </cell>
          <cell r="J112" t="str">
            <v>$/tonne</v>
          </cell>
          <cell r="K112" t="str">
            <v>$/tonne</v>
          </cell>
        </row>
        <row r="113">
          <cell r="A113" t="str">
            <v>Ethylene oxide</v>
          </cell>
          <cell r="F113">
            <v>1.4783263576286343</v>
          </cell>
          <cell r="G113">
            <v>1.531764705882353E-7</v>
          </cell>
          <cell r="H113">
            <v>100000</v>
          </cell>
          <cell r="I113">
            <v>1</v>
          </cell>
          <cell r="J113" t="str">
            <v>Not identified</v>
          </cell>
          <cell r="K113" t="str">
            <v>Not identified</v>
          </cell>
        </row>
        <row r="115">
          <cell r="F115" t="str">
            <v>Factor</v>
          </cell>
          <cell r="G115" t="str">
            <v>Value</v>
          </cell>
          <cell r="H115" t="str">
            <v>Unit</v>
          </cell>
          <cell r="I115" t="str">
            <v>Reference</v>
          </cell>
        </row>
        <row r="116">
          <cell r="F116" t="str">
            <v>Technology provider</v>
          </cell>
          <cell r="G116" t="str">
            <v>RTI International</v>
          </cell>
        </row>
        <row r="117">
          <cell r="F117" t="str">
            <v>Plant size</v>
          </cell>
          <cell r="G117">
            <v>100000</v>
          </cell>
          <cell r="H117" t="str">
            <v>tonne/yr</v>
          </cell>
          <cell r="I117" t="str">
            <v>https://www.hydrocarbonprocessing.com/news/2018/05/dynea-announces-successful-commissioning-start-up-of-new-formaldehyde-plant</v>
          </cell>
        </row>
        <row r="118">
          <cell r="F118" t="str">
            <v>CO2 use factor</v>
          </cell>
          <cell r="G118">
            <v>1</v>
          </cell>
          <cell r="H118" t="str">
            <v>tCO2/t product</v>
          </cell>
          <cell r="I118" t="str">
            <v>http://carbonnext.eu/Deliverables/_/D2.1%20Value%20Chains%2031%2010%202017.pdf</v>
          </cell>
        </row>
        <row r="119">
          <cell r="F119" t="str">
            <v>Energy demand- electricity</v>
          </cell>
          <cell r="G119">
            <v>0.54</v>
          </cell>
          <cell r="H119" t="str">
            <v>tonne CO2/tonne ethylene oxide</v>
          </cell>
          <cell r="I119" t="str">
            <v>http://eralberta.ca/wp-content/uploads/2017/05/K130115-RTI-C3-PEO-Final-Report-Public.pdf</v>
          </cell>
        </row>
        <row r="120">
          <cell r="F120" t="str">
            <v>Energy demand- natural gas</v>
          </cell>
          <cell r="G120">
            <v>2.387</v>
          </cell>
          <cell r="H120" t="str">
            <v>tonne CO2/tonne ethylene oxide</v>
          </cell>
          <cell r="I120" t="str">
            <v>http://eralberta.ca/wp-content/uploads/2017/05/K130115-RTI-C3-PEO-Final-Report-Public.pdf</v>
          </cell>
        </row>
        <row r="121">
          <cell r="F121" t="str">
            <v xml:space="preserve">Energy demand </v>
          </cell>
          <cell r="G121">
            <v>1.4783263576286343</v>
          </cell>
          <cell r="H121" t="str">
            <v>kWhe/t product</v>
          </cell>
        </row>
        <row r="122">
          <cell r="F122" t="str">
            <v xml:space="preserve">Energy demand </v>
          </cell>
          <cell r="G122">
            <v>1.531764705882353E-7</v>
          </cell>
          <cell r="H122" t="str">
            <v>kWhth/t product</v>
          </cell>
        </row>
        <row r="124">
          <cell r="F124" t="str">
            <v>Price</v>
          </cell>
          <cell r="G124" t="str">
            <v>Ethylene oxide market 2018$</v>
          </cell>
          <cell r="H124" t="str">
            <v>Ethylene oxide market 2019$</v>
          </cell>
          <cell r="I124" t="str">
            <v>Global production capacity (tonne)</v>
          </cell>
          <cell r="J124" t="str">
            <v>Price formic acid ($/tonne)</v>
          </cell>
          <cell r="K124" t="str">
            <v>Reference 1</v>
          </cell>
          <cell r="L124" t="str">
            <v>Reference 2</v>
          </cell>
        </row>
        <row r="125">
          <cell r="G125">
            <v>44975756126.488647</v>
          </cell>
          <cell r="H125">
            <v>45875271249.018425</v>
          </cell>
          <cell r="I125">
            <v>34500000</v>
          </cell>
          <cell r="J125">
            <v>1329.7180072179253</v>
          </cell>
          <cell r="K125" t="str">
            <v>https://www.marketwatch.com/press-release/ethylene-oxide-market-to-witness-a-moderate-cagr-of-63-during-2018-2024-2019-05-07?mod=mw_quote_news</v>
          </cell>
          <cell r="L125" t="str">
            <v>https://www.prnewswire.com/news-releases/global-and-china-ethylene-oxide-eo-industry-report-2017---the-market-monopoly-is-gradually-broken-300501896.html</v>
          </cell>
        </row>
        <row r="126">
          <cell r="G126" t="str">
            <v>Back calculated the current worth of the ethylene oxide market based on its worth in 2024 and the CAGR (6.33%)</v>
          </cell>
          <cell r="H126">
            <v>1.02</v>
          </cell>
          <cell r="I126" t="str">
            <v>http://www.in2013dollars.com/us/inflation/2006?amount=1</v>
          </cell>
        </row>
        <row r="130">
          <cell r="E130" t="str">
            <v>Carbon monoxide</v>
          </cell>
        </row>
        <row r="132">
          <cell r="F132" t="str">
            <v>Electricity demand</v>
          </cell>
          <cell r="G132" t="str">
            <v>Thermal demand</v>
          </cell>
          <cell r="H132" t="str">
            <v>Plant size</v>
          </cell>
          <cell r="I132" t="str">
            <v>CO2 utilization factor</v>
          </cell>
          <cell r="J132" t="str">
            <v>CAPEX</v>
          </cell>
          <cell r="K132" t="str">
            <v>Other OPEX</v>
          </cell>
        </row>
        <row r="133">
          <cell r="F133" t="str">
            <v>kWhe/t product</v>
          </cell>
          <cell r="G133" t="str">
            <v>kWhth/t product</v>
          </cell>
          <cell r="H133" t="str">
            <v>tonne/y</v>
          </cell>
          <cell r="I133" t="str">
            <v>tCO2/t product</v>
          </cell>
          <cell r="J133" t="str">
            <v>$/tonne</v>
          </cell>
          <cell r="K133" t="str">
            <v>$/tonne</v>
          </cell>
        </row>
        <row r="134">
          <cell r="A134" t="str">
            <v>Carbon monoxide</v>
          </cell>
          <cell r="F134">
            <v>490.45138888888897</v>
          </cell>
          <cell r="G134">
            <v>0</v>
          </cell>
          <cell r="H134">
            <v>17753.069399161617</v>
          </cell>
          <cell r="I134">
            <v>1.5714285714285716</v>
          </cell>
          <cell r="J134">
            <v>400.11394606359767</v>
          </cell>
          <cell r="K134" t="str">
            <v>Not identified</v>
          </cell>
        </row>
        <row r="136">
          <cell r="F136" t="str">
            <v>Factor</v>
          </cell>
          <cell r="G136" t="str">
            <v>Value</v>
          </cell>
          <cell r="H136" t="str">
            <v>Unit</v>
          </cell>
          <cell r="I136" t="str">
            <v>Reference</v>
          </cell>
        </row>
        <row r="137">
          <cell r="F137" t="str">
            <v>Technology provider</v>
          </cell>
        </row>
        <row r="138">
          <cell r="F138" t="str">
            <v>Plant size</v>
          </cell>
          <cell r="H138" t="str">
            <v>tonne/yr</v>
          </cell>
        </row>
        <row r="139">
          <cell r="F139" t="str">
            <v>CO2 use factor</v>
          </cell>
          <cell r="G139">
            <v>1.5714285714285716</v>
          </cell>
          <cell r="H139" t="str">
            <v>tCO2/t product</v>
          </cell>
        </row>
        <row r="140">
          <cell r="F140" t="str">
            <v>Energy demand- electricity</v>
          </cell>
          <cell r="H140" t="str">
            <v>kWh/tonne CO</v>
          </cell>
        </row>
        <row r="141">
          <cell r="F141" t="str">
            <v>Energy demand- natural gas</v>
          </cell>
          <cell r="H141" t="str">
            <v>tonne CO2/tonne CO</v>
          </cell>
        </row>
        <row r="142">
          <cell r="F142" t="str">
            <v xml:space="preserve">Energy demand </v>
          </cell>
          <cell r="G142">
            <v>490.45138888888897</v>
          </cell>
          <cell r="H142" t="str">
            <v>kWhe/t product</v>
          </cell>
        </row>
        <row r="143">
          <cell r="F143" t="str">
            <v xml:space="preserve">Energy demand </v>
          </cell>
          <cell r="H143" t="str">
            <v>kWhth/t product</v>
          </cell>
        </row>
        <row r="146">
          <cell r="F146" t="str">
            <v>Factor</v>
          </cell>
          <cell r="G146" t="str">
            <v>Value</v>
          </cell>
          <cell r="H146" t="str">
            <v>Unit</v>
          </cell>
          <cell r="I146" t="str">
            <v>Reference</v>
          </cell>
        </row>
        <row r="147">
          <cell r="F147" t="str">
            <v>rWGS energy demand</v>
          </cell>
          <cell r="G147">
            <v>3.5</v>
          </cell>
          <cell r="H147" t="str">
            <v>GJ/t FT fuel</v>
          </cell>
          <cell r="I147" t="str">
            <v>DECHEMA</v>
          </cell>
        </row>
        <row r="148">
          <cell r="F148" t="str">
            <v>Mass of CO needed for FT fuel</v>
          </cell>
          <cell r="G148">
            <v>1.982300884955752</v>
          </cell>
          <cell r="H148" t="str">
            <v>t CO/t FT fuel</v>
          </cell>
          <cell r="I148" t="str">
            <v>GIE report / stochiometry</v>
          </cell>
        </row>
        <row r="149">
          <cell r="F149" t="str">
            <v>Energy demand for CO</v>
          </cell>
          <cell r="G149">
            <v>1.7656250000000002</v>
          </cell>
          <cell r="H149" t="str">
            <v>GJ/t CO</v>
          </cell>
        </row>
        <row r="150">
          <cell r="F150" t="str">
            <v>Mass of H2 needed for rWGS</v>
          </cell>
          <cell r="G150">
            <v>141.59292035398229</v>
          </cell>
          <cell r="H150" t="str">
            <v>kg H2/t FT fuel</v>
          </cell>
          <cell r="I150" t="str">
            <v>GIE report / stochiometry</v>
          </cell>
        </row>
        <row r="151">
          <cell r="F151" t="str">
            <v>Mass of H2 needed for rWGS</v>
          </cell>
          <cell r="G151">
            <v>7.1428571428571425E-2</v>
          </cell>
          <cell r="H151" t="str">
            <v>t H2/t FT fuel</v>
          </cell>
        </row>
        <row r="152">
          <cell r="F152" t="str">
            <v>CO2 needed for fuel</v>
          </cell>
          <cell r="G152">
            <v>3.1150442477876106</v>
          </cell>
          <cell r="H152" t="str">
            <v>tCO2/t FT fuel</v>
          </cell>
          <cell r="I152" t="str">
            <v>GIE report / stochiometry</v>
          </cell>
        </row>
        <row r="153">
          <cell r="F153" t="str">
            <v>CO2 needed for CO</v>
          </cell>
          <cell r="G153">
            <v>1.5714285714285716</v>
          </cell>
        </row>
        <row r="154">
          <cell r="F154" t="str">
            <v>Specific CAPEX rWGS plant</v>
          </cell>
          <cell r="G154">
            <v>3.6</v>
          </cell>
          <cell r="H154" t="str">
            <v>million €/(kgCO/s)</v>
          </cell>
          <cell r="I154" t="str">
            <v>https://kalavasta.com/assets/reports/Kalavasta_Carbon_Neutral_Aviation.pdf</v>
          </cell>
        </row>
        <row r="155">
          <cell r="F155" t="str">
            <v>CO2 to CO conversion</v>
          </cell>
          <cell r="G155">
            <v>0.95</v>
          </cell>
          <cell r="I155" t="str">
            <v>https://kalavasta.com/assets/reports/Kalavasta_Carbon_Neutral_Aviation.pdf</v>
          </cell>
        </row>
        <row r="156">
          <cell r="F156" t="str">
            <v>Capacity industrial scale plant</v>
          </cell>
          <cell r="G156">
            <v>10000000</v>
          </cell>
          <cell r="H156" t="str">
            <v>liters FT fuel</v>
          </cell>
          <cell r="I156" t="str">
            <v>https://bioenergyinternational.com/biofuels-oils/sunfire-build-8-000-tonne-per-annum-power-liquid-facility-norway</v>
          </cell>
        </row>
        <row r="157">
          <cell r="F157" t="str">
            <v>Conversion diesel volume to weight</v>
          </cell>
          <cell r="G157">
            <v>0.8508</v>
          </cell>
          <cell r="H157" t="str">
            <v>kg / l diesel</v>
          </cell>
        </row>
        <row r="158">
          <cell r="F158" t="str">
            <v>Capacity industrial scale plant</v>
          </cell>
          <cell r="G158">
            <v>8508</v>
          </cell>
          <cell r="H158" t="str">
            <v>t FT fuel</v>
          </cell>
        </row>
        <row r="159">
          <cell r="F159" t="str">
            <v>CO (rWGS) requirement industrial scale plant</v>
          </cell>
          <cell r="G159">
            <v>16865.415929203537</v>
          </cell>
          <cell r="H159" t="str">
            <v>t CO</v>
          </cell>
        </row>
        <row r="160">
          <cell r="F160" t="str">
            <v>CO (rWGS) requirement industrial scale plant - corrected for CO2 loss</v>
          </cell>
          <cell r="G160">
            <v>17753.069399161617</v>
          </cell>
          <cell r="H160" t="str">
            <v>t CO</v>
          </cell>
        </row>
        <row r="161">
          <cell r="F161" t="str">
            <v>Capacity factor</v>
          </cell>
          <cell r="G161">
            <v>0.85</v>
          </cell>
          <cell r="I161" t="str">
            <v>Assumption</v>
          </cell>
        </row>
        <row r="162">
          <cell r="F162" t="str">
            <v>Load hours</v>
          </cell>
          <cell r="G162">
            <v>7446</v>
          </cell>
        </row>
        <row r="163">
          <cell r="F163" t="str">
            <v>Flow rate CO</v>
          </cell>
          <cell r="G163">
            <v>2.3842424656408294</v>
          </cell>
          <cell r="H163" t="str">
            <v>t CO/hr</v>
          </cell>
        </row>
        <row r="164">
          <cell r="F164" t="str">
            <v>Flow rate CO</v>
          </cell>
          <cell r="G164">
            <v>8.5832728763069852</v>
          </cell>
          <cell r="H164" t="str">
            <v>kg CO/s</v>
          </cell>
        </row>
        <row r="167">
          <cell r="F167" t="str">
            <v>Factor</v>
          </cell>
          <cell r="G167" t="str">
            <v>Value</v>
          </cell>
          <cell r="H167" t="str">
            <v>Unit</v>
          </cell>
          <cell r="I167" t="str">
            <v>Reference</v>
          </cell>
        </row>
        <row r="168">
          <cell r="F168" t="str">
            <v>CAPEX rWGS plant</v>
          </cell>
          <cell r="G168">
            <v>30.899782354705149</v>
          </cell>
          <cell r="H168" t="str">
            <v>million €</v>
          </cell>
        </row>
        <row r="169">
          <cell r="F169" t="str">
            <v>OPEX rWGS plant</v>
          </cell>
          <cell r="G169">
            <v>0.03</v>
          </cell>
          <cell r="H169" t="str">
            <v>% of CAPEX</v>
          </cell>
          <cell r="I169" t="str">
            <v>https://kalavasta.com/assets/reports/Kalavasta_Carbon_Neutral_Aviation.pdf</v>
          </cell>
        </row>
        <row r="170">
          <cell r="F170" t="str">
            <v>OPEX rWGS plant</v>
          </cell>
          <cell r="G170">
            <v>0.92699347064115445</v>
          </cell>
          <cell r="H170" t="str">
            <v>million €/year</v>
          </cell>
        </row>
        <row r="171">
          <cell r="F171" t="str">
            <v>Capital recovery factor</v>
          </cell>
          <cell r="G171">
            <v>0.11016807219002084</v>
          </cell>
        </row>
        <row r="172">
          <cell r="F172" t="str">
            <v>Annualized CAPEX</v>
          </cell>
          <cell r="G172">
            <v>3.4041694531090889</v>
          </cell>
          <cell r="H172" t="str">
            <v>million €/year</v>
          </cell>
        </row>
        <row r="177">
          <cell r="F177" t="str">
            <v>Price</v>
          </cell>
          <cell r="G177" t="str">
            <v>Market value 2016 ($)</v>
          </cell>
          <cell r="H177" t="str">
            <v>Production 2016 (tonne)</v>
          </cell>
          <cell r="I177" t="str">
            <v>Price 2016 ($/tonne)</v>
          </cell>
          <cell r="J177" t="str">
            <v>Price 2019 ($/tonne)</v>
          </cell>
          <cell r="K177" t="str">
            <v>Reference</v>
          </cell>
        </row>
        <row r="178">
          <cell r="G178">
            <v>2789940000</v>
          </cell>
          <cell r="H178">
            <v>3757000</v>
          </cell>
          <cell r="I178">
            <v>742.597817407506</v>
          </cell>
          <cell r="J178">
            <v>787.15368645195645</v>
          </cell>
          <cell r="K178" t="str">
            <v>https://www.openpr.com/news/558500/Carbon-Monoxide-Market-Size-Worth-USD-3218-87-Million-by-2022.html</v>
          </cell>
        </row>
        <row r="179">
          <cell r="J179">
            <v>1.06</v>
          </cell>
          <cell r="K179" t="str">
            <v>http://www.in2013dollars.com/us/inflation/2006?amount=1</v>
          </cell>
        </row>
        <row r="183">
          <cell r="E183" t="str">
            <v>CO2 to Methanol to Olefins</v>
          </cell>
        </row>
        <row r="185">
          <cell r="F185" t="str">
            <v>Electricity demand</v>
          </cell>
          <cell r="G185" t="str">
            <v>Thermal demand</v>
          </cell>
          <cell r="H185" t="str">
            <v>Plant size</v>
          </cell>
          <cell r="I185" t="str">
            <v>CO2 utilization factor</v>
          </cell>
          <cell r="J185" t="str">
            <v>CAPEX</v>
          </cell>
          <cell r="K185" t="str">
            <v>Other OPEX</v>
          </cell>
        </row>
        <row r="186">
          <cell r="F186" t="str">
            <v>kWhe/t product</v>
          </cell>
          <cell r="G186" t="str">
            <v>kWhth/t product</v>
          </cell>
          <cell r="H186" t="str">
            <v>tonne/y</v>
          </cell>
          <cell r="I186" t="str">
            <v>tCO2/t product</v>
          </cell>
          <cell r="J186" t="str">
            <v>$/tonne</v>
          </cell>
          <cell r="K186" t="str">
            <v>$/tonne</v>
          </cell>
        </row>
        <row r="187">
          <cell r="A187" t="str">
            <v>Methanol to olefins (total)</v>
          </cell>
          <cell r="F187">
            <v>2404.4444444444443</v>
          </cell>
          <cell r="G187">
            <v>2404.4444444444443</v>
          </cell>
          <cell r="H187">
            <v>40000</v>
          </cell>
          <cell r="I187">
            <v>3.14</v>
          </cell>
          <cell r="J187">
            <v>125.04072786048951</v>
          </cell>
          <cell r="K187" t="str">
            <v>Not identified</v>
          </cell>
        </row>
        <row r="189">
          <cell r="F189" t="str">
            <v>Factor</v>
          </cell>
          <cell r="G189" t="str">
            <v>Value</v>
          </cell>
          <cell r="H189" t="str">
            <v>Unit</v>
          </cell>
          <cell r="I189" t="str">
            <v>Reference</v>
          </cell>
        </row>
        <row r="190">
          <cell r="F190" t="str">
            <v>CO2 use factor</v>
          </cell>
          <cell r="G190">
            <v>3.14</v>
          </cell>
          <cell r="H190" t="str">
            <v>tCO2/t olefins</v>
          </cell>
          <cell r="I190" t="str">
            <v>http://carbonnext.eu/Deliverables/_/D2.1%20Value%20Chains%2031%2010%202017.pdf</v>
          </cell>
        </row>
        <row r="191">
          <cell r="F191" t="str">
            <v>Energy demand MTO</v>
          </cell>
          <cell r="G191">
            <v>1388.8888888888889</v>
          </cell>
          <cell r="H191" t="str">
            <v>kWh/t olefins</v>
          </cell>
          <cell r="I191" t="str">
            <v>https://dechema.de/dechema_media/Downloads/Positionspapiere/Technology_study_Low_carbon_energy_and_feedstock_for_the_European_chemical_industry.pdf</v>
          </cell>
        </row>
        <row r="192">
          <cell r="F192" t="str">
            <v>Energy demand Methanol</v>
          </cell>
          <cell r="G192">
            <v>1500.0000000000002</v>
          </cell>
          <cell r="H192" t="str">
            <v>kWh/t methanol</v>
          </cell>
          <cell r="I192" t="str">
            <v>https://dechema.de/dechema_media/Downloads/Positionspapiere/Technology_study_Low_carbon_energy_and_feedstock_for_the_European_chemical_industry.pdf</v>
          </cell>
        </row>
        <row r="193">
          <cell r="F193" t="str">
            <v>Methanol/olefins MTO</v>
          </cell>
          <cell r="G193">
            <v>2.2799999999999998</v>
          </cell>
          <cell r="H193" t="str">
            <v>t methanol / t ethylene or propylene</v>
          </cell>
          <cell r="I193" t="str">
            <v>ibid, p69</v>
          </cell>
        </row>
        <row r="194">
          <cell r="F194" t="str">
            <v>Energy demand Methanol</v>
          </cell>
          <cell r="G194">
            <v>3420</v>
          </cell>
          <cell r="H194" t="str">
            <v>kWh/t olefins</v>
          </cell>
        </row>
        <row r="196">
          <cell r="F196" t="str">
            <v>Methanol production</v>
          </cell>
        </row>
        <row r="197">
          <cell r="F197" t="str">
            <v>CAPEX reference</v>
          </cell>
          <cell r="G197">
            <v>8000000</v>
          </cell>
          <cell r="H197" t="str">
            <v>$2009</v>
          </cell>
          <cell r="I197" t="str">
            <v>https://www.chemicals-technology.com/projects/george-olah-renewable-methanol-plant-iceland/</v>
          </cell>
        </row>
        <row r="198">
          <cell r="F198" t="str">
            <v>Capacity CAPEX reference</v>
          </cell>
          <cell r="G198">
            <v>4000</v>
          </cell>
          <cell r="H198" t="str">
            <v>tonne/yr</v>
          </cell>
          <cell r="I198" t="str">
            <v>https://www.chemicals-technology.com/projects/george-olah-renewable-methanol-plant-iceland/</v>
          </cell>
        </row>
        <row r="199">
          <cell r="F199" t="str">
            <v>Average "large" plant size_2</v>
          </cell>
          <cell r="G199">
            <v>40000</v>
          </cell>
          <cell r="H199" t="str">
            <v>tonne/yr</v>
          </cell>
          <cell r="I199" t="str">
            <v>https://dechema.de/dechema_media/Downloads/Positionspapiere/Technology_study_Low_carbon_energy_and_feedstock_for_the_European_chemical_industry.pdf</v>
          </cell>
          <cell r="J199" t="str">
            <v>The Iceland plant serves as a pilot for a plant about ten times this size, see box 2 on page 64. Producing methanol is likely the limiting factor in terms of capacity hence this is used to scale the full pathway.</v>
          </cell>
        </row>
        <row r="201">
          <cell r="F201" t="str">
            <v>CAPEX Average Large plant size 2</v>
          </cell>
          <cell r="G201">
            <v>37418811.302975871</v>
          </cell>
          <cell r="H201" t="str">
            <v>$2009</v>
          </cell>
          <cell r="I201" t="str">
            <v>https://evcvaluation.com/the-cost-to-capacity-method-and-scale-factors/</v>
          </cell>
          <cell r="J201" t="str">
            <v xml:space="preserve">Using cost to capacity method to estimate costs of average large plant size </v>
          </cell>
        </row>
        <row r="202">
          <cell r="F202" t="str">
            <v>Scaling factor</v>
          </cell>
          <cell r="G202">
            <v>0.67</v>
          </cell>
          <cell r="J202" t="str">
            <v xml:space="preserve">Typical scaling factor </v>
          </cell>
        </row>
        <row r="203">
          <cell r="F203" t="str">
            <v>Inflation</v>
          </cell>
          <cell r="G203">
            <v>0.19120000000000001</v>
          </cell>
          <cell r="H203" t="str">
            <v>2009 to 2019</v>
          </cell>
          <cell r="I203" t="str">
            <v>http://www.in2013dollars.com/us/inflation/2009?amount=1</v>
          </cell>
        </row>
        <row r="204">
          <cell r="F204" t="str">
            <v>CAPEX Average Large plant size 2</v>
          </cell>
          <cell r="G204">
            <v>44573288.024104856</v>
          </cell>
          <cell r="H204" t="str">
            <v>$2019</v>
          </cell>
        </row>
        <row r="206">
          <cell r="F206" t="str">
            <v>Olefins production</v>
          </cell>
        </row>
        <row r="207">
          <cell r="F207" t="str">
            <v>CAPEX reference</v>
          </cell>
          <cell r="G207">
            <v>320000000</v>
          </cell>
          <cell r="H207" t="str">
            <v>$2015</v>
          </cell>
          <cell r="I207" t="str">
            <v>https://www.mdpi.com/2227-9717/3/3/684/htm</v>
          </cell>
        </row>
        <row r="208">
          <cell r="F208" t="str">
            <v>Capacity CAPEX reference</v>
          </cell>
          <cell r="G208">
            <v>1560000</v>
          </cell>
          <cell r="H208" t="str">
            <v>tonne/yr</v>
          </cell>
          <cell r="I208" t="str">
            <v>https://www.mdpi.com/2227-9717/3/3/684/htm</v>
          </cell>
          <cell r="J208" t="str">
            <v>tonnes methanol input</v>
          </cell>
        </row>
        <row r="210">
          <cell r="F210" t="str">
            <v>CAPEX</v>
          </cell>
          <cell r="G210">
            <v>776389.56031436753</v>
          </cell>
          <cell r="H210" t="str">
            <v>$2015</v>
          </cell>
          <cell r="I210" t="str">
            <v>https://evcvaluation.com/the-cost-to-capacity-method-and-scale-factors/</v>
          </cell>
          <cell r="J210" t="str">
            <v>scaled to total methanol produced by methanol plant</v>
          </cell>
        </row>
        <row r="211">
          <cell r="F211" t="str">
            <v>Inflation</v>
          </cell>
          <cell r="G211">
            <v>6.4799999999999996E-2</v>
          </cell>
          <cell r="I211" t="str">
            <v>http://www.in2013dollars.com/us/inflation/2015?amount=1</v>
          </cell>
        </row>
        <row r="212">
          <cell r="F212" t="str">
            <v>CAPEX</v>
          </cell>
          <cell r="G212">
            <v>826699.60382273851</v>
          </cell>
          <cell r="H212" t="str">
            <v>$2019</v>
          </cell>
        </row>
        <row r="214">
          <cell r="F214" t="str">
            <v>Integrated pathway</v>
          </cell>
        </row>
        <row r="215">
          <cell r="F215" t="str">
            <v>Total CAPEX</v>
          </cell>
          <cell r="G215">
            <v>45399987.627927594</v>
          </cell>
          <cell r="H215" t="str">
            <v>$2019</v>
          </cell>
        </row>
        <row r="216">
          <cell r="F216" t="str">
            <v>Discounted Capex</v>
          </cell>
          <cell r="G216">
            <v>5001629.1144195804</v>
          </cell>
          <cell r="H216" t="str">
            <v>$2019/yr</v>
          </cell>
        </row>
        <row r="217">
          <cell r="F217" t="str">
            <v>CAPEX per tonne</v>
          </cell>
          <cell r="G217">
            <v>125.04072786048951</v>
          </cell>
          <cell r="H217" t="str">
            <v>$2019/tonne olefins</v>
          </cell>
        </row>
        <row r="221">
          <cell r="D221" t="str">
            <v>Fuels</v>
          </cell>
        </row>
        <row r="223">
          <cell r="E223" t="str">
            <v>Synthetic methane as fuel</v>
          </cell>
        </row>
        <row r="225">
          <cell r="F225" t="str">
            <v>Electricity demand</v>
          </cell>
          <cell r="G225" t="str">
            <v>Thermal demand</v>
          </cell>
          <cell r="H225" t="str">
            <v>Plant size</v>
          </cell>
          <cell r="I225" t="str">
            <v>CO2 utilization factor</v>
          </cell>
          <cell r="J225" t="str">
            <v>CAPEX</v>
          </cell>
          <cell r="K225" t="str">
            <v>Other OPEX</v>
          </cell>
        </row>
        <row r="226">
          <cell r="F226" t="str">
            <v>kWhe/t product</v>
          </cell>
          <cell r="G226" t="str">
            <v>kWhth/t product</v>
          </cell>
          <cell r="H226" t="str">
            <v>tonne/y</v>
          </cell>
          <cell r="I226" t="str">
            <v>tCO2/t product</v>
          </cell>
          <cell r="J226" t="str">
            <v>$/tonne</v>
          </cell>
          <cell r="K226" t="str">
            <v>$/tonne</v>
          </cell>
        </row>
        <row r="227">
          <cell r="A227" t="str">
            <v>Synthetic methane as fuel</v>
          </cell>
          <cell r="F227">
            <v>750</v>
          </cell>
          <cell r="G227">
            <v>750</v>
          </cell>
          <cell r="H227">
            <v>2730</v>
          </cell>
          <cell r="I227">
            <v>2.75</v>
          </cell>
          <cell r="J227">
            <v>355.02436971917433</v>
          </cell>
          <cell r="K227" t="str">
            <v>Not identified</v>
          </cell>
          <cell r="L227" t="str">
            <v>https://dechema.de/dechema_media/Downloads/Positionspapiere/Technology_study_Low_carbon_energy_and_feedstock_for_the_European_chemical_industry.pdf</v>
          </cell>
        </row>
        <row r="228">
          <cell r="G228" t="str">
            <v>26.9 MWh total energy demand of which 25.4 MWh I used for the lectricity demand associated with hydrogen production. This is accounted for separately here. 1.5 MWh is then assumed to be required across both electricity and thermal energy demand.</v>
          </cell>
          <cell r="H228" t="str">
            <v>Assumes replacement of local consumption of natural gas</v>
          </cell>
          <cell r="I228" t="str">
            <v xml:space="preserve">Multiple routes are possible: (i) Sabatier reaction (2.75), (ii) Electrochemical reduction (5.5) and (iii) Gas fermentation (2.75). We use CO2 use factor from the most advanced route. </v>
          </cell>
        </row>
        <row r="231">
          <cell r="H231" t="str">
            <v>Price ($/tonne)</v>
          </cell>
        </row>
        <row r="232">
          <cell r="H232">
            <v>223.27039459459459</v>
          </cell>
          <cell r="I232" t="str">
            <v>Based on natural gas price see Energy cost &amp; EF tab. Calculation includes conversion from Btu to tonne.</v>
          </cell>
        </row>
        <row r="235">
          <cell r="G235" t="str">
            <v xml:space="preserve">CAPEX SNG plant </v>
          </cell>
          <cell r="H235" t="str">
            <v>Capacity SNG plant</v>
          </cell>
          <cell r="I235" t="str">
            <v>Operating hours</v>
          </cell>
          <cell r="J235" t="str">
            <v xml:space="preserve">CAPEX SNG plant </v>
          </cell>
          <cell r="K235" t="str">
            <v>Reference</v>
          </cell>
        </row>
        <row r="236">
          <cell r="G236" t="str">
            <v>2016€/kW HHV-SNGout</v>
          </cell>
          <cell r="H236" t="str">
            <v>MW</v>
          </cell>
          <cell r="I236" t="str">
            <v xml:space="preserve">hours </v>
          </cell>
          <cell r="J236" t="str">
            <v>€/kWh HHV-SNGout</v>
          </cell>
        </row>
        <row r="237">
          <cell r="G237">
            <v>165.25210828503126</v>
          </cell>
          <cell r="H237">
            <v>5</v>
          </cell>
          <cell r="I237">
            <v>8000</v>
          </cell>
          <cell r="J237">
            <v>2.0656513535628907E-2</v>
          </cell>
          <cell r="K237" t="str">
            <v>http://www.enea-consulting.com/wp-content/uploads/2016/01/ENEA-Consulting-The-potential-of-power-to-gas.pdf</v>
          </cell>
        </row>
        <row r="238">
          <cell r="I238" t="str">
            <v>Assumed</v>
          </cell>
        </row>
        <row r="240">
          <cell r="G240" t="str">
            <v>Capacity SNG plant</v>
          </cell>
          <cell r="H240" t="str">
            <v>Efficiency factor plant</v>
          </cell>
          <cell r="I240" t="str">
            <v>Volume energy delivered</v>
          </cell>
        </row>
        <row r="241">
          <cell r="G241" t="str">
            <v>MWh</v>
          </cell>
          <cell r="H241" t="str">
            <v>%</v>
          </cell>
          <cell r="I241" t="str">
            <v>MWh/year</v>
          </cell>
        </row>
        <row r="242">
          <cell r="G242">
            <v>40000</v>
          </cell>
          <cell r="H242">
            <v>85</v>
          </cell>
          <cell r="I242">
            <v>34000</v>
          </cell>
        </row>
        <row r="243">
          <cell r="H243" t="str">
            <v>Assumed</v>
          </cell>
        </row>
        <row r="244">
          <cell r="G244" t="str">
            <v>Energy density methane</v>
          </cell>
          <cell r="H244" t="str">
            <v>Energy density methane</v>
          </cell>
          <cell r="I244" t="str">
            <v>Energy density methane</v>
          </cell>
          <cell r="J244" t="str">
            <v>CAPEX SNG plant</v>
          </cell>
          <cell r="K244" t="str">
            <v>Reference</v>
          </cell>
        </row>
        <row r="245">
          <cell r="G245" t="str">
            <v>MJ/kg</v>
          </cell>
          <cell r="H245" t="str">
            <v>kWh/kg</v>
          </cell>
          <cell r="I245" t="str">
            <v>kWh/tonne</v>
          </cell>
          <cell r="J245" t="str">
            <v>2016€/tonne</v>
          </cell>
        </row>
        <row r="246">
          <cell r="G246">
            <v>52.75</v>
          </cell>
          <cell r="H246">
            <v>14.652789500000001</v>
          </cell>
          <cell r="I246">
            <v>14652.789500000001</v>
          </cell>
          <cell r="J246">
            <v>302.67554464147116</v>
          </cell>
          <cell r="K246" t="str">
            <v>https://hypertextbook.com/facts/2004/BillyWan.shtml</v>
          </cell>
        </row>
        <row r="247">
          <cell r="G247" t="str">
            <v>Average of a range was used</v>
          </cell>
          <cell r="J247" t="str">
            <v>2016$/tonne</v>
          </cell>
        </row>
        <row r="248">
          <cell r="J248">
            <v>334.92865067846634</v>
          </cell>
          <cell r="K248" t="str">
            <v>https://www.ofx.com/en-gb/forex-news/historical-exchange-rates/</v>
          </cell>
        </row>
        <row r="249">
          <cell r="J249" t="str">
            <v>2016$/tonne</v>
          </cell>
        </row>
        <row r="250">
          <cell r="J250">
            <v>355.02436971917433</v>
          </cell>
          <cell r="K250" t="str">
            <v>http://www.in2013dollars.com/us/inflation/2016?amount=1</v>
          </cell>
        </row>
        <row r="252">
          <cell r="E252" t="str">
            <v>Formic acid</v>
          </cell>
        </row>
        <row r="254">
          <cell r="F254" t="str">
            <v>Electricity demand</v>
          </cell>
          <cell r="G254" t="str">
            <v>Thermal demand</v>
          </cell>
          <cell r="H254" t="str">
            <v>Plant size</v>
          </cell>
          <cell r="I254" t="str">
            <v>CO2 utilization factor</v>
          </cell>
          <cell r="J254" t="str">
            <v>CAPEX</v>
          </cell>
          <cell r="K254" t="str">
            <v>Other OPEX</v>
          </cell>
        </row>
        <row r="255">
          <cell r="F255" t="str">
            <v>kWhe/t product</v>
          </cell>
          <cell r="G255" t="str">
            <v>kWhth/t product</v>
          </cell>
          <cell r="H255" t="str">
            <v>tonne/y</v>
          </cell>
          <cell r="I255" t="str">
            <v>tCO2/t product</v>
          </cell>
          <cell r="J255" t="str">
            <v>$/tonne</v>
          </cell>
          <cell r="K255" t="str">
            <v>$/tonne</v>
          </cell>
        </row>
        <row r="256">
          <cell r="A256" t="str">
            <v>Formic acid</v>
          </cell>
          <cell r="F256">
            <v>2724.666666666667</v>
          </cell>
          <cell r="G256">
            <v>2783</v>
          </cell>
          <cell r="H256">
            <v>10800</v>
          </cell>
          <cell r="I256">
            <v>0.96</v>
          </cell>
          <cell r="J256">
            <v>184.73202680967071</v>
          </cell>
          <cell r="K256" t="str">
            <v>Not identified</v>
          </cell>
        </row>
        <row r="259">
          <cell r="F259" t="str">
            <v>Formic Acid</v>
          </cell>
          <cell r="G259" t="str">
            <v>(DNV Norway)</v>
          </cell>
        </row>
        <row r="261">
          <cell r="F261" t="str">
            <v>Parameter</v>
          </cell>
          <cell r="G261" t="str">
            <v>Factor</v>
          </cell>
          <cell r="H261" t="str">
            <v>Reference</v>
          </cell>
          <cell r="I261" t="str">
            <v>Comment</v>
          </cell>
        </row>
        <row r="262">
          <cell r="F262" t="str">
            <v>output (kg/year)</v>
          </cell>
          <cell r="G262">
            <v>365</v>
          </cell>
          <cell r="H262" t="str">
            <v>https://issuu.com/dnv.com/docs/dnv-position_paper_co2_utilization</v>
          </cell>
        </row>
        <row r="263">
          <cell r="F263" t="str">
            <v>Energy demand (MWh/t)</v>
          </cell>
          <cell r="G263">
            <v>7.5</v>
          </cell>
          <cell r="H263" t="str">
            <v>https://core.ac.uk/download/pdf/52098470.pdf</v>
          </cell>
        </row>
        <row r="264">
          <cell r="F264" t="str">
            <v>Electricity needs (MWh/t)</v>
          </cell>
          <cell r="G264">
            <v>4.0540000000000003</v>
          </cell>
          <cell r="H264" t="str">
            <v>https://www.sciencedirect.com/science/article/pii/S0360319915313835</v>
          </cell>
        </row>
        <row r="265">
          <cell r="F265" t="str">
            <v xml:space="preserve"> - without electrolyser (H2)</v>
          </cell>
          <cell r="G265">
            <v>0.29599999999999999</v>
          </cell>
          <cell r="H265" t="str">
            <v>https://www.sciencedirect.com/science/article/pii/S0360319915313835</v>
          </cell>
        </row>
        <row r="266">
          <cell r="F266" t="str">
            <v>Heating needs</v>
          </cell>
          <cell r="G266">
            <v>2.7829999999999999</v>
          </cell>
          <cell r="H266" t="str">
            <v>https://www.sciencedirect.com/science/article/pii/S0360319915313835</v>
          </cell>
        </row>
        <row r="267">
          <cell r="F267" t="str">
            <v>Cooling needs</v>
          </cell>
          <cell r="G267">
            <v>2.428666666666667</v>
          </cell>
          <cell r="H267" t="str">
            <v>https://www.sciencedirect.com/science/article/pii/S0360319915313835</v>
          </cell>
          <cell r="I267" t="str">
            <v>no integration of heating and cooling assumed in this case study. This is corrected for by taking 1,5t/hr output and 800kW savings poential as cited (but not applied) in the same study</v>
          </cell>
        </row>
        <row r="270">
          <cell r="F270" t="str">
            <v>CO2 utilised</v>
          </cell>
          <cell r="G270" t="str">
            <v>Comments</v>
          </cell>
          <cell r="H270" t="str">
            <v>Reference</v>
          </cell>
        </row>
        <row r="271">
          <cell r="F271">
            <v>0.96</v>
          </cell>
          <cell r="H271" t="str">
            <v>http://carbonnext.eu/Deliverables/_/D2.1%20Value%20Chains%2031%2010%202017.pdf</v>
          </cell>
        </row>
        <row r="274">
          <cell r="F274" t="str">
            <v>Factor</v>
          </cell>
          <cell r="G274" t="str">
            <v>Value</v>
          </cell>
          <cell r="H274" t="str">
            <v>Unit</v>
          </cell>
          <cell r="I274" t="str">
            <v>Reference</v>
          </cell>
        </row>
        <row r="275">
          <cell r="F275" t="str">
            <v>CAPEX</v>
          </cell>
          <cell r="G275">
            <v>16.2</v>
          </cell>
          <cell r="H275" t="str">
            <v xml:space="preserve">M€ </v>
          </cell>
          <cell r="I275" t="str">
            <v>https://www.sciencedirect.com/science/article/pii/S0360319915313835</v>
          </cell>
        </row>
        <row r="276">
          <cell r="F276" t="str">
            <v>Capacity</v>
          </cell>
          <cell r="G276">
            <v>12</v>
          </cell>
          <cell r="H276" t="str">
            <v>ktonne/yr</v>
          </cell>
          <cell r="I276" t="str">
            <v>https://www.sciencedirect.com/science/article/pii/S0360319915313835</v>
          </cell>
        </row>
        <row r="277">
          <cell r="F277" t="str">
            <v>Assumed load factor</v>
          </cell>
          <cell r="G277">
            <v>0.9</v>
          </cell>
          <cell r="I277" t="str">
            <v>https://www.sciencedirect.com/science/article/pii/S0360319915313835, revised downward from 91.3% to 90% to be conservative.</v>
          </cell>
        </row>
        <row r="278">
          <cell r="F278" t="str">
            <v>Exchange rate</v>
          </cell>
          <cell r="G278">
            <v>1.11788</v>
          </cell>
          <cell r="H278" t="str">
            <v>USD/EUR</v>
          </cell>
          <cell r="I278" t="str">
            <v>https://www.xe.com/currencyconverter/convert/?Amount=1&amp;From=EUR&amp;To=USD</v>
          </cell>
        </row>
        <row r="279">
          <cell r="F279" t="str">
            <v>CAPEX annuitised</v>
          </cell>
          <cell r="G279">
            <v>1.9951058895444438</v>
          </cell>
          <cell r="H279" t="str">
            <v>M$/yr</v>
          </cell>
          <cell r="I279" t="str">
            <v>Assumed CRF</v>
          </cell>
        </row>
        <row r="280">
          <cell r="F280" t="str">
            <v>CAPEX per tonne</v>
          </cell>
          <cell r="G280">
            <v>184.73202680967071</v>
          </cell>
          <cell r="H280" t="str">
            <v>$/tonne FA</v>
          </cell>
        </row>
        <row r="283">
          <cell r="F283" t="str">
            <v>Price</v>
          </cell>
          <cell r="G283" t="str">
            <v>Formic acid market 2016$</v>
          </cell>
          <cell r="H283" t="str">
            <v>Formic acid market 2019$</v>
          </cell>
          <cell r="I283" t="str">
            <v>Global production capacity (tonne)</v>
          </cell>
          <cell r="J283" t="str">
            <v>Price formic acid ($/tonne)</v>
          </cell>
          <cell r="K283" t="str">
            <v>Reference 1</v>
          </cell>
          <cell r="L283" t="str">
            <v>Reference 2</v>
          </cell>
        </row>
        <row r="284">
          <cell r="G284">
            <v>516900000</v>
          </cell>
          <cell r="H284">
            <v>547914000</v>
          </cell>
          <cell r="I284">
            <v>1137000</v>
          </cell>
          <cell r="J284">
            <v>481.89445910290237</v>
          </cell>
          <cell r="K284" t="str">
            <v>https://www.ktvn.com/story/40085223/formic-acid-market-price-trend-2019-size-estimation-latest-research-news-growth-opportunities-industry-outline-with-key-players-vendors-and-regions</v>
          </cell>
          <cell r="L284" t="str">
            <v>https://www.mordorintelligence.com/industry-reports/formic-acid-market</v>
          </cell>
        </row>
        <row r="285">
          <cell r="H285">
            <v>1.06</v>
          </cell>
          <cell r="I285" t="str">
            <v>http://www.in2013dollars.com/us/inflation/2006?amount=1</v>
          </cell>
        </row>
        <row r="289">
          <cell r="D289" t="str">
            <v xml:space="preserve">Mineralisation </v>
          </cell>
        </row>
        <row r="291">
          <cell r="F291" t="str">
            <v xml:space="preserve"> </v>
          </cell>
        </row>
        <row r="292">
          <cell r="E292" t="str">
            <v>Carbonate mineralization - natural minerals</v>
          </cell>
        </row>
        <row r="294">
          <cell r="F294" t="str">
            <v>Electricity demand</v>
          </cell>
          <cell r="G294" t="str">
            <v>Thermal demand</v>
          </cell>
          <cell r="H294" t="str">
            <v>Plant size</v>
          </cell>
          <cell r="I294" t="str">
            <v>CO2 utilization factor</v>
          </cell>
          <cell r="J294" t="str">
            <v>CAPEX</v>
          </cell>
          <cell r="K294" t="str">
            <v>Other OPEX</v>
          </cell>
        </row>
        <row r="295">
          <cell r="F295" t="str">
            <v>kWhe/t product</v>
          </cell>
          <cell r="G295" t="str">
            <v>kWhth/t product</v>
          </cell>
          <cell r="H295" t="str">
            <v>tonne/y</v>
          </cell>
          <cell r="I295" t="str">
            <v>tCO2/t product</v>
          </cell>
          <cell r="J295" t="str">
            <v>$/tonne</v>
          </cell>
          <cell r="K295" t="str">
            <v>$/tonne</v>
          </cell>
        </row>
        <row r="296">
          <cell r="A296" t="str">
            <v>Carbonate mineralization - natural minerals</v>
          </cell>
          <cell r="F296">
            <v>168.07692307692307</v>
          </cell>
          <cell r="G296">
            <v>1.816239316239316E-2</v>
          </cell>
          <cell r="H296">
            <v>26000.000000000004</v>
          </cell>
          <cell r="I296">
            <v>0.38461538461538458</v>
          </cell>
          <cell r="J296">
            <v>14.833274000237333</v>
          </cell>
          <cell r="K296">
            <v>19.050798258345431</v>
          </cell>
        </row>
        <row r="299">
          <cell r="F299" t="str">
            <v>Variable</v>
          </cell>
          <cell r="G299" t="str">
            <v>Value</v>
          </cell>
          <cell r="H299" t="str">
            <v>Unit</v>
          </cell>
          <cell r="I299" t="str">
            <v>Reference</v>
          </cell>
        </row>
        <row r="300">
          <cell r="F300" t="str">
            <v>Power requirement</v>
          </cell>
          <cell r="G300">
            <v>437</v>
          </cell>
          <cell r="H300" t="str">
            <v>kWhe/tCO2</v>
          </cell>
          <cell r="I300" t="str">
            <v>Based on Wollastonite, which NYS has quarries of. Source: https://www.ipcc.ch/site/assets/uploads/2018/03/srccs_wholereport-1.pdf; http://www.nysm.nysed.gov/common/nysm/files/nysmrecord-vol3_0.pdf; https://www.psi.ch/sites/default/files/import/eem/PublicationsTabelle/2014_Volkart_Article_LCA_mineral_carbonation.pdf</v>
          </cell>
        </row>
        <row r="301">
          <cell r="F301" t="str">
            <v>Power requirement</v>
          </cell>
          <cell r="G301">
            <v>168.07692307692307</v>
          </cell>
          <cell r="H301" t="str">
            <v>kWhe/tP</v>
          </cell>
        </row>
        <row r="302">
          <cell r="F302" t="str">
            <v>Energy requirements - grinding to 100 μm</v>
          </cell>
          <cell r="G302">
            <v>140</v>
          </cell>
          <cell r="H302" t="str">
            <v>kWh</v>
          </cell>
          <cell r="I302" t="str">
            <v>https://www.researchgate.net/publication/265987710</v>
          </cell>
        </row>
        <row r="303">
          <cell r="F303" t="str">
            <v>Heat requirement</v>
          </cell>
          <cell r="G303">
            <v>0.17</v>
          </cell>
          <cell r="H303" t="str">
            <v>MJ/tCO2</v>
          </cell>
          <cell r="I303" t="str">
            <v>https://www.psi.ch/sites/default/files/import/eem/PublicationsTabelle/2014_Volkart_Article_LCA_mineral_carbonation.pdf</v>
          </cell>
        </row>
        <row r="304">
          <cell r="F304" t="str">
            <v>Costs of activated wollastonite ore</v>
          </cell>
          <cell r="G304">
            <v>19</v>
          </cell>
          <cell r="H304" t="str">
            <v>$/t</v>
          </cell>
          <cell r="I304" t="str">
            <v>https://www.ipcc.ch/site/assets/uploads/2018/03/srccs_wholereport-1.pdf</v>
          </cell>
        </row>
        <row r="305">
          <cell r="F305" t="str">
            <v>CO2 utilised</v>
          </cell>
          <cell r="G305">
            <v>0.38461538461538458</v>
          </cell>
          <cell r="H305" t="str">
            <v>tCO2/t</v>
          </cell>
          <cell r="I305" t="str">
            <v>https://www.ipcc.ch/site/assets/uploads/2018/03/srccs_wholereport-1.pdf</v>
          </cell>
        </row>
        <row r="306">
          <cell r="F306" t="str">
            <v>CO2 utilised per plant</v>
          </cell>
          <cell r="G306">
            <v>10000</v>
          </cell>
          <cell r="H306" t="str">
            <v>t CO2 / y</v>
          </cell>
          <cell r="I306" t="str">
            <v>Based on demonstration phase plans of MCI: https://www.mineralcarbonation.com/</v>
          </cell>
        </row>
        <row r="307">
          <cell r="F307" t="str">
            <v>Plant capacity</v>
          </cell>
          <cell r="G307">
            <v>26000.000000000004</v>
          </cell>
          <cell r="H307" t="str">
            <v>t carbonated material /y</v>
          </cell>
        </row>
        <row r="308">
          <cell r="F308" t="str">
            <v xml:space="preserve">CO2 stored </v>
          </cell>
          <cell r="G308">
            <v>0.318</v>
          </cell>
          <cell r="H308" t="str">
            <v>tCO2/MWh</v>
          </cell>
          <cell r="I308" t="str">
            <v>Supporting calculations: https://www.sciencedirect.com/science/article/abs/pii/S175058361300426X?via%3Dihub</v>
          </cell>
        </row>
        <row r="309">
          <cell r="F309" t="str">
            <v>Levelised CAPEX of mineral carbonation plant</v>
          </cell>
          <cell r="G309">
            <v>1.5</v>
          </cell>
          <cell r="H309" t="str">
            <v>€/MWh</v>
          </cell>
          <cell r="I309" t="str">
            <v>Supporting calculations: https://www.sciencedirect.com/science/article/abs/pii/S175058361300426X?via%3Dihub</v>
          </cell>
        </row>
        <row r="310">
          <cell r="F310" t="str">
            <v>Levelised fixed O&amp;M of mineral carbonation plant</v>
          </cell>
          <cell r="G310">
            <v>0.9</v>
          </cell>
          <cell r="H310" t="str">
            <v>€/MWh</v>
          </cell>
          <cell r="I310" t="str">
            <v>Supporting calculations: https://www.sciencedirect.com/science/article/abs/pii/S175058361300426X?via%3Dihub</v>
          </cell>
        </row>
        <row r="311">
          <cell r="F311" t="str">
            <v>CAPEX mineral carbonation plant</v>
          </cell>
          <cell r="G311">
            <v>4.716981132075472</v>
          </cell>
          <cell r="H311" t="str">
            <v>€/tCO2</v>
          </cell>
        </row>
        <row r="312">
          <cell r="F312" t="str">
            <v>Fixed O&amp;M mineral carbonation plant</v>
          </cell>
          <cell r="G312">
            <v>2.8301886792452828</v>
          </cell>
          <cell r="H312" t="str">
            <v>€/tCO2</v>
          </cell>
        </row>
        <row r="315">
          <cell r="G315" t="str">
            <v>Price</v>
          </cell>
          <cell r="H315" t="str">
            <v>Market value 2018 ($)</v>
          </cell>
          <cell r="I315" t="str">
            <v>Production 2015 (tonne)</v>
          </cell>
          <cell r="J315" t="str">
            <v>Predicted production 2018 (tonne)</v>
          </cell>
          <cell r="K315" t="str">
            <v>Price 2018 ($/tonne)</v>
          </cell>
          <cell r="L315" t="str">
            <v>Price 2019 ($/tonne)</v>
          </cell>
          <cell r="M315" t="str">
            <v>Reference</v>
          </cell>
        </row>
        <row r="316">
          <cell r="H316">
            <v>360000000000</v>
          </cell>
          <cell r="I316">
            <v>1320000000</v>
          </cell>
          <cell r="J316">
            <v>1510667843.5200002</v>
          </cell>
          <cell r="K316">
            <v>238.30519828976148</v>
          </cell>
          <cell r="L316">
            <v>243.0713022555567</v>
          </cell>
          <cell r="M316" t="str">
            <v>https://www.globenewswire.com/news-release/2019/02/20/1738165/0/en/Global-Construction-Aggregates-Market-Will-Reach-USD-490-Billion-by-2025-Zion-Market-Research.html</v>
          </cell>
        </row>
        <row r="317">
          <cell r="H317" t="str">
            <v>Construction aggregates</v>
          </cell>
        </row>
        <row r="318">
          <cell r="J318" t="str">
            <v>CAGR(%)</v>
          </cell>
          <cell r="K318" t="str">
            <v>Number of years</v>
          </cell>
          <cell r="L318" t="str">
            <v>Reference</v>
          </cell>
        </row>
        <row r="319">
          <cell r="J319">
            <v>4.5999999999999996</v>
          </cell>
          <cell r="K319">
            <v>3</v>
          </cell>
          <cell r="L319" t="str">
            <v>https://www.globenewswire.com/news-release/2019/02/20/1738165/0/en/Global-Construction-Aggregates-Market-Will-Reach-USD-490-Billion-by-2025-Zion-Market-Research.html</v>
          </cell>
        </row>
        <row r="321">
          <cell r="J321" t="str">
            <v>2018$</v>
          </cell>
          <cell r="K321" t="str">
            <v>2019$</v>
          </cell>
          <cell r="L321" t="str">
            <v>Reference</v>
          </cell>
        </row>
        <row r="322">
          <cell r="J322">
            <v>1</v>
          </cell>
          <cell r="K322">
            <v>1.02</v>
          </cell>
          <cell r="L322" t="str">
            <v>http://www.in2013dollars.com/us/inflation/2006?amount=1</v>
          </cell>
        </row>
        <row r="325">
          <cell r="D325" t="str">
            <v>Other</v>
          </cell>
        </row>
        <row r="329">
          <cell r="E329" t="str">
            <v>Refrigerant gas - not assessed in model</v>
          </cell>
        </row>
        <row r="331">
          <cell r="F331" t="str">
            <v>Electricity demand</v>
          </cell>
          <cell r="G331" t="str">
            <v>Thermal demand</v>
          </cell>
          <cell r="H331" t="str">
            <v>Plant size</v>
          </cell>
          <cell r="I331" t="str">
            <v>CO2 utilization factor</v>
          </cell>
          <cell r="J331" t="str">
            <v>CAPEX</v>
          </cell>
          <cell r="K331" t="str">
            <v>Other OPEX</v>
          </cell>
        </row>
        <row r="332">
          <cell r="F332" t="str">
            <v>kWhe/t product</v>
          </cell>
          <cell r="G332" t="str">
            <v>kWhth/t product</v>
          </cell>
          <cell r="H332" t="str">
            <v>tonne/y</v>
          </cell>
          <cell r="I332" t="str">
            <v>tCO2/t product</v>
          </cell>
          <cell r="J332" t="str">
            <v>$/tonne</v>
          </cell>
          <cell r="K332" t="str">
            <v>$/tonne</v>
          </cell>
        </row>
        <row r="333">
          <cell r="A333" t="str">
            <v>Refrigerant gas</v>
          </cell>
          <cell r="I333">
            <v>1</v>
          </cell>
          <cell r="J333" t="str">
            <v>Not identified</v>
          </cell>
          <cell r="K333" t="str">
            <v>Not identified</v>
          </cell>
        </row>
        <row r="336">
          <cell r="F336" t="str">
            <v>Cost component</v>
          </cell>
          <cell r="G336" t="str">
            <v>Cost component</v>
          </cell>
          <cell r="H336" t="str">
            <v>Unit</v>
          </cell>
        </row>
        <row r="337">
          <cell r="F337" t="str">
            <v>Investment cost</v>
          </cell>
          <cell r="G337">
            <v>10000</v>
          </cell>
          <cell r="H337" t="str">
            <v>€</v>
          </cell>
        </row>
        <row r="338">
          <cell r="F338" t="str">
            <v>MT power cost - CO2 refrigerant</v>
          </cell>
          <cell r="G338">
            <v>65000</v>
          </cell>
          <cell r="H338" t="str">
            <v>€</v>
          </cell>
        </row>
        <row r="339">
          <cell r="F339" t="str">
            <v>LT power cost - CO2 refrigerant</v>
          </cell>
          <cell r="G339">
            <v>15000</v>
          </cell>
          <cell r="H339" t="str">
            <v>€</v>
          </cell>
        </row>
        <row r="340">
          <cell r="F340" t="str">
            <v>MT power cost - HFC refrigerant</v>
          </cell>
          <cell r="G340">
            <v>50000</v>
          </cell>
          <cell r="H340" t="str">
            <v>€</v>
          </cell>
        </row>
        <row r="341">
          <cell r="F341" t="str">
            <v>LT power cost - HFC refrigerant</v>
          </cell>
          <cell r="G341">
            <v>12000</v>
          </cell>
          <cell r="H341" t="str">
            <v>€</v>
          </cell>
        </row>
        <row r="342">
          <cell r="F342" t="str">
            <v>Assumption power cost study</v>
          </cell>
          <cell r="G342">
            <v>0.15</v>
          </cell>
          <cell r="H342" t="str">
            <v>€/kWh</v>
          </cell>
        </row>
        <row r="343">
          <cell r="F343" t="str">
            <v>MT power consumption</v>
          </cell>
          <cell r="G343">
            <v>433.33333333333337</v>
          </cell>
          <cell r="H343" t="str">
            <v>MWh</v>
          </cell>
        </row>
        <row r="344">
          <cell r="F344" t="str">
            <v>LT power consumption</v>
          </cell>
          <cell r="G344">
            <v>100</v>
          </cell>
          <cell r="H344" t="str">
            <v>MWh</v>
          </cell>
        </row>
        <row r="345">
          <cell r="F345" t="str">
            <v>MT power consumption</v>
          </cell>
          <cell r="G345">
            <v>333.33333333333337</v>
          </cell>
          <cell r="H345" t="str">
            <v>MWh</v>
          </cell>
        </row>
        <row r="346">
          <cell r="F346" t="str">
            <v>LT power consumption</v>
          </cell>
          <cell r="G346">
            <v>80</v>
          </cell>
          <cell r="H346" t="str">
            <v>MWh</v>
          </cell>
        </row>
        <row r="347">
          <cell r="F347" t="str">
            <v>Lifetime CO2e emissions CO2 refrigerant system</v>
          </cell>
          <cell r="G347">
            <v>2000</v>
          </cell>
          <cell r="H347" t="str">
            <v>tCO2e</v>
          </cell>
        </row>
        <row r="348">
          <cell r="F348" t="str">
            <v>Lifetime CO2e emissions HFC refrigerant system</v>
          </cell>
          <cell r="G348">
            <v>2850</v>
          </cell>
          <cell r="H348" t="str">
            <v>tCO2e</v>
          </cell>
        </row>
        <row r="353">
          <cell r="F353" t="str">
            <v>Price</v>
          </cell>
          <cell r="G353" t="str">
            <v>2019$/pound</v>
          </cell>
          <cell r="H353" t="str">
            <v>2019$/tonne</v>
          </cell>
          <cell r="I353" t="str">
            <v>Reference</v>
          </cell>
        </row>
        <row r="354">
          <cell r="G354">
            <v>1</v>
          </cell>
          <cell r="H354">
            <v>2204.6226218000002</v>
          </cell>
          <cell r="I354" t="str">
            <v>http://www.r744.com/files/Hillphoenix_CO2_ROI_WhitePaper_v10_Oct24_2014.pdf</v>
          </cell>
        </row>
        <row r="358">
          <cell r="D358" t="str">
            <v>CO2 storage</v>
          </cell>
        </row>
        <row r="360">
          <cell r="F360" t="str">
            <v>Location</v>
          </cell>
          <cell r="G360" t="str">
            <v>Formation</v>
          </cell>
          <cell r="H360" t="str">
            <v>Storage potential</v>
          </cell>
          <cell r="I360" t="str">
            <v>CAPEX</v>
          </cell>
          <cell r="J360" t="str">
            <v>OPEX</v>
          </cell>
          <cell r="K360" t="str">
            <v>Reference</v>
          </cell>
        </row>
        <row r="361">
          <cell r="F361" t="str">
            <v>-</v>
          </cell>
          <cell r="H361" t="str">
            <v>billion tonnes/year</v>
          </cell>
          <cell r="I361" t="str">
            <v>$/tonne</v>
          </cell>
          <cell r="J361" t="str">
            <v>$/tonne</v>
          </cell>
        </row>
        <row r="362">
          <cell r="F362" t="str">
            <v>Onshore</v>
          </cell>
          <cell r="G362" t="str">
            <v>Oil and natural gas reservoirs</v>
          </cell>
          <cell r="H362">
            <v>0.08</v>
          </cell>
          <cell r="I362">
            <v>18.64</v>
          </cell>
          <cell r="J362">
            <v>0.55920000000000003</v>
          </cell>
          <cell r="K362" t="str">
            <v>Average of 16.1 and 21.2. From: https://ieaghg.org/docs/overviews/2005-3.pdf</v>
          </cell>
        </row>
        <row r="363">
          <cell r="F363" t="str">
            <v>Onshore</v>
          </cell>
          <cell r="G363" t="str">
            <v>Saline formations</v>
          </cell>
          <cell r="H363">
            <v>4.37</v>
          </cell>
          <cell r="I363">
            <v>7</v>
          </cell>
          <cell r="J363">
            <v>0.21</v>
          </cell>
          <cell r="K363" t="str">
            <v>Assumed low-end estimates for onshore: NETL, 2014. Quality Guidelines for Energy System Studies: Carbon Dioxide Transport and Storage in NETL Studies.</v>
          </cell>
        </row>
        <row r="364">
          <cell r="F364" t="str">
            <v>Onshore</v>
          </cell>
          <cell r="G364" t="str">
            <v>Shale formations</v>
          </cell>
          <cell r="H364">
            <v>0.4</v>
          </cell>
          <cell r="I364">
            <v>12</v>
          </cell>
          <cell r="J364">
            <v>0.36</v>
          </cell>
          <cell r="K364" t="str">
            <v>Assumed equal to ECBM</v>
          </cell>
        </row>
        <row r="365">
          <cell r="F365" t="str">
            <v>Offshore</v>
          </cell>
          <cell r="G365" t="str">
            <v>Saline formations</v>
          </cell>
          <cell r="H365">
            <v>9.35</v>
          </cell>
          <cell r="I365">
            <v>16</v>
          </cell>
          <cell r="J365">
            <v>0.48</v>
          </cell>
          <cell r="K365" t="str">
            <v>Assumed high-end estimates for offshore: NETL, 2014. Quality Guidelines for Energy System Studies: Carbon Dioxide Transport and Storage in NETL Studies.</v>
          </cell>
        </row>
        <row r="369">
          <cell r="D369" t="str">
            <v>CO2 transport</v>
          </cell>
        </row>
        <row r="372">
          <cell r="F372" t="str">
            <v>Distance</v>
          </cell>
          <cell r="G372" t="str">
            <v>Cost</v>
          </cell>
          <cell r="H372" t="str">
            <v>Reference</v>
          </cell>
        </row>
        <row r="373">
          <cell r="F373" t="str">
            <v>miles</v>
          </cell>
          <cell r="G373" t="str">
            <v>2011$/tCO2</v>
          </cell>
          <cell r="H373" t="str">
            <v>2011$/tCO2</v>
          </cell>
        </row>
        <row r="374">
          <cell r="F374">
            <v>600</v>
          </cell>
          <cell r="G374">
            <v>18</v>
          </cell>
          <cell r="H374" t="str">
            <v>Assumed 5 MtCO2 capacity pipeline. Source: NETL, 2014. Quality Guidelines for Energy System Studies: Carbon Dioxide Transport and Storage in NETL Studies</v>
          </cell>
        </row>
        <row r="377">
          <cell r="F377" t="str">
            <v>Distance</v>
          </cell>
          <cell r="G377" t="str">
            <v>Cost</v>
          </cell>
        </row>
        <row r="378">
          <cell r="F378" t="str">
            <v>kilometers</v>
          </cell>
          <cell r="G378" t="str">
            <v>2019$/tCO2</v>
          </cell>
        </row>
        <row r="379">
          <cell r="F379">
            <v>965.60640000000012</v>
          </cell>
          <cell r="G379">
            <v>20.093400000000003</v>
          </cell>
        </row>
        <row r="381">
          <cell r="F381" t="str">
            <v>Conversion factors</v>
          </cell>
          <cell r="G381" t="str">
            <v>Conversion factors</v>
          </cell>
        </row>
        <row r="382">
          <cell r="F382" t="str">
            <v>Mi to km</v>
          </cell>
          <cell r="G382">
            <v>1.6093440000000001</v>
          </cell>
        </row>
        <row r="383">
          <cell r="F383" t="str">
            <v>2011$ to 2019$</v>
          </cell>
          <cell r="G383">
            <v>1.1163000000000001</v>
          </cell>
        </row>
        <row r="385">
          <cell r="F385" t="str">
            <v>Distance</v>
          </cell>
          <cell r="G385" t="str">
            <v>Cost</v>
          </cell>
        </row>
        <row r="386">
          <cell r="F386" t="str">
            <v>kilometers</v>
          </cell>
          <cell r="G386" t="str">
            <v>2019$/tCO2/km</v>
          </cell>
        </row>
        <row r="387">
          <cell r="F387">
            <v>1</v>
          </cell>
          <cell r="G387">
            <v>2.0809099856836079E-2</v>
          </cell>
        </row>
        <row r="408">
          <cell r="D408" t="str">
            <v>CO2 capture</v>
          </cell>
        </row>
        <row r="413">
          <cell r="F413" t="str">
            <v>Source</v>
          </cell>
          <cell r="G413" t="str">
            <v>Type</v>
          </cell>
          <cell r="H413" t="str">
            <v>CO2 capture costs</v>
          </cell>
          <cell r="I413" t="str">
            <v>Power purchase</v>
          </cell>
          <cell r="J413" t="str">
            <v>Power</v>
          </cell>
          <cell r="K413" t="str">
            <v>Plant emissions</v>
          </cell>
          <cell r="L413" t="str">
            <v>Indirect emissions</v>
          </cell>
          <cell r="M413" t="str">
            <v>Avoided vs capture factor</v>
          </cell>
          <cell r="N413" t="str">
            <v>CO2 avoided costs</v>
          </cell>
          <cell r="O413" t="str">
            <v>CO2 avoided costs</v>
          </cell>
          <cell r="P413" t="str">
            <v>Reference</v>
          </cell>
        </row>
        <row r="414">
          <cell r="F414" t="str">
            <v>-</v>
          </cell>
          <cell r="H414" t="str">
            <v>2011$/tCO2</v>
          </cell>
          <cell r="I414" t="str">
            <v>$</v>
          </cell>
          <cell r="J414" t="str">
            <v>MWh</v>
          </cell>
          <cell r="K414" t="str">
            <v>tonnes</v>
          </cell>
          <cell r="L414" t="str">
            <v>tCO2</v>
          </cell>
          <cell r="N414" t="str">
            <v>2011$/tCO2</v>
          </cell>
          <cell r="O414" t="str">
            <v>2019$/tCO2</v>
          </cell>
        </row>
        <row r="415">
          <cell r="F415" t="str">
            <v>Power plant</v>
          </cell>
          <cell r="G415" t="str">
            <v>Natural gas power plant</v>
          </cell>
          <cell r="H415">
            <v>94</v>
          </cell>
          <cell r="J415">
            <v>0</v>
          </cell>
          <cell r="M415" t="e">
            <v>#DIV/0!</v>
          </cell>
          <cell r="N415">
            <v>94</v>
          </cell>
          <cell r="O415">
            <v>104.93220000000001</v>
          </cell>
          <cell r="P415" t="str">
            <v>NETL, 2015. Cost and Performance Baseline for Fossil Energy Plants Volume 1a: Bituminous Coal (PC) and Natural Gas to Electricity Revision 3. DOE/NETL-2015/1723</v>
          </cell>
        </row>
        <row r="416">
          <cell r="F416" t="str">
            <v>Power plant</v>
          </cell>
          <cell r="G416" t="str">
            <v>Wood based power plant</v>
          </cell>
          <cell r="J416">
            <v>0</v>
          </cell>
          <cell r="M416" t="e">
            <v>#DIV/0!</v>
          </cell>
          <cell r="N416">
            <v>89.4</v>
          </cell>
          <cell r="O416">
            <v>99.79722000000001</v>
          </cell>
        </row>
        <row r="417">
          <cell r="F417" t="str">
            <v>Power plant</v>
          </cell>
          <cell r="G417" t="str">
            <v>Solid waste power plant</v>
          </cell>
          <cell r="J417">
            <v>0</v>
          </cell>
          <cell r="M417" t="e">
            <v>#DIV/0!</v>
          </cell>
          <cell r="N417">
            <v>89.4</v>
          </cell>
          <cell r="O417">
            <v>99.79722000000001</v>
          </cell>
        </row>
        <row r="418">
          <cell r="F418" t="str">
            <v>Power plant</v>
          </cell>
          <cell r="G418" t="str">
            <v>Coal power plant</v>
          </cell>
          <cell r="H418">
            <v>89.4</v>
          </cell>
          <cell r="J418">
            <v>0</v>
          </cell>
          <cell r="M418" t="e">
            <v>#DIV/0!</v>
          </cell>
          <cell r="N418">
            <v>89.4</v>
          </cell>
          <cell r="O418">
            <v>99.79722000000001</v>
          </cell>
          <cell r="P418" t="str">
            <v>NETL, 2015. Cost and Performance Baseline for Fossil Energy Plants Volume 1a: Bituminous Coal (PC) and Natural Gas to Electricity Revision 3. DOE/NETL-2015/1723</v>
          </cell>
        </row>
        <row r="419">
          <cell r="F419" t="str">
            <v>Various</v>
          </cell>
          <cell r="G419" t="str">
            <v>Natural gas combustion</v>
          </cell>
          <cell r="H419">
            <v>94</v>
          </cell>
          <cell r="J419">
            <v>0</v>
          </cell>
          <cell r="M419" t="e">
            <v>#DIV/0!</v>
          </cell>
          <cell r="N419">
            <v>94</v>
          </cell>
          <cell r="O419">
            <v>104.93220000000001</v>
          </cell>
        </row>
        <row r="420">
          <cell r="F420" t="str">
            <v>Industry</v>
          </cell>
          <cell r="G420" t="str">
            <v>Cement production</v>
          </cell>
          <cell r="H420">
            <v>65.400000000000006</v>
          </cell>
          <cell r="J420">
            <v>0</v>
          </cell>
          <cell r="M420" t="e">
            <v>#DIV/0!</v>
          </cell>
          <cell r="N420">
            <v>65.400000000000006</v>
          </cell>
          <cell r="O420">
            <v>73.006020000000007</v>
          </cell>
          <cell r="P420" t="str">
            <v>NETL, 2014. Cost of Capturing CO2 from Industrial Sources. DOE/NETL-2013/1602</v>
          </cell>
        </row>
        <row r="421">
          <cell r="F421" t="str">
            <v>Industry</v>
          </cell>
          <cell r="G421" t="str">
            <v>Aluminum smelter</v>
          </cell>
          <cell r="J421">
            <v>0</v>
          </cell>
          <cell r="M421" t="e">
            <v>#DIV/0!</v>
          </cell>
          <cell r="O421">
            <v>0</v>
          </cell>
        </row>
        <row r="422">
          <cell r="F422" t="str">
            <v>Industry</v>
          </cell>
          <cell r="G422" t="str">
            <v>Paper/pulp/paperboard mill</v>
          </cell>
          <cell r="J422">
            <v>0</v>
          </cell>
          <cell r="M422" t="e">
            <v>#DIV/0!</v>
          </cell>
          <cell r="O422">
            <v>0</v>
          </cell>
        </row>
        <row r="423">
          <cell r="F423" t="str">
            <v>Industry</v>
          </cell>
          <cell r="G423" t="str">
            <v>Scrap-based steel mill</v>
          </cell>
          <cell r="J423">
            <v>0</v>
          </cell>
          <cell r="M423" t="e">
            <v>#DIV/0!</v>
          </cell>
          <cell r="O423">
            <v>0</v>
          </cell>
        </row>
        <row r="424">
          <cell r="F424" t="str">
            <v>Industry</v>
          </cell>
          <cell r="G424" t="str">
            <v>Glass production</v>
          </cell>
          <cell r="J424">
            <v>0</v>
          </cell>
          <cell r="M424" t="e">
            <v>#DIV/0!</v>
          </cell>
          <cell r="O424">
            <v>0</v>
          </cell>
        </row>
        <row r="425">
          <cell r="F425" t="str">
            <v>Industry</v>
          </cell>
          <cell r="G425" t="str">
            <v>Ethanol production</v>
          </cell>
          <cell r="H425">
            <v>30</v>
          </cell>
          <cell r="I425">
            <v>829000</v>
          </cell>
          <cell r="J425">
            <v>14149.172213688342</v>
          </cell>
          <cell r="K425">
            <v>143045</v>
          </cell>
          <cell r="L425">
            <v>4004.2157364738005</v>
          </cell>
          <cell r="M425">
            <v>1.0279926997551385</v>
          </cell>
          <cell r="N425">
            <v>30.839780992654156</v>
          </cell>
          <cell r="O425">
            <v>34.426447522099835</v>
          </cell>
          <cell r="P425" t="str">
            <v>NETL, 2014. Cost of Capturing CO2 from Industrial Sources. DOE/NETL-2013/1602</v>
          </cell>
        </row>
        <row r="426">
          <cell r="F426" t="str">
            <v>Industry</v>
          </cell>
          <cell r="G426" t="str">
            <v>Hydrogen production</v>
          </cell>
          <cell r="J426">
            <v>0</v>
          </cell>
          <cell r="M426" t="e">
            <v>#DIV/0!</v>
          </cell>
          <cell r="N426">
            <v>44.5</v>
          </cell>
          <cell r="O426">
            <v>49.675350000000002</v>
          </cell>
          <cell r="P426" t="str">
            <v>NETL, 2014. Cost of Capturing CO2 from Industrial Sources. DOE/NETL-2013/1602</v>
          </cell>
        </row>
        <row r="427">
          <cell r="F427" t="str">
            <v>Direct Air Capture</v>
          </cell>
          <cell r="G427" t="str">
            <v>KOH</v>
          </cell>
          <cell r="J427">
            <v>0</v>
          </cell>
          <cell r="M427" t="e">
            <v>#DIV/0!</v>
          </cell>
          <cell r="O427">
            <v>0</v>
          </cell>
        </row>
        <row r="431">
          <cell r="F431" t="str">
            <v>Cost item</v>
          </cell>
          <cell r="G431" t="str">
            <v>Value</v>
          </cell>
          <cell r="H431" t="str">
            <v>Unit</v>
          </cell>
        </row>
        <row r="432">
          <cell r="F432" t="str">
            <v>-</v>
          </cell>
        </row>
        <row r="433">
          <cell r="F433" t="str">
            <v>Power price assumed</v>
          </cell>
          <cell r="G433">
            <v>58.59</v>
          </cell>
          <cell r="H433" t="str">
            <v>$/MWh</v>
          </cell>
        </row>
        <row r="434">
          <cell r="F434" t="str">
            <v>Emission factor NYS</v>
          </cell>
          <cell r="G434">
            <v>283</v>
          </cell>
          <cell r="H434" t="str">
            <v>kgCO2/MWh</v>
          </cell>
        </row>
        <row r="439">
          <cell r="D439" t="str">
            <v>Feedstock price</v>
          </cell>
        </row>
        <row r="441">
          <cell r="F441" t="str">
            <v>Hydrogen</v>
          </cell>
        </row>
        <row r="442">
          <cell r="F442" t="str">
            <v>Hydrogen cost projections. Based on LCoE projection as listed in Energy_Cost_&amp;_EF tab. This is a relatively simpe cost model based on a public source (SINTEF and NTNU), validated with internal  confidential hydrogen cost model.</v>
          </cell>
        </row>
        <row r="444">
          <cell r="G444" t="str">
            <v>Cost item / parameter</v>
          </cell>
          <cell r="H444" t="str">
            <v>Value</v>
          </cell>
          <cell r="I444" t="str">
            <v>Unit</v>
          </cell>
          <cell r="J444" t="str">
            <v>Reference</v>
          </cell>
        </row>
        <row r="445">
          <cell r="G445" t="str">
            <v>CAPEX</v>
          </cell>
          <cell r="H445">
            <v>582.79999999999995</v>
          </cell>
          <cell r="I445" t="str">
            <v>million €</v>
          </cell>
          <cell r="J445" t="str">
            <v>https://ntnuopen.ntnu.no/ntnu-xmlui/bitstream/handle/11250/2402554/15677_FULLTEXT.pdf?sequence=1</v>
          </cell>
        </row>
        <row r="446">
          <cell r="G446" t="str">
            <v>Fixed OPEX</v>
          </cell>
          <cell r="H446">
            <v>53.400000000000006</v>
          </cell>
          <cell r="I446" t="str">
            <v>million €</v>
          </cell>
          <cell r="J446" t="str">
            <v>https://ntnuopen.ntnu.no/ntnu-xmlui/bitstream/handle/11250/2402554/15677_FULLTEXT.pdf?sequence=1</v>
          </cell>
        </row>
        <row r="447">
          <cell r="G447" t="str">
            <v>Variable OPEX</v>
          </cell>
          <cell r="H447">
            <v>187.5</v>
          </cell>
          <cell r="I447" t="str">
            <v>million €</v>
          </cell>
          <cell r="J447" t="str">
            <v>https://ntnuopen.ntnu.no/ntnu-xmlui/bitstream/handle/11250/2402554/15677_FULLTEXT.pdf?sequence=1</v>
          </cell>
        </row>
        <row r="448">
          <cell r="G448" t="str">
            <v>Variable OPEX - levelized</v>
          </cell>
          <cell r="H448">
            <v>9.3609585621567639</v>
          </cell>
          <cell r="I448" t="str">
            <v>million € / MWh</v>
          </cell>
          <cell r="J448" t="str">
            <v>Based on PEMFC electrolyser efficiency of 60%</v>
          </cell>
        </row>
        <row r="449">
          <cell r="G449" t="str">
            <v>Production capacity</v>
          </cell>
          <cell r="H449">
            <v>500</v>
          </cell>
          <cell r="I449" t="str">
            <v>tonnes/day</v>
          </cell>
          <cell r="J449" t="str">
            <v>https://ntnuopen.ntnu.no/ntnu-xmlui/bitstream/handle/11250/2402554/15677_FULLTEXT.pdf?sequence=1</v>
          </cell>
        </row>
        <row r="450">
          <cell r="G450" t="str">
            <v>Price of electricity</v>
          </cell>
          <cell r="H450">
            <v>20.03</v>
          </cell>
          <cell r="I450" t="str">
            <v>€/MWh</v>
          </cell>
          <cell r="J450" t="str">
            <v>https://ntnuopen.ntnu.no/ntnu-xmlui/bitstream/handle/11250/2402554/15677_FULLTEXT.pdf?sequence=1</v>
          </cell>
        </row>
        <row r="451">
          <cell r="G451" t="str">
            <v>Annualized CAPEX</v>
          </cell>
          <cell r="H451">
            <v>64.205952472344137</v>
          </cell>
          <cell r="I451" t="str">
            <v>million €</v>
          </cell>
        </row>
        <row r="452">
          <cell r="G452" t="str">
            <v>Variable OPEX 2030</v>
          </cell>
          <cell r="H452">
            <v>43.685271999999998</v>
          </cell>
          <cell r="I452" t="str">
            <v>€/MWh</v>
          </cell>
        </row>
        <row r="453">
          <cell r="G453" t="str">
            <v>Variable OPEX 2030</v>
          </cell>
          <cell r="H453">
            <v>38.135094000000002</v>
          </cell>
          <cell r="I453" t="str">
            <v>€/MWh</v>
          </cell>
        </row>
        <row r="454">
          <cell r="G454" t="str">
            <v>Recalculated variable OPEX 2030</v>
          </cell>
          <cell r="H454">
            <v>408.9360209685471</v>
          </cell>
          <cell r="I454" t="str">
            <v>million €</v>
          </cell>
        </row>
        <row r="455">
          <cell r="G455" t="str">
            <v>Recalculated variable OPEX 2050</v>
          </cell>
          <cell r="H455">
            <v>356.98103469795308</v>
          </cell>
          <cell r="I455" t="str">
            <v>million €</v>
          </cell>
        </row>
        <row r="456">
          <cell r="G456" t="str">
            <v>Conversion factor USD to EUR</v>
          </cell>
          <cell r="H456">
            <v>0.89519000000000004</v>
          </cell>
          <cell r="J456" t="str">
            <v>https://www.xe.com/currencyconverter/convert/?Amount=1&amp;From=USD&amp;To=EUR</v>
          </cell>
        </row>
        <row r="458">
          <cell r="G458" t="str">
            <v>Total annual costs 2030</v>
          </cell>
          <cell r="H458">
            <v>526.5419734408913</v>
          </cell>
          <cell r="I458" t="str">
            <v>million €</v>
          </cell>
        </row>
        <row r="459">
          <cell r="G459" t="str">
            <v>Total annual costs 2050</v>
          </cell>
          <cell r="H459">
            <v>474.58698717029722</v>
          </cell>
          <cell r="I459" t="str">
            <v>million €</v>
          </cell>
        </row>
        <row r="460">
          <cell r="G460" t="str">
            <v>Total annual production</v>
          </cell>
          <cell r="H460">
            <v>182500</v>
          </cell>
          <cell r="I460" t="str">
            <v>tonnes</v>
          </cell>
        </row>
        <row r="461">
          <cell r="G461" t="str">
            <v>Levelized cost of hydrogen 2030</v>
          </cell>
          <cell r="H461">
            <v>2.8851614983062532</v>
          </cell>
          <cell r="I461" t="str">
            <v>€/kg</v>
          </cell>
        </row>
        <row r="462">
          <cell r="G462" t="str">
            <v>Levelized cost of hydrogen 2030</v>
          </cell>
          <cell r="H462">
            <v>2.600476642029026</v>
          </cell>
          <cell r="I462" t="str">
            <v>€/kg</v>
          </cell>
        </row>
        <row r="463">
          <cell r="G463" t="str">
            <v>Levelized cost of hydrogen 2030</v>
          </cell>
          <cell r="H463">
            <v>3.2229599284020747</v>
          </cell>
          <cell r="I463" t="str">
            <v>$/kg</v>
          </cell>
        </row>
        <row r="464">
          <cell r="G464" t="str">
            <v>Levelized cost of hydrogen 2050</v>
          </cell>
          <cell r="H464">
            <v>2.9049438019068865</v>
          </cell>
          <cell r="I464" t="str">
            <v>$/kg</v>
          </cell>
        </row>
      </sheetData>
      <sheetData sheetId="10"/>
      <sheetData sheetId="11">
        <row r="13">
          <cell r="G13" t="str">
            <v>County</v>
          </cell>
          <cell r="H13" t="str">
            <v>SIC code</v>
          </cell>
          <cell r="I13" t="str">
            <v>SIC name</v>
          </cell>
          <cell r="J13" t="str">
            <v>Emissions</v>
          </cell>
          <cell r="M13" t="str">
            <v>EPA ID</v>
          </cell>
          <cell r="N13" t="str">
            <v>EPA Name</v>
          </cell>
          <cell r="O13" t="str">
            <v>EPA county</v>
          </cell>
          <cell r="P13" t="str">
            <v>Latitude</v>
          </cell>
          <cell r="Q13" t="str">
            <v>Longitude</v>
          </cell>
          <cell r="R13" t="str">
            <v>Specific type</v>
          </cell>
          <cell r="S13" t="str">
            <v>Type</v>
          </cell>
        </row>
        <row r="15">
          <cell r="G15" t="str">
            <v>ONTARIO COUNTY</v>
          </cell>
          <cell r="J15">
            <v>139740.20000000001</v>
          </cell>
          <cell r="L15" t="str">
            <v>GUARDIAN INDUSTRIES LLC</v>
          </cell>
          <cell r="M15">
            <v>110004541434</v>
          </cell>
          <cell r="N15" t="str">
            <v>GUARDIAN INDUSTRIES LLC</v>
          </cell>
          <cell r="O15" t="str">
            <v>ONTARIO COUNTY</v>
          </cell>
          <cell r="P15">
            <v>42.88261</v>
          </cell>
          <cell r="Q15">
            <v>-76.972229999999996</v>
          </cell>
          <cell r="R15" t="str">
            <v>Energy efficient glass for buildings</v>
          </cell>
          <cell r="S15" t="str">
            <v>Glass production</v>
          </cell>
        </row>
        <row r="16">
          <cell r="G16" t="str">
            <v>MONROE</v>
          </cell>
          <cell r="J16">
            <v>134572.6</v>
          </cell>
          <cell r="L16" t="str">
            <v>University of Rochester</v>
          </cell>
          <cell r="M16">
            <v>110004326649</v>
          </cell>
          <cell r="N16" t="str">
            <v>University of Rochester</v>
          </cell>
          <cell r="O16" t="str">
            <v>MONROE</v>
          </cell>
          <cell r="P16">
            <v>43.123064999999997</v>
          </cell>
          <cell r="Q16">
            <v>-77.629543999999996</v>
          </cell>
          <cell r="R16" t="str">
            <v>University campus</v>
          </cell>
          <cell r="S16" t="str">
            <v>Natural gas combustion</v>
          </cell>
        </row>
        <row r="17">
          <cell r="G17" t="str">
            <v>OSWEGO COUNTY</v>
          </cell>
          <cell r="J17">
            <v>116201.9</v>
          </cell>
          <cell r="L17" t="str">
            <v>SUNOCO FULTON ETHANOL PLANT</v>
          </cell>
          <cell r="M17">
            <v>110056972307</v>
          </cell>
          <cell r="N17" t="str">
            <v>SUNOCO FULTON ETHANOL PLANT</v>
          </cell>
          <cell r="O17" t="str">
            <v>OSWEGO COUNTY</v>
          </cell>
          <cell r="P17">
            <v>43.298999999999999</v>
          </cell>
          <cell r="Q17">
            <v>-76.381</v>
          </cell>
          <cell r="R17" t="str">
            <v>Ethanol production</v>
          </cell>
          <cell r="S17" t="str">
            <v>Ethanol production</v>
          </cell>
        </row>
        <row r="18">
          <cell r="G18" t="str">
            <v>RICHMOND COUNTY</v>
          </cell>
          <cell r="J18">
            <v>102811.9</v>
          </cell>
          <cell r="L18" t="str">
            <v>PRATT PAPER (NY), INC.</v>
          </cell>
          <cell r="M18">
            <v>110001600786</v>
          </cell>
          <cell r="N18" t="str">
            <v>PRATT PAPER (NY), INC.</v>
          </cell>
          <cell r="O18" t="str">
            <v>RICHMOND COUNTY</v>
          </cell>
          <cell r="P18">
            <v>40.586289999999998</v>
          </cell>
          <cell r="Q18">
            <v>-74.200609999999998</v>
          </cell>
          <cell r="R18" t="str">
            <v>Paper mill</v>
          </cell>
          <cell r="S18" t="str">
            <v>Paper/pulp/paperboard mill</v>
          </cell>
        </row>
        <row r="19">
          <cell r="G19" t="str">
            <v>ORLEANS COUNTY</v>
          </cell>
          <cell r="J19">
            <v>78756.648000000001</v>
          </cell>
          <cell r="L19" t="str">
            <v>WESTERN NEW YORK ENERGY LLC</v>
          </cell>
          <cell r="M19">
            <v>110032965548</v>
          </cell>
          <cell r="N19" t="str">
            <v>WESTERN NEW YORK ENERGY LLC</v>
          </cell>
          <cell r="O19" t="str">
            <v>ORLEANS COUNTY</v>
          </cell>
          <cell r="P19">
            <v>43.210340000000002</v>
          </cell>
          <cell r="Q19">
            <v>-78.370040000000003</v>
          </cell>
          <cell r="R19" t="str">
            <v>Ethanol production</v>
          </cell>
          <cell r="S19" t="str">
            <v>Ethanol production</v>
          </cell>
        </row>
        <row r="20">
          <cell r="G20" t="str">
            <v>NIAGARA COUNTY</v>
          </cell>
          <cell r="J20">
            <v>30050</v>
          </cell>
          <cell r="L20" t="str">
            <v>Praxair Inc</v>
          </cell>
          <cell r="M20">
            <v>110000554374</v>
          </cell>
          <cell r="N20" t="str">
            <v>Praxair Inc</v>
          </cell>
          <cell r="O20" t="str">
            <v>NIAGARA COUNTY</v>
          </cell>
          <cell r="P20">
            <v>43.086950000000002</v>
          </cell>
          <cell r="Q20">
            <v>-79.011719999999997</v>
          </cell>
          <cell r="R20" t="str">
            <v>Hydrogen production</v>
          </cell>
          <cell r="S20" t="str">
            <v>Hydrogen production</v>
          </cell>
        </row>
        <row r="21">
          <cell r="G21" t="str">
            <v>QUEENS</v>
          </cell>
          <cell r="H21">
            <v>4911</v>
          </cell>
          <cell r="I21" t="str">
            <v>Electric Services</v>
          </cell>
          <cell r="J21">
            <v>2545012.4300000002</v>
          </cell>
          <cell r="L21" t="str">
            <v>ASTORIA ENERGY LLC &amp; ASTORIA ENERGY II LLC</v>
          </cell>
          <cell r="M21">
            <v>110043792401</v>
          </cell>
          <cell r="N21" t="str">
            <v>ASTORIA ENERGY LLC &amp; ASTORIA ENERGY II LLC</v>
          </cell>
          <cell r="O21" t="str">
            <v>QUEENS COUNTY</v>
          </cell>
          <cell r="P21">
            <v>40.782499999999999</v>
          </cell>
          <cell r="Q21">
            <v>-73.8964</v>
          </cell>
          <cell r="R21" t="str">
            <v>Natural gas combined cycle power plant</v>
          </cell>
          <cell r="S21" t="str">
            <v>Natural gas power plant</v>
          </cell>
        </row>
        <row r="22">
          <cell r="G22" t="str">
            <v>ALBANY</v>
          </cell>
          <cell r="H22">
            <v>4911</v>
          </cell>
          <cell r="I22" t="str">
            <v>Electric Services</v>
          </cell>
          <cell r="J22">
            <v>2180009.77</v>
          </cell>
          <cell r="L22" t="str">
            <v>BETHLEHEM ENERGY CENTER</v>
          </cell>
          <cell r="M22">
            <v>110000324177</v>
          </cell>
          <cell r="N22" t="str">
            <v>Bethlehem Energy Center (Albany)</v>
          </cell>
          <cell r="O22" t="str">
            <v>Albany</v>
          </cell>
          <cell r="P22">
            <v>42.590499999999999</v>
          </cell>
          <cell r="Q22">
            <v>-73.763599999999997</v>
          </cell>
          <cell r="R22" t="str">
            <v>Natural gas combined cycle power plant</v>
          </cell>
          <cell r="S22" t="str">
            <v>Natural gas power plant</v>
          </cell>
        </row>
        <row r="23">
          <cell r="G23" t="str">
            <v>NEW YORK</v>
          </cell>
          <cell r="H23">
            <v>4911</v>
          </cell>
          <cell r="I23" t="str">
            <v>Electric Services</v>
          </cell>
          <cell r="J23">
            <v>2097606.94</v>
          </cell>
          <cell r="L23" t="str">
            <v>CON ED-EAST RIVER GENERATING STATION</v>
          </cell>
          <cell r="M23">
            <v>110000322623</v>
          </cell>
          <cell r="N23" t="str">
            <v>East River</v>
          </cell>
          <cell r="O23" t="str">
            <v>New York</v>
          </cell>
          <cell r="P23">
            <v>40.728099999999998</v>
          </cell>
          <cell r="Q23">
            <v>-73.974199999999996</v>
          </cell>
          <cell r="R23" t="str">
            <v>Natural gas combined cycle power plant</v>
          </cell>
          <cell r="S23" t="str">
            <v>Natural gas power plant</v>
          </cell>
        </row>
        <row r="24">
          <cell r="G24" t="str">
            <v>OSWEGO</v>
          </cell>
          <cell r="H24">
            <v>4931</v>
          </cell>
          <cell r="I24" t="str">
            <v>Electric and Other Services Combined</v>
          </cell>
          <cell r="J24">
            <v>1841340.13</v>
          </cell>
          <cell r="L24" t="str">
            <v>INDEPENDENCE STATION</v>
          </cell>
          <cell r="M24">
            <v>110001600009</v>
          </cell>
          <cell r="N24" t="str">
            <v>Independence</v>
          </cell>
          <cell r="O24" t="str">
            <v>Oswego</v>
          </cell>
          <cell r="P24">
            <v>43.494999999999997</v>
          </cell>
          <cell r="Q24">
            <v>-76.450800000000001</v>
          </cell>
          <cell r="R24" t="str">
            <v>Natural gas cogeneration power plant</v>
          </cell>
          <cell r="S24" t="str">
            <v>Natural gas power plant</v>
          </cell>
        </row>
        <row r="25">
          <cell r="G25" t="str">
            <v>QUEENS</v>
          </cell>
          <cell r="H25">
            <v>4911</v>
          </cell>
          <cell r="I25" t="str">
            <v>Electric Services</v>
          </cell>
          <cell r="J25">
            <v>1715671.7</v>
          </cell>
          <cell r="L25" t="str">
            <v>RAVENSWOOD GENERATING STATION</v>
          </cell>
          <cell r="M25">
            <v>110033146165</v>
          </cell>
          <cell r="N25" t="str">
            <v>Ravenswood Generating Station</v>
          </cell>
          <cell r="O25" t="str">
            <v>Queens</v>
          </cell>
          <cell r="P25">
            <v>40.758499999999998</v>
          </cell>
          <cell r="Q25">
            <v>-73.945099999999996</v>
          </cell>
          <cell r="R25" t="str">
            <v>Combustion turbine, Jet engine, Combined cycle, Steam turbine</v>
          </cell>
          <cell r="S25" t="str">
            <v>Natural gas power plant</v>
          </cell>
        </row>
        <row r="26">
          <cell r="G26" t="str">
            <v>GREENE</v>
          </cell>
          <cell r="H26">
            <v>4911</v>
          </cell>
          <cell r="I26" t="str">
            <v>Electric Services</v>
          </cell>
          <cell r="J26">
            <v>1570671.69</v>
          </cell>
          <cell r="L26" t="str">
            <v>ATHENS GENERATING PLANT</v>
          </cell>
          <cell r="M26">
            <v>110019468057</v>
          </cell>
          <cell r="N26" t="str">
            <v>Athens Generating Company</v>
          </cell>
          <cell r="O26" t="str">
            <v>Greene</v>
          </cell>
          <cell r="P26">
            <v>42.272799999999997</v>
          </cell>
          <cell r="Q26">
            <v>-73.849199999999996</v>
          </cell>
          <cell r="R26" t="str">
            <v>Natural gas combined cycle power plant</v>
          </cell>
          <cell r="S26" t="str">
            <v>Natural gas power plant</v>
          </cell>
        </row>
        <row r="27">
          <cell r="G27" t="str">
            <v>KINGS</v>
          </cell>
          <cell r="H27">
            <v>4911</v>
          </cell>
          <cell r="I27" t="str">
            <v>Electric Services</v>
          </cell>
          <cell r="J27">
            <v>1094246.81</v>
          </cell>
          <cell r="L27" t="str">
            <v>BROOKLYN NAVY YARD COGENERATION PLANT</v>
          </cell>
          <cell r="M27">
            <v>110009461910</v>
          </cell>
          <cell r="N27" t="str">
            <v>Brooklyn Navy Yard Cogeneration Project</v>
          </cell>
          <cell r="O27" t="str">
            <v>KINGS COUNTY</v>
          </cell>
          <cell r="P27">
            <v>40.699399999999997</v>
          </cell>
          <cell r="Q27">
            <v>-73.975800000000007</v>
          </cell>
          <cell r="R27" t="str">
            <v>Natural gas combined cycle power plant</v>
          </cell>
          <cell r="S27" t="str">
            <v>Natural gas power plant</v>
          </cell>
        </row>
        <row r="28">
          <cell r="G28" t="str">
            <v>SUFFOLK</v>
          </cell>
          <cell r="H28">
            <v>4911</v>
          </cell>
          <cell r="I28" t="str">
            <v>Electric Services</v>
          </cell>
          <cell r="J28">
            <v>1093892.3400000001</v>
          </cell>
          <cell r="L28" t="str">
            <v>NORTHPORT POWER STATION</v>
          </cell>
          <cell r="M28">
            <v>110000582398</v>
          </cell>
          <cell r="N28" t="str">
            <v>Northport</v>
          </cell>
          <cell r="O28" t="str">
            <v>Suffolk</v>
          </cell>
          <cell r="P28">
            <v>40.923099999999998</v>
          </cell>
          <cell r="Q28">
            <v>-73.341700000000003</v>
          </cell>
          <cell r="R28" t="str">
            <v>Natural gas steam turbine</v>
          </cell>
          <cell r="S28" t="str">
            <v>Natural gas power plant</v>
          </cell>
        </row>
        <row r="29">
          <cell r="G29" t="str">
            <v>RENSSELAER</v>
          </cell>
          <cell r="H29">
            <v>4911</v>
          </cell>
          <cell r="I29" t="str">
            <v>Electric Services</v>
          </cell>
          <cell r="J29">
            <v>1036086.6</v>
          </cell>
          <cell r="L29" t="str">
            <v>EMPIRE POWER PLANT</v>
          </cell>
          <cell r="M29">
            <v>110020996083</v>
          </cell>
          <cell r="N29" t="str">
            <v>Empire Generating Co, LLC</v>
          </cell>
          <cell r="O29" t="str">
            <v>Rensselaer</v>
          </cell>
          <cell r="P29">
            <v>42.629600000000003</v>
          </cell>
          <cell r="Q29">
            <v>-73.748999999999995</v>
          </cell>
          <cell r="R29" t="str">
            <v>Natural gas combined cycle power plant</v>
          </cell>
          <cell r="S29" t="str">
            <v>Natural gas power plant</v>
          </cell>
        </row>
        <row r="30">
          <cell r="G30" t="str">
            <v>QUEENS</v>
          </cell>
          <cell r="H30">
            <v>4911</v>
          </cell>
          <cell r="I30" t="str">
            <v>Electric Services</v>
          </cell>
          <cell r="J30">
            <v>1006896.62</v>
          </cell>
          <cell r="L30" t="str">
            <v>POLETTI POWER PROJECT</v>
          </cell>
          <cell r="M30">
            <v>110069998643</v>
          </cell>
          <cell r="N30" t="str">
            <v>Poletti 500 MW CC</v>
          </cell>
          <cell r="O30" t="str">
            <v>Queens</v>
          </cell>
          <cell r="P30">
            <v>40.7881</v>
          </cell>
          <cell r="Q30">
            <v>-73.905600000000007</v>
          </cell>
          <cell r="R30" t="str">
            <v>Steam-electric power plant</v>
          </cell>
          <cell r="S30" t="str">
            <v>Natural gas power plant</v>
          </cell>
        </row>
        <row r="31">
          <cell r="G31" t="str">
            <v>SUFFOLK</v>
          </cell>
          <cell r="H31">
            <v>4911</v>
          </cell>
          <cell r="I31" t="str">
            <v>Electric Services</v>
          </cell>
          <cell r="J31">
            <v>914433.82</v>
          </cell>
          <cell r="L31" t="str">
            <v>CAITHNESS LONG ISLAND ENERGY CENTER</v>
          </cell>
          <cell r="M31">
            <v>110040566893</v>
          </cell>
          <cell r="N31" t="str">
            <v>Caithness Long Island Energy Center</v>
          </cell>
          <cell r="O31" t="str">
            <v>Suffolk</v>
          </cell>
          <cell r="P31">
            <v>40.8142</v>
          </cell>
          <cell r="Q31">
            <v>-72.940299999999993</v>
          </cell>
          <cell r="R31" t="str">
            <v>Natural gas combined cycle power plant</v>
          </cell>
          <cell r="S31" t="str">
            <v>Natural gas power plant</v>
          </cell>
        </row>
        <row r="32">
          <cell r="G32" t="str">
            <v>NASSAU</v>
          </cell>
          <cell r="H32">
            <v>4911</v>
          </cell>
          <cell r="I32" t="str">
            <v>Electric Services</v>
          </cell>
          <cell r="J32">
            <v>911528.78</v>
          </cell>
          <cell r="L32" t="str">
            <v>EF BARRETT POWER STATION</v>
          </cell>
          <cell r="M32">
            <v>110000582389</v>
          </cell>
          <cell r="N32" t="str">
            <v>E F Barrett</v>
          </cell>
          <cell r="O32" t="str">
            <v>Nassau</v>
          </cell>
          <cell r="P32">
            <v>40.616900000000001</v>
          </cell>
          <cell r="Q32">
            <v>-73.648600000000002</v>
          </cell>
          <cell r="R32" t="str">
            <v>Combustion turbine, Jet engine, Steam turbine</v>
          </cell>
          <cell r="S32" t="str">
            <v>Natural gas power plant</v>
          </cell>
        </row>
        <row r="33">
          <cell r="G33" t="str">
            <v>JEFFERSON</v>
          </cell>
          <cell r="H33">
            <v>4911</v>
          </cell>
          <cell r="I33" t="str">
            <v>Electric Services</v>
          </cell>
          <cell r="J33">
            <v>883995.34</v>
          </cell>
          <cell r="L33" t="str">
            <v>REENERGY BLACK RIVER</v>
          </cell>
          <cell r="M33">
            <v>110008035704</v>
          </cell>
          <cell r="N33" t="str">
            <v>ReEnergy Black River LLC</v>
          </cell>
          <cell r="O33" t="str">
            <v>JEFFERSON COUNTY</v>
          </cell>
          <cell r="P33">
            <v>44.036099999999998</v>
          </cell>
          <cell r="Q33">
            <v>-75.771199999999993</v>
          </cell>
          <cell r="R33" t="str">
            <v>Steam turbine</v>
          </cell>
          <cell r="S33" t="str">
            <v>Wood based power plant</v>
          </cell>
        </row>
        <row r="34">
          <cell r="G34" t="str">
            <v>ROCKLAND</v>
          </cell>
          <cell r="H34">
            <v>4911</v>
          </cell>
          <cell r="I34" t="str">
            <v>Electric Services</v>
          </cell>
          <cell r="J34">
            <v>778163.93</v>
          </cell>
          <cell r="L34" t="str">
            <v>BOWLINE GENERATING STATION</v>
          </cell>
          <cell r="M34">
            <v>110000582352</v>
          </cell>
          <cell r="N34" t="str">
            <v>Bowline Generating Station</v>
          </cell>
          <cell r="O34" t="str">
            <v>Rockland</v>
          </cell>
          <cell r="P34">
            <v>41.2044</v>
          </cell>
          <cell r="Q34">
            <v>-73.968900000000005</v>
          </cell>
          <cell r="R34" t="str">
            <v>Steam turbine</v>
          </cell>
          <cell r="S34" t="str">
            <v>Natural gas power plant</v>
          </cell>
        </row>
        <row r="35">
          <cell r="G35" t="str">
            <v>NIAGARA</v>
          </cell>
          <cell r="H35">
            <v>4953</v>
          </cell>
          <cell r="I35" t="str">
            <v>Refuse Systems</v>
          </cell>
          <cell r="J35">
            <v>774039.2</v>
          </cell>
          <cell r="L35" t="str">
            <v>COVANTA NIAGARA I, LLC</v>
          </cell>
          <cell r="M35">
            <v>110070081785</v>
          </cell>
          <cell r="N35" t="str">
            <v>Covanta Niagara</v>
          </cell>
          <cell r="O35" t="str">
            <v>Niagara</v>
          </cell>
          <cell r="P35">
            <v>43.0839</v>
          </cell>
          <cell r="Q35">
            <v>-79.005600000000001</v>
          </cell>
          <cell r="R35" t="str">
            <v>Steam turbine</v>
          </cell>
          <cell r="S35" t="str">
            <v>Solid waste power plant</v>
          </cell>
        </row>
        <row r="36">
          <cell r="G36" t="str">
            <v>ESSEX</v>
          </cell>
          <cell r="H36">
            <v>2621</v>
          </cell>
          <cell r="I36" t="str">
            <v>Paper Mills</v>
          </cell>
          <cell r="J36">
            <v>752562.23</v>
          </cell>
          <cell r="L36" t="str">
            <v>INTERNATIONAL PAPER TICONDEROGA MILL</v>
          </cell>
          <cell r="M36">
            <v>110000325005</v>
          </cell>
          <cell r="N36" t="str">
            <v>International Paper Ticonderoga Mill</v>
          </cell>
          <cell r="O36" t="str">
            <v>Essex</v>
          </cell>
          <cell r="P36">
            <v>43.891399999999997</v>
          </cell>
          <cell r="Q36">
            <v>-73.396100000000004</v>
          </cell>
          <cell r="R36" t="str">
            <v>Paper mill</v>
          </cell>
          <cell r="S36" t="str">
            <v>Paper/pulp/paperboard mill</v>
          </cell>
        </row>
        <row r="37">
          <cell r="G37" t="str">
            <v>MONROE</v>
          </cell>
          <cell r="H37">
            <v>4931</v>
          </cell>
          <cell r="I37" t="str">
            <v>Electric and Other Services Combined</v>
          </cell>
          <cell r="J37">
            <v>674885.4</v>
          </cell>
          <cell r="L37" t="str">
            <v>RED-ROCHESTER LLC AT EASTMAN BUSINESS PARK</v>
          </cell>
          <cell r="M37">
            <v>110058240292</v>
          </cell>
          <cell r="N37" t="str">
            <v>RED-Rochester, LLC-Eastman Business Park, NY</v>
          </cell>
          <cell r="O37" t="str">
            <v>MONROE</v>
          </cell>
          <cell r="P37">
            <v>43.196899999999999</v>
          </cell>
          <cell r="Q37">
            <v>-77.628900000000002</v>
          </cell>
          <cell r="R37" t="str">
            <v>Natural gas cogeneration power plant</v>
          </cell>
          <cell r="S37" t="str">
            <v>Natural gas power plant</v>
          </cell>
        </row>
        <row r="38">
          <cell r="G38" t="str">
            <v>QUEENS</v>
          </cell>
          <cell r="H38">
            <v>4911</v>
          </cell>
          <cell r="I38" t="str">
            <v>Electric Services</v>
          </cell>
          <cell r="J38">
            <v>555508.09</v>
          </cell>
          <cell r="L38" t="str">
            <v>ASTORIA GENERATING STATION</v>
          </cell>
          <cell r="M38">
            <v>110002093109</v>
          </cell>
          <cell r="N38" t="str">
            <v>Astoria Generating Station</v>
          </cell>
          <cell r="O38" t="str">
            <v>Queens</v>
          </cell>
          <cell r="P38">
            <v>40.786900000000003</v>
          </cell>
          <cell r="Q38">
            <v>-73.912199999999999</v>
          </cell>
          <cell r="R38" t="str">
            <v>Combustion turbine, Steam turbine</v>
          </cell>
          <cell r="S38" t="str">
            <v>Natural gas power plant</v>
          </cell>
        </row>
        <row r="39">
          <cell r="G39" t="str">
            <v>RICHMOND</v>
          </cell>
          <cell r="H39">
            <v>4911</v>
          </cell>
          <cell r="I39" t="str">
            <v>Electric Services</v>
          </cell>
          <cell r="J39">
            <v>545092.62</v>
          </cell>
          <cell r="L39" t="str">
            <v>ARTHUR KILL GENERATING STATION</v>
          </cell>
          <cell r="M39">
            <v>110000866386</v>
          </cell>
          <cell r="N39" t="str">
            <v>Arthur Kill</v>
          </cell>
          <cell r="O39" t="str">
            <v>Richmond</v>
          </cell>
          <cell r="P39">
            <v>40.591500000000003</v>
          </cell>
          <cell r="Q39">
            <v>-74.202699999999993</v>
          </cell>
          <cell r="R39" t="str">
            <v>Combustion turbine, Steam turbine</v>
          </cell>
          <cell r="S39" t="str">
            <v>Natural gas power plant</v>
          </cell>
        </row>
        <row r="40">
          <cell r="G40" t="str">
            <v>SUFFOLK</v>
          </cell>
          <cell r="H40">
            <v>4931</v>
          </cell>
          <cell r="I40" t="str">
            <v>Electric and Other Services Combined</v>
          </cell>
          <cell r="J40">
            <v>474668.37</v>
          </cell>
          <cell r="L40" t="str">
            <v>RICHARD M FLYNN POWER PLANT</v>
          </cell>
          <cell r="M40">
            <v>110000323953</v>
          </cell>
          <cell r="N40" t="str">
            <v>Richard M Flynn (Holtsville)</v>
          </cell>
          <cell r="O40" t="str">
            <v>Suffolk</v>
          </cell>
          <cell r="P40">
            <v>40.815300000000001</v>
          </cell>
          <cell r="Q40">
            <v>-73.064400000000006</v>
          </cell>
          <cell r="R40" t="str">
            <v>Natural gas combined cycle power plant</v>
          </cell>
          <cell r="S40" t="str">
            <v>Natural gas power plant</v>
          </cell>
        </row>
        <row r="41">
          <cell r="G41" t="str">
            <v>NIAGARA</v>
          </cell>
          <cell r="H41">
            <v>4911</v>
          </cell>
          <cell r="I41" t="str">
            <v>Electric Services</v>
          </cell>
          <cell r="J41">
            <v>385732.1</v>
          </cell>
          <cell r="L41" t="str">
            <v>SOMERSET OPERATING COMPANY LLC</v>
          </cell>
          <cell r="M41">
            <v>110000326371</v>
          </cell>
          <cell r="N41" t="str">
            <v>Somerset Operating Compnay, LLC</v>
          </cell>
          <cell r="O41" t="str">
            <v>Niagara</v>
          </cell>
          <cell r="P41">
            <v>43.356099999999998</v>
          </cell>
          <cell r="Q41">
            <v>-78.603899999999996</v>
          </cell>
          <cell r="R41" t="str">
            <v>Steam turbine</v>
          </cell>
          <cell r="S41" t="str">
            <v>Coal power plant</v>
          </cell>
        </row>
        <row r="42">
          <cell r="G42" t="str">
            <v>ONONDAGA</v>
          </cell>
          <cell r="H42">
            <v>4953</v>
          </cell>
          <cell r="I42" t="str">
            <v>Refuse Systems</v>
          </cell>
          <cell r="J42">
            <v>380309.61</v>
          </cell>
          <cell r="L42" t="str">
            <v>ONONDAGA CO RESOURCE RECOVERY FACILITY</v>
          </cell>
          <cell r="M42">
            <v>110000546124</v>
          </cell>
          <cell r="N42" t="str">
            <v>ONONDAGA CO RESOURCE RECOVERY FACILITY</v>
          </cell>
          <cell r="O42" t="str">
            <v>ONONDAGA COUNTY</v>
          </cell>
          <cell r="P42">
            <v>43.004784999999998</v>
          </cell>
          <cell r="Q42">
            <v>-76.114729999999994</v>
          </cell>
          <cell r="R42" t="str">
            <v>Steam turbine</v>
          </cell>
          <cell r="S42" t="str">
            <v>Solid waste power plant</v>
          </cell>
        </row>
        <row r="43">
          <cell r="G43" t="str">
            <v>NASSAU</v>
          </cell>
          <cell r="H43">
            <v>4939</v>
          </cell>
          <cell r="I43" t="str">
            <v>Combination Utilities, Not Elsewhere Classified</v>
          </cell>
          <cell r="J43">
            <v>353169.3</v>
          </cell>
          <cell r="L43" t="str">
            <v>HEMPSTEAD RESOURCE RECOVERY FACILITY</v>
          </cell>
          <cell r="M43">
            <v>110034162643</v>
          </cell>
          <cell r="N43" t="str">
            <v>COVANTA HEMPSTEAD</v>
          </cell>
          <cell r="O43" t="str">
            <v>NASSAU</v>
          </cell>
          <cell r="P43">
            <v>40.738356000000003</v>
          </cell>
          <cell r="Q43">
            <v>-73.593495000000004</v>
          </cell>
          <cell r="R43" t="str">
            <v>Steam turbine</v>
          </cell>
          <cell r="S43" t="str">
            <v>Solid waste power plant</v>
          </cell>
        </row>
        <row r="44">
          <cell r="G44" t="str">
            <v>WESTCHESTER</v>
          </cell>
          <cell r="H44">
            <v>4953</v>
          </cell>
          <cell r="I44" t="str">
            <v>Refuse Systems</v>
          </cell>
          <cell r="J44">
            <v>324949.33</v>
          </cell>
          <cell r="L44" t="str">
            <v>WHEELABRATOR WESTCHESTER LP</v>
          </cell>
          <cell r="M44">
            <v>110010710944</v>
          </cell>
          <cell r="N44" t="str">
            <v>WHEELABRATOR WESTCHESTER LP</v>
          </cell>
          <cell r="O44" t="str">
            <v>WESTCHESTER COUNTY</v>
          </cell>
          <cell r="P44">
            <v>41.277115000000002</v>
          </cell>
          <cell r="Q44">
            <v>-73.942428000000007</v>
          </cell>
          <cell r="R44" t="str">
            <v>Steam turbine</v>
          </cell>
          <cell r="S44" t="str">
            <v>Solid waste power plant</v>
          </cell>
        </row>
        <row r="45">
          <cell r="G45" t="str">
            <v>NASSAU</v>
          </cell>
          <cell r="H45">
            <v>4911</v>
          </cell>
          <cell r="I45" t="str">
            <v>Electric Services</v>
          </cell>
          <cell r="J45">
            <v>324361.88</v>
          </cell>
          <cell r="L45" t="str">
            <v>TBG COGEN FACILITY</v>
          </cell>
          <cell r="M45">
            <v>110001576376</v>
          </cell>
          <cell r="N45" t="str">
            <v>Bethpage Energy Center</v>
          </cell>
          <cell r="O45" t="str">
            <v>Nassau</v>
          </cell>
          <cell r="P45">
            <v>40.746899999999997</v>
          </cell>
          <cell r="Q45">
            <v>-73.499399999999994</v>
          </cell>
          <cell r="R45" t="str">
            <v>Natural gas combined cycle power plant, Combustion turbine</v>
          </cell>
          <cell r="S45" t="str">
            <v>Natural gas power plant</v>
          </cell>
        </row>
        <row r="46">
          <cell r="G46" t="str">
            <v>SARATOGA</v>
          </cell>
          <cell r="H46">
            <v>4911</v>
          </cell>
          <cell r="I46" t="str">
            <v>Electric Services</v>
          </cell>
          <cell r="J46">
            <v>324220.11</v>
          </cell>
          <cell r="L46" t="str">
            <v>INDECK-CORINTH ENERGY CENTER</v>
          </cell>
          <cell r="M46">
            <v>110000324934</v>
          </cell>
          <cell r="N46" t="str">
            <v>Indeck-Corinth Energy Center</v>
          </cell>
          <cell r="O46" t="str">
            <v>Saratoga</v>
          </cell>
          <cell r="P46">
            <v>43.25</v>
          </cell>
          <cell r="Q46">
            <v>-73.8125</v>
          </cell>
          <cell r="R46" t="str">
            <v>Natural gas combined cycle power plant</v>
          </cell>
          <cell r="S46" t="str">
            <v>Natural gas power plant</v>
          </cell>
        </row>
        <row r="47">
          <cell r="G47" t="str">
            <v>QUEENS</v>
          </cell>
          <cell r="H47">
            <v>4931</v>
          </cell>
          <cell r="I47" t="str">
            <v>Electric and Other Services Combined</v>
          </cell>
          <cell r="J47">
            <v>298220.61</v>
          </cell>
          <cell r="L47" t="str">
            <v>CALPINE JFK ENERGY CENTER</v>
          </cell>
          <cell r="M47">
            <v>110007990246</v>
          </cell>
          <cell r="N47" t="str">
            <v>KIAC Cogeneration</v>
          </cell>
          <cell r="O47" t="str">
            <v>Queens</v>
          </cell>
          <cell r="P47">
            <v>40.6417</v>
          </cell>
          <cell r="Q47">
            <v>-73.777799999999999</v>
          </cell>
          <cell r="R47" t="str">
            <v>Natural gas combined cycle power plant</v>
          </cell>
          <cell r="S47" t="str">
            <v>Natural gas power plant</v>
          </cell>
        </row>
        <row r="48">
          <cell r="G48" t="str">
            <v>TOMPKINS</v>
          </cell>
          <cell r="H48">
            <v>4911</v>
          </cell>
          <cell r="I48" t="str">
            <v>Electric Services</v>
          </cell>
          <cell r="J48">
            <v>295133.5</v>
          </cell>
          <cell r="L48" t="str">
            <v>CAYUGA OPERATING COMPANY, LLC</v>
          </cell>
          <cell r="M48">
            <v>110000328547</v>
          </cell>
          <cell r="N48" t="str">
            <v>Cayuga Operating Company, LLC</v>
          </cell>
          <cell r="O48" t="str">
            <v>Tompkins</v>
          </cell>
          <cell r="P48">
            <v>42.602800000000002</v>
          </cell>
          <cell r="Q48">
            <v>-76.633600000000001</v>
          </cell>
          <cell r="R48" t="str">
            <v>Steam turbine, Internal combustion</v>
          </cell>
          <cell r="S48" t="str">
            <v>Coal power plant</v>
          </cell>
        </row>
        <row r="49">
          <cell r="G49" t="str">
            <v>WARREN</v>
          </cell>
          <cell r="H49">
            <v>3241</v>
          </cell>
          <cell r="I49" t="str">
            <v>Cement, Hydraulic</v>
          </cell>
          <cell r="J49">
            <v>294172.90000000002</v>
          </cell>
          <cell r="L49" t="str">
            <v>LEHIGH NORTHEAST CEMENT COMPANY</v>
          </cell>
          <cell r="M49">
            <v>110002380049</v>
          </cell>
          <cell r="N49" t="str">
            <v>Lehigh Northeast Cement Company</v>
          </cell>
          <cell r="O49" t="str">
            <v>Warren</v>
          </cell>
          <cell r="P49">
            <v>43.306399999999996</v>
          </cell>
          <cell r="Q49">
            <v>-73.620800000000003</v>
          </cell>
          <cell r="R49" t="str">
            <v>Cement production</v>
          </cell>
          <cell r="S49" t="str">
            <v>Cement production</v>
          </cell>
        </row>
        <row r="50">
          <cell r="G50" t="str">
            <v>ALBANY</v>
          </cell>
          <cell r="H50">
            <v>3241</v>
          </cell>
          <cell r="I50" t="str">
            <v>Cement, Hydraulic</v>
          </cell>
          <cell r="J50">
            <v>249847.86</v>
          </cell>
          <cell r="L50" t="str">
            <v>LAFARGE RAVENA PLANT</v>
          </cell>
          <cell r="M50">
            <v>110056973182</v>
          </cell>
          <cell r="N50" t="str">
            <v>LAFARGE BUILDING MATERIALS INC</v>
          </cell>
          <cell r="O50" t="str">
            <v>ALBANY COUNTY</v>
          </cell>
          <cell r="P50">
            <v>42.49756</v>
          </cell>
          <cell r="Q50">
            <v>-73.813652000000005</v>
          </cell>
          <cell r="R50" t="str">
            <v>Dry kiln technology</v>
          </cell>
          <cell r="S50" t="str">
            <v>Cement production</v>
          </cell>
        </row>
        <row r="51">
          <cell r="G51" t="str">
            <v>ALBANY</v>
          </cell>
          <cell r="H51">
            <v>4911</v>
          </cell>
          <cell r="I51" t="str">
            <v>Electric Services</v>
          </cell>
          <cell r="J51">
            <v>240090.81</v>
          </cell>
          <cell r="L51" t="str">
            <v>SELKIRK COGENERATION PROJECT</v>
          </cell>
          <cell r="M51">
            <v>110006625633</v>
          </cell>
          <cell r="N51" t="str">
            <v>Selkirk Cogen Partners</v>
          </cell>
          <cell r="O51" t="str">
            <v>Albany</v>
          </cell>
          <cell r="P51">
            <v>42.574399999999997</v>
          </cell>
          <cell r="Q51">
            <v>-73.859200000000001</v>
          </cell>
          <cell r="R51" t="str">
            <v>Natural gas combined cycle power plant</v>
          </cell>
          <cell r="S51" t="str">
            <v>Natural gas power plant</v>
          </cell>
        </row>
        <row r="52">
          <cell r="G52" t="str">
            <v>ORANGE</v>
          </cell>
          <cell r="H52">
            <v>4911</v>
          </cell>
          <cell r="I52" t="str">
            <v>Electric Services</v>
          </cell>
          <cell r="J52">
            <v>236083.57</v>
          </cell>
          <cell r="L52" t="str">
            <v>ROSETON GENERATING STATION</v>
          </cell>
          <cell r="M52">
            <v>110000324747</v>
          </cell>
          <cell r="N52" t="str">
            <v>Roseton Generating Facility</v>
          </cell>
          <cell r="O52" t="str">
            <v>Orange</v>
          </cell>
          <cell r="P52">
            <v>41.571100000000001</v>
          </cell>
          <cell r="Q52">
            <v>-73.9739</v>
          </cell>
          <cell r="R52" t="str">
            <v>Steam turbine</v>
          </cell>
          <cell r="S52" t="str">
            <v>Natural gas power plant</v>
          </cell>
        </row>
        <row r="53">
          <cell r="G53" t="str">
            <v>NEW YORK</v>
          </cell>
          <cell r="H53">
            <v>4961</v>
          </cell>
          <cell r="I53" t="str">
            <v>Steam and Air-Conditioning Supply</v>
          </cell>
          <cell r="J53">
            <v>235064.65</v>
          </cell>
          <cell r="L53" t="str">
            <v>CON ED-59TH ST STATION</v>
          </cell>
          <cell r="M53">
            <v>110019296509</v>
          </cell>
          <cell r="N53" t="str">
            <v>59th Street</v>
          </cell>
          <cell r="O53" t="str">
            <v>New York</v>
          </cell>
          <cell r="P53">
            <v>40.771099999999997</v>
          </cell>
          <cell r="Q53">
            <v>-73.991100000000003</v>
          </cell>
          <cell r="R53" t="str">
            <v>Combustion turbine</v>
          </cell>
          <cell r="S53" t="str">
            <v>Natural gas combustion</v>
          </cell>
        </row>
        <row r="54">
          <cell r="G54" t="str">
            <v>ST LAWRENCE</v>
          </cell>
          <cell r="H54">
            <v>3334</v>
          </cell>
          <cell r="I54" t="str">
            <v>Primary Production of Aluminum</v>
          </cell>
          <cell r="J54">
            <v>233130.43</v>
          </cell>
          <cell r="L54" t="str">
            <v>ALCOA USA CORP</v>
          </cell>
          <cell r="M54">
            <v>110070069670</v>
          </cell>
          <cell r="N54" t="str">
            <v>Alcoa USA Corp.</v>
          </cell>
          <cell r="O54" t="str">
            <v>ST. LAWRENCE COUNTY</v>
          </cell>
          <cell r="P54">
            <v>44.965592000000001</v>
          </cell>
          <cell r="Q54">
            <v>-74.892555999999999</v>
          </cell>
          <cell r="R54" t="str">
            <v>Aluminum smelter</v>
          </cell>
          <cell r="S54" t="str">
            <v>Aluminum smelter</v>
          </cell>
        </row>
        <row r="55">
          <cell r="G55" t="str">
            <v>NEW YORK</v>
          </cell>
          <cell r="H55">
            <v>4961</v>
          </cell>
          <cell r="I55" t="str">
            <v>Steam and Air-Conditioning Supply</v>
          </cell>
          <cell r="J55">
            <v>215192.53</v>
          </cell>
          <cell r="L55" t="str">
            <v>CON ED-74TH STREET STA</v>
          </cell>
          <cell r="M55">
            <v>110019296527</v>
          </cell>
          <cell r="N55" t="str">
            <v>74th Street</v>
          </cell>
          <cell r="O55" t="str">
            <v>New York</v>
          </cell>
          <cell r="P55">
            <v>40.768000000000001</v>
          </cell>
          <cell r="Q55">
            <v>-73.951499999999996</v>
          </cell>
          <cell r="R55" t="str">
            <v>Combustion turbine</v>
          </cell>
          <cell r="S55" t="str">
            <v>Natural gas combustion</v>
          </cell>
        </row>
        <row r="56">
          <cell r="G56" t="str">
            <v>LEWIS</v>
          </cell>
          <cell r="H56">
            <v>4911</v>
          </cell>
          <cell r="I56" t="str">
            <v>Electric Services</v>
          </cell>
          <cell r="J56">
            <v>211797.84</v>
          </cell>
          <cell r="L56" t="str">
            <v>LYONSDALE BIOMASS LLC</v>
          </cell>
          <cell r="M56" t="str">
            <v>Manual1</v>
          </cell>
          <cell r="N56" t="str">
            <v>LYONSDALE BIOMASS LLC</v>
          </cell>
          <cell r="O56" t="str">
            <v>LEWIS</v>
          </cell>
          <cell r="P56">
            <v>43.617977000000003</v>
          </cell>
          <cell r="Q56">
            <v>-75.306668999999999</v>
          </cell>
          <cell r="R56" t="str">
            <v>Steam turbine</v>
          </cell>
          <cell r="S56" t="str">
            <v>Wood based power plant</v>
          </cell>
        </row>
        <row r="57">
          <cell r="G57" t="str">
            <v>NIAGARA</v>
          </cell>
          <cell r="H57">
            <v>3313</v>
          </cell>
          <cell r="I57" t="str">
            <v>Electrometallurgical Products, Except Steel</v>
          </cell>
          <cell r="J57">
            <v>201333.35</v>
          </cell>
          <cell r="L57" t="str">
            <v>GLOBE METALLURGICAL INC</v>
          </cell>
          <cell r="M57">
            <v>110001578221</v>
          </cell>
          <cell r="N57" t="str">
            <v>GLOBE METALLURGICAL INC</v>
          </cell>
          <cell r="O57" t="str">
            <v>NIAGARA COUNTY</v>
          </cell>
          <cell r="P57">
            <v>43.121949999999998</v>
          </cell>
          <cell r="Q57">
            <v>-79.044517999999997</v>
          </cell>
          <cell r="R57" t="str">
            <v>To be closed</v>
          </cell>
          <cell r="S57" t="str">
            <v>To be closed</v>
          </cell>
        </row>
        <row r="58">
          <cell r="G58" t="str">
            <v>NASSAU</v>
          </cell>
          <cell r="H58">
            <v>4911</v>
          </cell>
          <cell r="I58" t="str">
            <v>Electric Services</v>
          </cell>
          <cell r="J58">
            <v>199408.49</v>
          </cell>
          <cell r="L58" t="str">
            <v>NASSAU ENERGY LLC</v>
          </cell>
          <cell r="M58">
            <v>110001575787</v>
          </cell>
          <cell r="N58" t="str">
            <v>Nassau Energy LLC</v>
          </cell>
          <cell r="O58" t="str">
            <v>Nassau</v>
          </cell>
          <cell r="P58">
            <v>40.725900000000003</v>
          </cell>
          <cell r="Q58">
            <v>-73.588499999999996</v>
          </cell>
          <cell r="R58" t="str">
            <v>Natural gas combined cycle power plant</v>
          </cell>
          <cell r="S58" t="str">
            <v>Natural gas power plant</v>
          </cell>
        </row>
        <row r="59">
          <cell r="G59" t="str">
            <v>OSWEGO</v>
          </cell>
          <cell r="H59">
            <v>3353</v>
          </cell>
          <cell r="I59" t="str">
            <v>Aluminum Sheet, Plate, and Foil</v>
          </cell>
          <cell r="J59">
            <v>198299.21</v>
          </cell>
          <cell r="L59" t="str">
            <v>NOVELIS CORPORATION</v>
          </cell>
          <cell r="M59">
            <v>110000325407</v>
          </cell>
          <cell r="N59" t="str">
            <v>NOVELIS CORPORATION</v>
          </cell>
          <cell r="O59" t="str">
            <v>OSWEGO COUNTY</v>
          </cell>
          <cell r="P59">
            <v>43.493834</v>
          </cell>
          <cell r="Q59">
            <v>-76.456711999999996</v>
          </cell>
          <cell r="R59" t="str">
            <v>Auminium automotive finishing line</v>
          </cell>
          <cell r="S59" t="str">
            <v>Natural gas combustion</v>
          </cell>
        </row>
        <row r="60">
          <cell r="G60" t="str">
            <v>ONONDAGA</v>
          </cell>
          <cell r="H60">
            <v>2631</v>
          </cell>
          <cell r="I60" t="str">
            <v>Paperboard Mills</v>
          </cell>
          <cell r="J60">
            <v>191586</v>
          </cell>
          <cell r="L60" t="str">
            <v>WESTROCK-SOLVAY LLC</v>
          </cell>
          <cell r="M60">
            <v>110009824547</v>
          </cell>
          <cell r="N60" t="str">
            <v>WestRock - Solvay, LLC</v>
          </cell>
          <cell r="O60" t="str">
            <v>ONONDAGA COUNTY</v>
          </cell>
          <cell r="P60">
            <v>43.063850000000002</v>
          </cell>
          <cell r="Q60">
            <v>-76.204629999999995</v>
          </cell>
          <cell r="R60" t="str">
            <v>Paper recycling mill and paperboard and cardboard manufacturing</v>
          </cell>
          <cell r="S60" t="str">
            <v>Paper/pulp/paperboard mill</v>
          </cell>
        </row>
        <row r="61">
          <cell r="G61" t="str">
            <v>SUFFOLK</v>
          </cell>
          <cell r="H61">
            <v>4911</v>
          </cell>
          <cell r="I61" t="str">
            <v>Electric Services</v>
          </cell>
          <cell r="J61">
            <v>191349.3</v>
          </cell>
          <cell r="L61" t="str">
            <v>NISSEQUOGUE COGEN PARTNERS PLANT</v>
          </cell>
          <cell r="M61">
            <v>110019611375</v>
          </cell>
          <cell r="N61" t="str">
            <v>Nissequogue Cogen</v>
          </cell>
          <cell r="O61" t="str">
            <v>Suffolk</v>
          </cell>
          <cell r="P61">
            <v>40.916800000000002</v>
          </cell>
          <cell r="Q61">
            <v>-73.129199999999997</v>
          </cell>
          <cell r="R61" t="str">
            <v>Combustion turbine</v>
          </cell>
          <cell r="S61" t="str">
            <v>Natural gas power plant</v>
          </cell>
        </row>
        <row r="62">
          <cell r="G62" t="str">
            <v>TOMPKINS</v>
          </cell>
          <cell r="H62">
            <v>8221</v>
          </cell>
          <cell r="I62" t="str">
            <v>Colleges, Universities, and Professional Schools</v>
          </cell>
          <cell r="J62">
            <v>160710.94</v>
          </cell>
          <cell r="L62" t="str">
            <v>CORNELL UNIVERSITY CENTRAL ENERGY PLANT</v>
          </cell>
          <cell r="M62">
            <v>110028041330</v>
          </cell>
          <cell r="N62" t="str">
            <v>Cornell University Ithaca Campus</v>
          </cell>
          <cell r="O62" t="str">
            <v>Tompkins</v>
          </cell>
          <cell r="P62">
            <v>42.442799999999998</v>
          </cell>
          <cell r="Q62">
            <v>-76.476399999999998</v>
          </cell>
          <cell r="R62" t="str">
            <v>Combined heat and power</v>
          </cell>
          <cell r="S62" t="str">
            <v>Natural gas power plant</v>
          </cell>
        </row>
        <row r="63">
          <cell r="G63" t="str">
            <v>SUFFOLK</v>
          </cell>
          <cell r="H63">
            <v>4911</v>
          </cell>
          <cell r="I63" t="str">
            <v>Electric Services</v>
          </cell>
          <cell r="J63">
            <v>154996.98000000001</v>
          </cell>
          <cell r="L63" t="str">
            <v>PORT JEFFERSON POWER STATION</v>
          </cell>
          <cell r="M63">
            <v>110008025528</v>
          </cell>
          <cell r="N63" t="str">
            <v>Port Jefferson Energy Center</v>
          </cell>
          <cell r="O63" t="str">
            <v>Suffolk</v>
          </cell>
          <cell r="P63">
            <v>40.950299999999999</v>
          </cell>
          <cell r="Q63">
            <v>-73.078599999999994</v>
          </cell>
          <cell r="R63" t="str">
            <v>Combustion turbine, Steam turbine</v>
          </cell>
          <cell r="S63" t="str">
            <v>Natural gas power plant</v>
          </cell>
        </row>
        <row r="64">
          <cell r="G64" t="str">
            <v>WAYNE</v>
          </cell>
          <cell r="H64">
            <v>4953</v>
          </cell>
          <cell r="I64" t="str">
            <v>Refuse Systems</v>
          </cell>
          <cell r="J64">
            <v>149846.94</v>
          </cell>
          <cell r="L64" t="str">
            <v>HIGH ACRES LANDFILL &amp; RECYCLING CENTER</v>
          </cell>
          <cell r="M64">
            <v>110001575420</v>
          </cell>
          <cell r="N64" t="str">
            <v>HIGH ACRES LANDFILL &amp; RECYCLING CENTER</v>
          </cell>
          <cell r="O64" t="str">
            <v>MONROE COUNTY</v>
          </cell>
          <cell r="P64">
            <v>43.086919999999999</v>
          </cell>
          <cell r="Q64">
            <v>-77.387339999999995</v>
          </cell>
          <cell r="R64" t="str">
            <v>Internal combustion</v>
          </cell>
          <cell r="S64" t="str">
            <v>Solid waste power plant</v>
          </cell>
        </row>
        <row r="65">
          <cell r="G65" t="str">
            <v>NASSAU</v>
          </cell>
          <cell r="H65">
            <v>4952</v>
          </cell>
          <cell r="I65" t="str">
            <v>Sewerage Systems</v>
          </cell>
          <cell r="J65">
            <v>137531.98000000001</v>
          </cell>
          <cell r="L65" t="str">
            <v>BAY PARK SEWAGE TREATMENT PLANT</v>
          </cell>
          <cell r="M65" t="str">
            <v>Manual2</v>
          </cell>
          <cell r="N65" t="str">
            <v>BAY PARK SEWAGE TREATMENT PLANT</v>
          </cell>
          <cell r="O65" t="str">
            <v>NASSAU</v>
          </cell>
          <cell r="P65">
            <v>40.631776000000002</v>
          </cell>
          <cell r="Q65">
            <v>-73.663589999999999</v>
          </cell>
          <cell r="R65" t="str">
            <v>Sewage treatment</v>
          </cell>
          <cell r="S65" t="str">
            <v>Natural gas combustion</v>
          </cell>
        </row>
        <row r="66">
          <cell r="G66" t="str">
            <v>SARATOGA</v>
          </cell>
          <cell r="H66">
            <v>2821</v>
          </cell>
          <cell r="I66" t="str">
            <v>Plastics Materials, Synthetic Resins, and Nonvulcanizable Elastomers</v>
          </cell>
          <cell r="J66">
            <v>135893.03</v>
          </cell>
          <cell r="L66" t="str">
            <v>MOMENTIVE PERFORMANCE MATERIALS</v>
          </cell>
          <cell r="M66">
            <v>110000324435</v>
          </cell>
          <cell r="N66" t="str">
            <v>Momentive Performance Materials</v>
          </cell>
          <cell r="O66" t="str">
            <v>Saratoga</v>
          </cell>
          <cell r="P66">
            <v>42.815800000000003</v>
          </cell>
          <cell r="Q66">
            <v>-73.672799999999995</v>
          </cell>
          <cell r="R66" t="str">
            <v>Chemicals plant</v>
          </cell>
          <cell r="S66" t="str">
            <v>Natural gas combustion</v>
          </cell>
        </row>
        <row r="67">
          <cell r="G67" t="str">
            <v>WARREN</v>
          </cell>
          <cell r="H67">
            <v>2611</v>
          </cell>
          <cell r="I67" t="str">
            <v>Pulp Mills</v>
          </cell>
          <cell r="J67">
            <v>133446</v>
          </cell>
          <cell r="L67" t="str">
            <v>FINCH PAPER LLC</v>
          </cell>
          <cell r="M67">
            <v>110000324845</v>
          </cell>
          <cell r="N67" t="str">
            <v>FINCH PAPER LLC</v>
          </cell>
          <cell r="O67" t="str">
            <v>WARREN COUNTY</v>
          </cell>
          <cell r="P67">
            <v>43.308506999999999</v>
          </cell>
          <cell r="Q67">
            <v>-73.634808000000007</v>
          </cell>
          <cell r="R67" t="str">
            <v>Pulp mill</v>
          </cell>
          <cell r="S67" t="str">
            <v>Paper/pulp/paperboard mill</v>
          </cell>
        </row>
        <row r="68">
          <cell r="G68" t="str">
            <v>CAYUGA</v>
          </cell>
          <cell r="H68">
            <v>3312</v>
          </cell>
          <cell r="I68" t="str">
            <v>Steel Works, Blast Furnaces (Including Coke Ovens), and Rolling Mills</v>
          </cell>
          <cell r="J68">
            <v>122285.11</v>
          </cell>
          <cell r="L68" t="str">
            <v>NUCOR STEEL AUBURN INC</v>
          </cell>
          <cell r="M68">
            <v>110000325050</v>
          </cell>
          <cell r="N68" t="str">
            <v>NUCOR STEEL AUBURN INC</v>
          </cell>
          <cell r="O68" t="str">
            <v>CAYUGA COUNTY</v>
          </cell>
          <cell r="P68">
            <v>42.950710000000001</v>
          </cell>
          <cell r="Q68">
            <v>-76.570869999999999</v>
          </cell>
          <cell r="R68" t="str">
            <v>Scrap-based steel mill</v>
          </cell>
          <cell r="S68" t="str">
            <v>Scrap-based steel mill</v>
          </cell>
        </row>
        <row r="69">
          <cell r="G69" t="str">
            <v>PUTNAM</v>
          </cell>
          <cell r="H69">
            <v>4922</v>
          </cell>
          <cell r="I69" t="str">
            <v>Natural Gas Transmission</v>
          </cell>
          <cell r="J69">
            <v>121951.39</v>
          </cell>
          <cell r="L69" t="str">
            <v>ALGONQUIN GAS SOUTHEAST COMPRESSOR STATION</v>
          </cell>
          <cell r="M69">
            <v>110007982861</v>
          </cell>
          <cell r="N69" t="str">
            <v>Southeast</v>
          </cell>
          <cell r="O69" t="str">
            <v>PUTNAM COUNTY</v>
          </cell>
          <cell r="P69">
            <v>41.384399999999999</v>
          </cell>
          <cell r="Q69">
            <v>-73.544600000000003</v>
          </cell>
          <cell r="R69" t="str">
            <v>Natural gas fired turbine, emergy enerator, fuel gas heater, gas cooler</v>
          </cell>
          <cell r="S69" t="str">
            <v>Natural gas power plant</v>
          </cell>
        </row>
        <row r="70">
          <cell r="G70" t="str">
            <v>SUFFOLK</v>
          </cell>
          <cell r="H70">
            <v>4953</v>
          </cell>
          <cell r="I70" t="str">
            <v>Refuse Systems</v>
          </cell>
          <cell r="J70">
            <v>117223.7</v>
          </cell>
          <cell r="L70" t="str">
            <v>HUNTINGTON RESOURCE RECOVERY FACILITY</v>
          </cell>
          <cell r="M70">
            <v>110019785473</v>
          </cell>
          <cell r="N70" t="str">
            <v>COVANTA HUNTINGTON</v>
          </cell>
          <cell r="O70" t="str">
            <v>SUFFOLK COUNTY</v>
          </cell>
          <cell r="P70">
            <v>40.881700000000002</v>
          </cell>
          <cell r="Q70">
            <v>-73.289900000000003</v>
          </cell>
          <cell r="R70" t="str">
            <v>Steam turbine</v>
          </cell>
          <cell r="S70" t="str">
            <v>Solid waste power plant</v>
          </cell>
        </row>
        <row r="71">
          <cell r="G71" t="str">
            <v>CHAUTAUQUA</v>
          </cell>
          <cell r="H71">
            <v>4953</v>
          </cell>
          <cell r="I71" t="str">
            <v>Refuse Systems</v>
          </cell>
          <cell r="J71">
            <v>116362.87</v>
          </cell>
          <cell r="L71" t="str">
            <v>CHAUTAUQUA COUNTY LANDFILL</v>
          </cell>
          <cell r="M71">
            <v>110015651052</v>
          </cell>
          <cell r="N71" t="str">
            <v>Chautauqua County Landfill</v>
          </cell>
          <cell r="O71" t="str">
            <v>CHAUTAUQUA</v>
          </cell>
          <cell r="P71">
            <v>42.202637000000003</v>
          </cell>
          <cell r="Q71">
            <v>-79.312516000000002</v>
          </cell>
          <cell r="R71" t="str">
            <v>Internal combustion</v>
          </cell>
          <cell r="S71" t="str">
            <v>Natural gas power plant</v>
          </cell>
        </row>
        <row r="72">
          <cell r="G72" t="str">
            <v>STEUBEN</v>
          </cell>
          <cell r="H72">
            <v>3299</v>
          </cell>
          <cell r="I72" t="str">
            <v>Nonmetallic Mineral Products, Not Elsewhere Classified</v>
          </cell>
          <cell r="J72">
            <v>110527.2</v>
          </cell>
          <cell r="L72" t="str">
            <v>CORNING DIESEL MANUFACTURING FACILITY</v>
          </cell>
          <cell r="M72">
            <v>110041063274</v>
          </cell>
          <cell r="N72" t="str">
            <v>CORNING DIESEL MANUFACTURING FACILITY</v>
          </cell>
          <cell r="O72" t="str">
            <v>STEUBEN COUNTY</v>
          </cell>
          <cell r="P72">
            <v>42.110550000000003</v>
          </cell>
          <cell r="Q72">
            <v>-77.155799999999999</v>
          </cell>
          <cell r="R72" t="str">
            <v>Large ceramic substrates and filters for heavy-duty diesel engine, truck, construction, and agricultural equipment manufacturers.</v>
          </cell>
          <cell r="S72" t="str">
            <v>Natural gas combustion</v>
          </cell>
        </row>
        <row r="73">
          <cell r="G73" t="str">
            <v>NEW YORK</v>
          </cell>
          <cell r="H73">
            <v>4961</v>
          </cell>
          <cell r="I73" t="str">
            <v>Steam and Air-Conditioning Supply</v>
          </cell>
          <cell r="J73">
            <v>110312.34</v>
          </cell>
          <cell r="L73" t="str">
            <v>CON ED-EAST 60TH STREET STEAM PLANT</v>
          </cell>
          <cell r="M73">
            <v>110019644679</v>
          </cell>
          <cell r="N73" t="str">
            <v>CON ED-EAST 60TH STREET STEAM PLANT</v>
          </cell>
          <cell r="O73" t="str">
            <v>NEW YORK COUNTY</v>
          </cell>
          <cell r="P73">
            <v>40.758600000000001</v>
          </cell>
          <cell r="Q73">
            <v>-73.959199999999996</v>
          </cell>
          <cell r="R73" t="str">
            <v>Steam generation, no additional information found</v>
          </cell>
          <cell r="S73" t="str">
            <v>Natural gas combustion</v>
          </cell>
        </row>
        <row r="74">
          <cell r="G74" t="str">
            <v>DUTCHESS</v>
          </cell>
          <cell r="H74">
            <v>4953</v>
          </cell>
          <cell r="I74" t="str">
            <v>Refuse Systems</v>
          </cell>
          <cell r="J74">
            <v>107244.31</v>
          </cell>
          <cell r="L74" t="str">
            <v>DUTCHESS CO RESOURCE RECOVERY FACILITY</v>
          </cell>
          <cell r="M74">
            <v>110001567849</v>
          </cell>
          <cell r="N74" t="str">
            <v>DUTCHESS CO RESOURCE RECOVERY FACILITY</v>
          </cell>
          <cell r="O74" t="str">
            <v>DUTCHESS COUNTY</v>
          </cell>
          <cell r="P74">
            <v>41.647458</v>
          </cell>
          <cell r="Q74">
            <v>-73.942631000000006</v>
          </cell>
          <cell r="R74" t="str">
            <v>Resource recovery, recycling and waste to electricity plant</v>
          </cell>
          <cell r="S74" t="str">
            <v>Solid waste power plant</v>
          </cell>
        </row>
        <row r="75">
          <cell r="G75" t="str">
            <v>CHEMUNG</v>
          </cell>
          <cell r="H75">
            <v>3221</v>
          </cell>
          <cell r="I75" t="str">
            <v>Glass Containers</v>
          </cell>
          <cell r="J75">
            <v>105771.87</v>
          </cell>
          <cell r="L75" t="str">
            <v>ANCHOR GLASS CONTAINER CORP</v>
          </cell>
          <cell r="M75">
            <v>110000328618</v>
          </cell>
          <cell r="N75" t="str">
            <v>Anchor Glass Container - Plant 41</v>
          </cell>
          <cell r="O75" t="str">
            <v>CHEMUNG COUNTY</v>
          </cell>
          <cell r="P75">
            <v>42.120762999999997</v>
          </cell>
          <cell r="Q75">
            <v>-76.813168000000005</v>
          </cell>
          <cell r="R75" t="str">
            <v>Glass container production</v>
          </cell>
          <cell r="S75" t="str">
            <v>Glass production</v>
          </cell>
        </row>
        <row r="76">
          <cell r="G76" t="str">
            <v>ROCKLAND</v>
          </cell>
          <cell r="H76">
            <v>6512</v>
          </cell>
          <cell r="I76" t="str">
            <v>perators of Nonresidential Buildings</v>
          </cell>
          <cell r="J76">
            <v>104361.25</v>
          </cell>
          <cell r="L76" t="str">
            <v>PEARL RIVER CAMPUS LLC</v>
          </cell>
          <cell r="M76">
            <v>110000323070</v>
          </cell>
          <cell r="N76" t="str">
            <v>Pearl River Campus</v>
          </cell>
          <cell r="O76" t="str">
            <v>ROCKLAND COUNTY</v>
          </cell>
          <cell r="P76">
            <v>41.076799999999999</v>
          </cell>
          <cell r="Q76">
            <v>-74.018100000000004</v>
          </cell>
          <cell r="R76" t="str">
            <v>Building campus</v>
          </cell>
          <cell r="S76" t="str">
            <v>Natural gas combustion</v>
          </cell>
        </row>
        <row r="77">
          <cell r="G77" t="str">
            <v>YATES</v>
          </cell>
          <cell r="H77">
            <v>4911</v>
          </cell>
          <cell r="I77" t="str">
            <v>Electric Services</v>
          </cell>
          <cell r="J77">
            <v>103962.63</v>
          </cell>
          <cell r="L77" t="str">
            <v>GREENIDGE STATION</v>
          </cell>
          <cell r="M77">
            <v>110000327619</v>
          </cell>
          <cell r="N77" t="str">
            <v>Greenidge Generation LLC</v>
          </cell>
          <cell r="O77" t="str">
            <v>Yates</v>
          </cell>
          <cell r="P77">
            <v>42.678899999999999</v>
          </cell>
          <cell r="Q77">
            <v>-76.948300000000003</v>
          </cell>
          <cell r="R77" t="str">
            <v>Steam turbine</v>
          </cell>
          <cell r="S77" t="str">
            <v>Natural gas power plant</v>
          </cell>
        </row>
        <row r="78"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</row>
        <row r="79"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</row>
        <row r="80"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</row>
        <row r="81"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</row>
        <row r="82"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</row>
        <row r="83"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</row>
        <row r="84"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</row>
        <row r="85"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</row>
        <row r="86"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</row>
        <row r="87"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</row>
        <row r="88"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</row>
      </sheetData>
      <sheetData sheetId="12"/>
      <sheetData sheetId="13"/>
      <sheetData sheetId="14">
        <row r="28">
          <cell r="F28">
            <v>0.90800000000000003</v>
          </cell>
        </row>
        <row r="33">
          <cell r="F33">
            <v>100</v>
          </cell>
        </row>
        <row r="34">
          <cell r="F34">
            <v>0.45359237001003538</v>
          </cell>
        </row>
        <row r="42">
          <cell r="F42">
            <v>1000</v>
          </cell>
        </row>
        <row r="44">
          <cell r="F44">
            <v>293.29722222222</v>
          </cell>
        </row>
        <row r="70">
          <cell r="E70">
            <v>1.5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puts"/>
      <sheetName val="BECCS Negative Emissions"/>
      <sheetName val="NAS Report"/>
      <sheetName val="T&amp;S Cost and Potential"/>
      <sheetName val="DAC Cost and Energy Requirement"/>
      <sheetName val="Industrial CCS Costs"/>
      <sheetName val="DAC Model"/>
      <sheetName val="Navigant - datasheet"/>
    </sheetNames>
    <sheetDataSet>
      <sheetData sheetId="0">
        <row r="2">
          <cell r="C2">
            <v>0.09</v>
          </cell>
        </row>
      </sheetData>
      <sheetData sheetId="1"/>
      <sheetData sheetId="2">
        <row r="16">
          <cell r="E16">
            <v>0.44999999999999996</v>
          </cell>
        </row>
      </sheetData>
      <sheetData sheetId="3"/>
      <sheetData sheetId="4">
        <row r="2">
          <cell r="D2">
            <v>3.6</v>
          </cell>
        </row>
      </sheetData>
      <sheetData sheetId="5"/>
      <sheetData sheetId="6">
        <row r="59">
          <cell r="B59" t="str">
            <v xml:space="preserve">Nuclear </v>
          </cell>
        </row>
      </sheetData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45 hydrogen comparison"/>
      <sheetName val="Hydrogen"/>
      <sheetName val="Cover"/>
      <sheetName val="Summary"/>
      <sheetName val="BFPaT-pretax-hydrogen"/>
      <sheetName val="Electricity Decarbonization"/>
      <sheetName val="Industry Elec. - Boilers"/>
      <sheetName val="Industry Elec. - Process Heat"/>
      <sheetName val="Industry CCS - Process Heat"/>
      <sheetName val="Industry Hydrogen &amp; SNG"/>
      <sheetName val="MDV &amp; HDV Decarbonization"/>
      <sheetName val="DAC &amp; BECCS"/>
      <sheetName val="Fuel Costs - PATHWAYS"/>
      <sheetName val="Emission Factors - PATHWAYS"/>
      <sheetName val="Consta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4">
          <cell r="D4">
            <v>3412.14</v>
          </cell>
        </row>
        <row r="7">
          <cell r="D7">
            <v>0.13450999999999999</v>
          </cell>
        </row>
        <row r="17">
          <cell r="D17">
            <v>53.07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5">
          <cell r="N15">
            <v>0.92062879123815489</v>
          </cell>
        </row>
        <row r="16">
          <cell r="N16">
            <v>1.0036394752510358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fdc.energy.gov/files/u/publication/alternative_fuel_price_report_april_2021.pdf" TargetMode="External"/><Relationship Id="rId3" Type="http://schemas.openxmlformats.org/officeDocument/2006/relationships/hyperlink" Target="http://www.euroheat.org/United-States-156.aspx" TargetMode="External"/><Relationship Id="rId7" Type="http://schemas.openxmlformats.org/officeDocument/2006/relationships/hyperlink" Target="https://www.cdtfa.ca.gov/taxes-and-fees/sales-tax-rates-for-fuels.htm" TargetMode="External"/><Relationship Id="rId2" Type="http://schemas.openxmlformats.org/officeDocument/2006/relationships/hyperlink" Target="https://www.eia.gov/state/seds/archive/seper2019.pdf" TargetMode="External"/><Relationship Id="rId1" Type="http://schemas.openxmlformats.org/officeDocument/2006/relationships/hyperlink" Target="https://www.eia.gov/outlooks/steo/" TargetMode="External"/><Relationship Id="rId6" Type="http://schemas.openxmlformats.org/officeDocument/2006/relationships/hyperlink" Target="https://www.salestaxhandbook.com/pdf/datasheets/CaliforniaSalesTax.pdf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eia.gov/outlooks/steo/data/browser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dnav/pet/pet_pri_spt_s1_a.htm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2" Type="http://schemas.openxmlformats.org/officeDocument/2006/relationships/hyperlink" Target="http://www.eia.gov/" TargetMode="External"/><Relationship Id="rId1" Type="http://schemas.openxmlformats.org/officeDocument/2006/relationships/hyperlink" Target="http://www.eia.gov/dnav/ng/ng_pri_sum_dcu_sca_m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1"/>
  <sheetViews>
    <sheetView tabSelected="1" workbookViewId="0">
      <selection activeCell="D52" sqref="D52"/>
    </sheetView>
  </sheetViews>
  <sheetFormatPr defaultColWidth="9.140625" defaultRowHeight="15" x14ac:dyDescent="0.25"/>
  <cols>
    <col min="1" max="1" width="36.85546875" style="14" customWidth="1"/>
    <col min="2" max="2" width="91.5703125" style="14" customWidth="1"/>
    <col min="3" max="3" width="9.140625" style="14" customWidth="1"/>
    <col min="4" max="4" width="70.5703125" style="14" customWidth="1"/>
    <col min="5" max="6" width="9.140625" style="14" customWidth="1"/>
    <col min="7" max="8" width="8.140625" style="45" customWidth="1"/>
    <col min="9" max="16384" width="9.140625" style="14"/>
  </cols>
  <sheetData>
    <row r="1" spans="1:10" x14ac:dyDescent="0.25">
      <c r="A1" s="13" t="s">
        <v>0</v>
      </c>
      <c r="B1" s="14" t="s">
        <v>322</v>
      </c>
      <c r="C1" s="40">
        <v>44348</v>
      </c>
      <c r="G1" s="41" t="s">
        <v>318</v>
      </c>
      <c r="H1" s="41" t="s">
        <v>269</v>
      </c>
      <c r="J1" s="14" t="s">
        <v>369</v>
      </c>
    </row>
    <row r="2" spans="1:10" x14ac:dyDescent="0.25">
      <c r="A2" s="13" t="s">
        <v>1</v>
      </c>
      <c r="B2" s="14" t="str">
        <f ca="1">LOOKUP(B1,G1:H91,H1:H90)</f>
        <v>CA</v>
      </c>
      <c r="G2" s="41" t="s">
        <v>319</v>
      </c>
      <c r="H2" s="41" t="s">
        <v>268</v>
      </c>
      <c r="J2" s="14" t="s">
        <v>370</v>
      </c>
    </row>
    <row r="3" spans="1:10" ht="15.75" thickBot="1" x14ac:dyDescent="0.3">
      <c r="G3" s="41" t="s">
        <v>320</v>
      </c>
      <c r="H3" s="41" t="s">
        <v>271</v>
      </c>
      <c r="J3" s="14" t="s">
        <v>371</v>
      </c>
    </row>
    <row r="4" spans="1:10" s="45" customFormat="1" ht="15.75" thickBot="1" x14ac:dyDescent="0.3">
      <c r="A4" s="42" t="s">
        <v>368</v>
      </c>
      <c r="B4" s="44" t="s">
        <v>371</v>
      </c>
      <c r="C4" s="43" t="s">
        <v>372</v>
      </c>
      <c r="G4" s="41" t="s">
        <v>321</v>
      </c>
      <c r="H4" s="41" t="s">
        <v>270</v>
      </c>
    </row>
    <row r="5" spans="1:10" x14ac:dyDescent="0.25">
      <c r="A5" s="13" t="s">
        <v>2</v>
      </c>
      <c r="B5" s="6" t="s">
        <v>1186</v>
      </c>
      <c r="G5" s="41" t="s">
        <v>322</v>
      </c>
      <c r="H5" s="41" t="s">
        <v>272</v>
      </c>
    </row>
    <row r="6" spans="1:10" x14ac:dyDescent="0.25">
      <c r="B6" t="s">
        <v>6</v>
      </c>
      <c r="G6" s="41" t="s">
        <v>323</v>
      </c>
      <c r="H6" s="41" t="s">
        <v>273</v>
      </c>
    </row>
    <row r="7" spans="1:10" x14ac:dyDescent="0.25">
      <c r="B7" s="3">
        <v>2020</v>
      </c>
      <c r="G7" s="41" t="s">
        <v>324</v>
      </c>
      <c r="H7" s="41" t="s">
        <v>274</v>
      </c>
    </row>
    <row r="8" spans="1:10" x14ac:dyDescent="0.25">
      <c r="B8" t="s">
        <v>1169</v>
      </c>
      <c r="G8" s="41" t="s">
        <v>325</v>
      </c>
      <c r="H8" s="41" t="s">
        <v>275</v>
      </c>
    </row>
    <row r="9" spans="1:10" x14ac:dyDescent="0.25">
      <c r="B9" s="149" t="s">
        <v>1170</v>
      </c>
      <c r="G9" s="41" t="s">
        <v>326</v>
      </c>
      <c r="H9" s="41" t="s">
        <v>276</v>
      </c>
    </row>
    <row r="10" spans="1:10" x14ac:dyDescent="0.25">
      <c r="D10"/>
      <c r="G10" s="41" t="s">
        <v>327</v>
      </c>
      <c r="H10" s="41" t="s">
        <v>277</v>
      </c>
    </row>
    <row r="11" spans="1:10" x14ac:dyDescent="0.25">
      <c r="B11" s="6" t="s">
        <v>225</v>
      </c>
      <c r="G11" s="41" t="s">
        <v>328</v>
      </c>
      <c r="H11" s="41" t="s">
        <v>278</v>
      </c>
    </row>
    <row r="12" spans="1:10" x14ac:dyDescent="0.25">
      <c r="B12" t="s">
        <v>1182</v>
      </c>
      <c r="G12" s="41" t="s">
        <v>329</v>
      </c>
      <c r="H12" s="41" t="s">
        <v>280</v>
      </c>
    </row>
    <row r="13" spans="1:10" x14ac:dyDescent="0.25">
      <c r="B13" t="s">
        <v>1183</v>
      </c>
      <c r="G13" s="41" t="s">
        <v>330</v>
      </c>
      <c r="H13" s="41" t="s">
        <v>281</v>
      </c>
    </row>
    <row r="14" spans="1:10" x14ac:dyDescent="0.25">
      <c r="B14" t="s">
        <v>1184</v>
      </c>
      <c r="G14" s="41" t="s">
        <v>331</v>
      </c>
      <c r="H14" s="41" t="s">
        <v>282</v>
      </c>
    </row>
    <row r="15" spans="1:10" x14ac:dyDescent="0.25">
      <c r="B15" s="158" t="s">
        <v>1185</v>
      </c>
      <c r="G15" s="41" t="s">
        <v>332</v>
      </c>
      <c r="H15" s="41" t="s">
        <v>279</v>
      </c>
    </row>
    <row r="16" spans="1:10" x14ac:dyDescent="0.25">
      <c r="B16" s="160"/>
      <c r="G16" s="41" t="s">
        <v>333</v>
      </c>
      <c r="H16" s="41" t="s">
        <v>283</v>
      </c>
    </row>
    <row r="17" spans="2:8" x14ac:dyDescent="0.25">
      <c r="B17" s="6" t="s">
        <v>1187</v>
      </c>
      <c r="D17"/>
      <c r="G17" s="41" t="s">
        <v>334</v>
      </c>
      <c r="H17" s="41" t="s">
        <v>284</v>
      </c>
    </row>
    <row r="18" spans="2:8" x14ac:dyDescent="0.25">
      <c r="B18" t="s">
        <v>3</v>
      </c>
      <c r="G18" s="41" t="s">
        <v>335</v>
      </c>
      <c r="H18" s="41" t="s">
        <v>285</v>
      </c>
    </row>
    <row r="19" spans="2:8" x14ac:dyDescent="0.25">
      <c r="B19" s="3">
        <v>2020</v>
      </c>
      <c r="G19" s="41" t="s">
        <v>336</v>
      </c>
      <c r="H19" s="41" t="s">
        <v>288</v>
      </c>
    </row>
    <row r="20" spans="2:8" x14ac:dyDescent="0.25">
      <c r="B20" t="s">
        <v>1349</v>
      </c>
      <c r="G20" s="41" t="s">
        <v>337</v>
      </c>
      <c r="H20" s="41" t="s">
        <v>287</v>
      </c>
    </row>
    <row r="21" spans="2:8" x14ac:dyDescent="0.25">
      <c r="B21" s="4" t="s">
        <v>1176</v>
      </c>
      <c r="G21" s="41" t="s">
        <v>338</v>
      </c>
      <c r="H21" s="41" t="s">
        <v>286</v>
      </c>
    </row>
    <row r="22" spans="2:8" x14ac:dyDescent="0.25">
      <c r="B22" t="s">
        <v>1177</v>
      </c>
      <c r="G22" s="41" t="s">
        <v>339</v>
      </c>
      <c r="H22" s="41" t="s">
        <v>289</v>
      </c>
    </row>
    <row r="23" spans="2:8" x14ac:dyDescent="0.25">
      <c r="B23" s="14" t="s">
        <v>1178</v>
      </c>
      <c r="G23" s="41" t="s">
        <v>340</v>
      </c>
      <c r="H23" s="41" t="s">
        <v>290</v>
      </c>
    </row>
    <row r="24" spans="2:8" x14ac:dyDescent="0.25">
      <c r="G24" s="41" t="s">
        <v>341</v>
      </c>
      <c r="H24" s="41" t="s">
        <v>292</v>
      </c>
    </row>
    <row r="25" spans="2:8" x14ac:dyDescent="0.25">
      <c r="B25" s="6" t="s">
        <v>1179</v>
      </c>
      <c r="G25" s="41" t="s">
        <v>342</v>
      </c>
      <c r="H25" s="41" t="s">
        <v>291</v>
      </c>
    </row>
    <row r="26" spans="2:8" x14ac:dyDescent="0.25">
      <c r="B26" t="s">
        <v>3</v>
      </c>
      <c r="G26" s="41" t="s">
        <v>343</v>
      </c>
      <c r="H26" s="41" t="s">
        <v>293</v>
      </c>
    </row>
    <row r="27" spans="2:8" x14ac:dyDescent="0.25">
      <c r="B27" s="3">
        <v>2020</v>
      </c>
      <c r="G27" s="41" t="s">
        <v>344</v>
      </c>
      <c r="H27" s="41" t="s">
        <v>296</v>
      </c>
    </row>
    <row r="28" spans="2:8" x14ac:dyDescent="0.25">
      <c r="B28" t="s">
        <v>1180</v>
      </c>
      <c r="G28" s="41" t="s">
        <v>345</v>
      </c>
      <c r="H28" s="41" t="s">
        <v>300</v>
      </c>
    </row>
    <row r="29" spans="2:8" x14ac:dyDescent="0.25">
      <c r="B29" s="149" t="s">
        <v>1181</v>
      </c>
      <c r="G29" s="41" t="s">
        <v>346</v>
      </c>
      <c r="H29" s="41" t="s">
        <v>297</v>
      </c>
    </row>
    <row r="30" spans="2:8" x14ac:dyDescent="0.25">
      <c r="G30" s="41" t="s">
        <v>347</v>
      </c>
      <c r="H30" s="41" t="s">
        <v>298</v>
      </c>
    </row>
    <row r="31" spans="2:8" x14ac:dyDescent="0.25">
      <c r="B31" s="6" t="s">
        <v>1175</v>
      </c>
      <c r="G31" s="41" t="s">
        <v>348</v>
      </c>
      <c r="H31" s="41" t="s">
        <v>299</v>
      </c>
    </row>
    <row r="32" spans="2:8" x14ac:dyDescent="0.25">
      <c r="B32" t="s">
        <v>13</v>
      </c>
      <c r="G32" s="41" t="s">
        <v>349</v>
      </c>
      <c r="H32" s="41" t="s">
        <v>301</v>
      </c>
    </row>
    <row r="33" spans="2:8" x14ac:dyDescent="0.25">
      <c r="B33" s="3">
        <v>2020</v>
      </c>
      <c r="G33" s="41" t="s">
        <v>350</v>
      </c>
      <c r="H33" s="41" t="s">
        <v>294</v>
      </c>
    </row>
    <row r="34" spans="2:8" x14ac:dyDescent="0.25">
      <c r="B34" t="s">
        <v>1171</v>
      </c>
      <c r="G34" s="41" t="s">
        <v>351</v>
      </c>
      <c r="H34" s="41" t="s">
        <v>295</v>
      </c>
    </row>
    <row r="35" spans="2:8" x14ac:dyDescent="0.25">
      <c r="B35" s="9" t="s">
        <v>1172</v>
      </c>
      <c r="G35" s="41" t="s">
        <v>352</v>
      </c>
      <c r="H35" s="41" t="s">
        <v>302</v>
      </c>
    </row>
    <row r="36" spans="2:8" x14ac:dyDescent="0.25">
      <c r="B36" t="s">
        <v>1173</v>
      </c>
      <c r="G36" s="41" t="s">
        <v>353</v>
      </c>
      <c r="H36" s="41" t="s">
        <v>303</v>
      </c>
    </row>
    <row r="37" spans="2:8" x14ac:dyDescent="0.25">
      <c r="B37" s="149" t="s">
        <v>1174</v>
      </c>
      <c r="G37" s="41" t="s">
        <v>354</v>
      </c>
      <c r="H37" s="41" t="s">
        <v>304</v>
      </c>
    </row>
    <row r="38" spans="2:8" x14ac:dyDescent="0.25">
      <c r="B38" s="6" t="s">
        <v>14</v>
      </c>
      <c r="G38" s="41" t="s">
        <v>355</v>
      </c>
      <c r="H38" s="41" t="s">
        <v>305</v>
      </c>
    </row>
    <row r="39" spans="2:8" x14ac:dyDescent="0.25">
      <c r="B39" t="s">
        <v>15</v>
      </c>
      <c r="G39" s="41" t="s">
        <v>356</v>
      </c>
      <c r="H39" s="41" t="s">
        <v>306</v>
      </c>
    </row>
    <row r="40" spans="2:8" x14ac:dyDescent="0.25">
      <c r="B40" t="s">
        <v>8</v>
      </c>
      <c r="G40" s="41" t="s">
        <v>357</v>
      </c>
      <c r="H40" s="41" t="s">
        <v>307</v>
      </c>
    </row>
    <row r="41" spans="2:8" x14ac:dyDescent="0.25">
      <c r="B41" t="s">
        <v>16</v>
      </c>
      <c r="G41" s="41" t="s">
        <v>358</v>
      </c>
      <c r="H41" s="41" t="s">
        <v>308</v>
      </c>
    </row>
    <row r="42" spans="2:8" x14ac:dyDescent="0.25">
      <c r="B42" s="9" t="s">
        <v>17</v>
      </c>
      <c r="G42" s="41" t="s">
        <v>359</v>
      </c>
      <c r="H42" s="41" t="s">
        <v>309</v>
      </c>
    </row>
    <row r="43" spans="2:8" x14ac:dyDescent="0.25">
      <c r="B43" t="s">
        <v>18</v>
      </c>
      <c r="G43" s="41" t="s">
        <v>360</v>
      </c>
      <c r="H43" s="41" t="s">
        <v>310</v>
      </c>
    </row>
    <row r="44" spans="2:8" x14ac:dyDescent="0.25">
      <c r="G44" s="41" t="s">
        <v>361</v>
      </c>
      <c r="H44" s="41" t="s">
        <v>311</v>
      </c>
    </row>
    <row r="45" spans="2:8" x14ac:dyDescent="0.25">
      <c r="B45" s="6" t="s">
        <v>19</v>
      </c>
      <c r="D45" s="6" t="s">
        <v>20</v>
      </c>
      <c r="G45" s="41" t="s">
        <v>362</v>
      </c>
      <c r="H45" s="41" t="s">
        <v>313</v>
      </c>
    </row>
    <row r="46" spans="2:8" x14ac:dyDescent="0.25">
      <c r="B46" t="s">
        <v>21</v>
      </c>
      <c r="D46" t="s">
        <v>22</v>
      </c>
      <c r="G46" s="41" t="s">
        <v>363</v>
      </c>
      <c r="H46" s="41" t="s">
        <v>312</v>
      </c>
    </row>
    <row r="47" spans="2:8" x14ac:dyDescent="0.25">
      <c r="B47" s="3">
        <v>2015</v>
      </c>
      <c r="D47" s="3">
        <v>2020</v>
      </c>
      <c r="G47" s="41" t="s">
        <v>364</v>
      </c>
      <c r="H47" s="41" t="s">
        <v>314</v>
      </c>
    </row>
    <row r="48" spans="2:8" s="153" customFormat="1" x14ac:dyDescent="0.25">
      <c r="B48" t="s">
        <v>23</v>
      </c>
      <c r="D48" t="s">
        <v>24</v>
      </c>
      <c r="G48" s="41"/>
      <c r="H48" s="41"/>
    </row>
    <row r="49" spans="2:8" s="153" customFormat="1" x14ac:dyDescent="0.25">
      <c r="B49" s="9" t="s">
        <v>25</v>
      </c>
      <c r="D49" s="9" t="s">
        <v>26</v>
      </c>
      <c r="G49" s="41"/>
      <c r="H49" s="41"/>
    </row>
    <row r="50" spans="2:8" s="153" customFormat="1" x14ac:dyDescent="0.25">
      <c r="B50" t="s">
        <v>27</v>
      </c>
      <c r="D50" t="s">
        <v>28</v>
      </c>
      <c r="G50" s="41"/>
      <c r="H50" s="41"/>
    </row>
    <row r="51" spans="2:8" s="153" customFormat="1" x14ac:dyDescent="0.25">
      <c r="B51" s="14"/>
      <c r="G51" s="41"/>
      <c r="H51" s="41"/>
    </row>
    <row r="52" spans="2:8" s="153" customFormat="1" x14ac:dyDescent="0.25">
      <c r="B52" s="6" t="s">
        <v>29</v>
      </c>
      <c r="G52" s="41"/>
      <c r="H52" s="41"/>
    </row>
    <row r="53" spans="2:8" s="153" customFormat="1" x14ac:dyDescent="0.25">
      <c r="B53" t="s">
        <v>3</v>
      </c>
      <c r="G53" s="41"/>
      <c r="H53" s="41"/>
    </row>
    <row r="54" spans="2:8" s="153" customFormat="1" x14ac:dyDescent="0.25">
      <c r="B54" s="3">
        <v>2019</v>
      </c>
      <c r="G54" s="41"/>
      <c r="H54" s="41"/>
    </row>
    <row r="55" spans="2:8" s="153" customFormat="1" x14ac:dyDescent="0.25">
      <c r="B55" t="s">
        <v>30</v>
      </c>
      <c r="G55" s="41"/>
      <c r="H55" s="41"/>
    </row>
    <row r="56" spans="2:8" s="153" customFormat="1" x14ac:dyDescent="0.25">
      <c r="B56" s="16" t="s">
        <v>31</v>
      </c>
      <c r="G56" s="41"/>
      <c r="H56" s="41"/>
    </row>
    <row r="57" spans="2:8" s="153" customFormat="1" x14ac:dyDescent="0.25">
      <c r="B57" t="s">
        <v>32</v>
      </c>
      <c r="G57" s="41"/>
      <c r="H57" s="41"/>
    </row>
    <row r="58" spans="2:8" s="153" customFormat="1" x14ac:dyDescent="0.25">
      <c r="B58" s="14"/>
      <c r="G58" s="41"/>
      <c r="H58" s="41"/>
    </row>
    <row r="59" spans="2:8" s="153" customFormat="1" x14ac:dyDescent="0.25">
      <c r="B59" s="6" t="s">
        <v>1141</v>
      </c>
    </row>
    <row r="60" spans="2:8" s="153" customFormat="1" x14ac:dyDescent="0.25">
      <c r="B60" s="153" t="s">
        <v>1140</v>
      </c>
      <c r="G60" s="41"/>
      <c r="H60" s="41"/>
    </row>
    <row r="61" spans="2:8" s="153" customFormat="1" x14ac:dyDescent="0.25">
      <c r="B61" s="153" t="s">
        <v>1139</v>
      </c>
      <c r="G61" s="41"/>
      <c r="H61" s="41"/>
    </row>
    <row r="62" spans="2:8" s="153" customFormat="1" x14ac:dyDescent="0.25">
      <c r="B62" s="16" t="s">
        <v>1138</v>
      </c>
      <c r="G62" s="41"/>
      <c r="H62" s="41"/>
    </row>
    <row r="63" spans="2:8" s="153" customFormat="1" x14ac:dyDescent="0.25">
      <c r="G63" s="41"/>
      <c r="H63" s="41"/>
    </row>
    <row r="64" spans="2:8" s="153" customFormat="1" x14ac:dyDescent="0.25">
      <c r="B64" s="153" t="s">
        <v>1142</v>
      </c>
      <c r="G64" s="41"/>
      <c r="H64" s="41"/>
    </row>
    <row r="65" spans="1:8" s="153" customFormat="1" x14ac:dyDescent="0.25">
      <c r="B65" s="16" t="s">
        <v>1143</v>
      </c>
      <c r="G65" s="41"/>
      <c r="H65" s="41"/>
    </row>
    <row r="66" spans="1:8" s="153" customFormat="1" x14ac:dyDescent="0.25">
      <c r="B66" s="153" t="s">
        <v>1144</v>
      </c>
      <c r="G66" s="41"/>
      <c r="H66" s="41"/>
    </row>
    <row r="67" spans="1:8" s="153" customFormat="1" x14ac:dyDescent="0.25">
      <c r="B67" s="153" t="s">
        <v>1145</v>
      </c>
      <c r="G67" s="41"/>
      <c r="H67" s="41"/>
    </row>
    <row r="68" spans="1:8" s="153" customFormat="1" x14ac:dyDescent="0.25">
      <c r="G68" s="41"/>
      <c r="H68" s="41"/>
    </row>
    <row r="69" spans="1:8" s="153" customFormat="1" x14ac:dyDescent="0.25">
      <c r="A69" s="6" t="s">
        <v>33</v>
      </c>
      <c r="B69" s="60"/>
      <c r="G69" s="41"/>
      <c r="H69" s="41"/>
    </row>
    <row r="70" spans="1:8" s="153" customFormat="1" x14ac:dyDescent="0.25">
      <c r="A70" t="s">
        <v>51</v>
      </c>
      <c r="G70" s="41"/>
      <c r="H70" s="41"/>
    </row>
    <row r="71" spans="1:8" s="153" customFormat="1" x14ac:dyDescent="0.25">
      <c r="A71" t="s">
        <v>56</v>
      </c>
      <c r="G71" s="41"/>
      <c r="H71" s="41"/>
    </row>
    <row r="72" spans="1:8" s="153" customFormat="1" x14ac:dyDescent="0.25">
      <c r="A72" t="s">
        <v>52</v>
      </c>
      <c r="G72" s="41"/>
      <c r="H72" s="41"/>
    </row>
    <row r="73" spans="1:8" s="153" customFormat="1" x14ac:dyDescent="0.25">
      <c r="A73" t="s">
        <v>53</v>
      </c>
      <c r="G73" s="41"/>
      <c r="H73" s="41"/>
    </row>
    <row r="74" spans="1:8" s="153" customFormat="1" x14ac:dyDescent="0.25">
      <c r="A74" t="s">
        <v>54</v>
      </c>
      <c r="G74" s="41"/>
      <c r="H74" s="41"/>
    </row>
    <row r="75" spans="1:8" s="153" customFormat="1" x14ac:dyDescent="0.25">
      <c r="A75" t="s">
        <v>55</v>
      </c>
      <c r="G75" s="41"/>
      <c r="H75" s="41"/>
    </row>
    <row r="76" spans="1:8" s="153" customFormat="1" x14ac:dyDescent="0.25">
      <c r="B76" s="14"/>
      <c r="G76" s="41"/>
      <c r="H76" s="41"/>
    </row>
    <row r="77" spans="1:8" s="153" customFormat="1" x14ac:dyDescent="0.25">
      <c r="A77" s="30" t="s">
        <v>1195</v>
      </c>
      <c r="B77" s="14"/>
      <c r="G77" s="41"/>
      <c r="H77" s="41"/>
    </row>
    <row r="78" spans="1:8" s="153" customFormat="1" x14ac:dyDescent="0.25">
      <c r="A78" s="153" t="s">
        <v>821</v>
      </c>
      <c r="B78" s="14"/>
      <c r="G78" s="41"/>
      <c r="H78" s="41"/>
    </row>
    <row r="79" spans="1:8" s="153" customFormat="1" x14ac:dyDescent="0.25">
      <c r="A79" s="153" t="s">
        <v>941</v>
      </c>
      <c r="B79" s="14"/>
      <c r="G79" s="41"/>
      <c r="H79" s="41"/>
    </row>
    <row r="80" spans="1:8" s="153" customFormat="1" x14ac:dyDescent="0.25">
      <c r="A80" s="153" t="s">
        <v>1196</v>
      </c>
      <c r="B80" s="14"/>
      <c r="G80" s="41"/>
      <c r="H80" s="41"/>
    </row>
    <row r="81" spans="1:8" s="153" customFormat="1" x14ac:dyDescent="0.25">
      <c r="A81" s="153" t="s">
        <v>939</v>
      </c>
      <c r="B81" s="14"/>
      <c r="G81" s="41"/>
      <c r="H81" s="41"/>
    </row>
    <row r="82" spans="1:8" s="153" customFormat="1" x14ac:dyDescent="0.25">
      <c r="A82" s="153" t="s">
        <v>1197</v>
      </c>
      <c r="B82" s="14"/>
      <c r="G82" s="41"/>
      <c r="H82" s="41"/>
    </row>
    <row r="83" spans="1:8" s="153" customFormat="1" x14ac:dyDescent="0.25">
      <c r="A83" s="153" t="s">
        <v>940</v>
      </c>
      <c r="B83" s="14"/>
      <c r="G83" s="41"/>
      <c r="H83" s="41"/>
    </row>
    <row r="84" spans="1:8" s="153" customFormat="1" x14ac:dyDescent="0.25">
      <c r="B84" s="14"/>
      <c r="G84" s="41"/>
      <c r="H84" s="41"/>
    </row>
    <row r="85" spans="1:8" s="153" customFormat="1" x14ac:dyDescent="0.25">
      <c r="A85" s="153" t="s">
        <v>1198</v>
      </c>
      <c r="B85" s="14"/>
      <c r="G85" s="41"/>
      <c r="H85" s="41"/>
    </row>
    <row r="86" spans="1:8" s="153" customFormat="1" x14ac:dyDescent="0.25">
      <c r="A86" s="153" t="s">
        <v>1199</v>
      </c>
      <c r="G86" s="41"/>
      <c r="H86" s="41"/>
    </row>
    <row r="87" spans="1:8" s="153" customFormat="1" x14ac:dyDescent="0.25">
      <c r="B87" s="14"/>
      <c r="D87" s="14"/>
      <c r="G87" s="41"/>
      <c r="H87" s="41"/>
    </row>
    <row r="88" spans="1:8" x14ac:dyDescent="0.25">
      <c r="A88" s="30" t="s">
        <v>34</v>
      </c>
      <c r="B88" s="153"/>
      <c r="G88" s="41" t="s">
        <v>365</v>
      </c>
      <c r="H88" s="41" t="s">
        <v>316</v>
      </c>
    </row>
    <row r="89" spans="1:8" x14ac:dyDescent="0.25">
      <c r="A89" t="s">
        <v>35</v>
      </c>
      <c r="B89" s="153"/>
      <c r="G89" s="41" t="s">
        <v>366</v>
      </c>
      <c r="H89" s="41" t="s">
        <v>315</v>
      </c>
    </row>
    <row r="90" spans="1:8" x14ac:dyDescent="0.25">
      <c r="B90" s="153"/>
      <c r="G90" s="41" t="s">
        <v>367</v>
      </c>
      <c r="H90" s="41" t="s">
        <v>317</v>
      </c>
    </row>
    <row r="91" spans="1:8" x14ac:dyDescent="0.25">
      <c r="A91" s="30" t="s">
        <v>36</v>
      </c>
      <c r="B91" s="153"/>
    </row>
    <row r="92" spans="1:8" x14ac:dyDescent="0.25">
      <c r="A92" t="s">
        <v>37</v>
      </c>
      <c r="B92" s="153"/>
    </row>
    <row r="93" spans="1:8" x14ac:dyDescent="0.25">
      <c r="A93" s="13" t="s">
        <v>38</v>
      </c>
      <c r="B93" s="153"/>
    </row>
    <row r="94" spans="1:8" x14ac:dyDescent="0.25">
      <c r="A94" s="73" t="s">
        <v>39</v>
      </c>
      <c r="B94" s="153"/>
    </row>
    <row r="95" spans="1:8" x14ac:dyDescent="0.25">
      <c r="A95" t="s">
        <v>40</v>
      </c>
      <c r="B95" s="153"/>
    </row>
    <row r="96" spans="1:8" x14ac:dyDescent="0.25">
      <c r="B96" s="153"/>
      <c r="D96" s="153"/>
    </row>
    <row r="97" spans="1:4" s="153" customFormat="1" x14ac:dyDescent="0.25">
      <c r="A97" t="s">
        <v>57</v>
      </c>
    </row>
    <row r="98" spans="1:4" s="153" customFormat="1" x14ac:dyDescent="0.25">
      <c r="A98" t="s">
        <v>1194</v>
      </c>
    </row>
    <row r="99" spans="1:4" s="153" customFormat="1" x14ac:dyDescent="0.25">
      <c r="A99" t="s">
        <v>58</v>
      </c>
    </row>
    <row r="100" spans="1:4" s="153" customFormat="1" x14ac:dyDescent="0.25">
      <c r="A100" t="s">
        <v>1188</v>
      </c>
    </row>
    <row r="101" spans="1:4" s="153" customFormat="1" x14ac:dyDescent="0.25">
      <c r="D101" s="14"/>
    </row>
    <row r="102" spans="1:4" x14ac:dyDescent="0.25">
      <c r="A102" s="30" t="s">
        <v>41</v>
      </c>
      <c r="B102" s="153"/>
    </row>
    <row r="103" spans="1:4" x14ac:dyDescent="0.25">
      <c r="A103" s="13" t="s">
        <v>42</v>
      </c>
      <c r="B103" s="153"/>
    </row>
    <row r="104" spans="1:4" x14ac:dyDescent="0.25">
      <c r="A104" t="s">
        <v>43</v>
      </c>
      <c r="B104" s="153"/>
    </row>
    <row r="105" spans="1:4" x14ac:dyDescent="0.25">
      <c r="A105" t="s">
        <v>44</v>
      </c>
    </row>
    <row r="106" spans="1:4" x14ac:dyDescent="0.25">
      <c r="A106" t="s">
        <v>45</v>
      </c>
    </row>
    <row r="107" spans="1:4" x14ac:dyDescent="0.25">
      <c r="A107" t="s">
        <v>46</v>
      </c>
    </row>
    <row r="108" spans="1:4" x14ac:dyDescent="0.25">
      <c r="A108" t="s">
        <v>47</v>
      </c>
    </row>
    <row r="109" spans="1:4" x14ac:dyDescent="0.25">
      <c r="A109" t="s">
        <v>48</v>
      </c>
    </row>
    <row r="110" spans="1:4" x14ac:dyDescent="0.25">
      <c r="A110" t="s">
        <v>49</v>
      </c>
    </row>
    <row r="111" spans="1:4" x14ac:dyDescent="0.25">
      <c r="A111" t="s">
        <v>50</v>
      </c>
      <c r="B111" s="73"/>
    </row>
    <row r="114" spans="1:4" x14ac:dyDescent="0.25">
      <c r="A114" s="13" t="s">
        <v>69</v>
      </c>
    </row>
    <row r="115" spans="1:4" x14ac:dyDescent="0.25">
      <c r="A115" t="s">
        <v>70</v>
      </c>
    </row>
    <row r="116" spans="1:4" x14ac:dyDescent="0.25">
      <c r="A116" t="s">
        <v>71</v>
      </c>
    </row>
    <row r="117" spans="1:4" x14ac:dyDescent="0.25">
      <c r="A117" t="s">
        <v>72</v>
      </c>
    </row>
    <row r="118" spans="1:4" x14ac:dyDescent="0.25">
      <c r="A118" t="s">
        <v>73</v>
      </c>
      <c r="B118" t="s">
        <v>67</v>
      </c>
    </row>
    <row r="119" spans="1:4" x14ac:dyDescent="0.25">
      <c r="A119" t="s">
        <v>74</v>
      </c>
      <c r="B119" t="s">
        <v>68</v>
      </c>
    </row>
    <row r="120" spans="1:4" x14ac:dyDescent="0.25">
      <c r="A120" t="s">
        <v>75</v>
      </c>
    </row>
    <row r="121" spans="1:4" x14ac:dyDescent="0.25">
      <c r="A121" t="s">
        <v>76</v>
      </c>
    </row>
    <row r="122" spans="1:4" x14ac:dyDescent="0.25">
      <c r="A122" s="13"/>
      <c r="B122" s="153"/>
      <c r="D122" s="153"/>
    </row>
    <row r="123" spans="1:4" s="153" customFormat="1" x14ac:dyDescent="0.25">
      <c r="A123" s="46" t="s">
        <v>1200</v>
      </c>
      <c r="B123" s="14"/>
      <c r="D123" s="14"/>
    </row>
    <row r="124" spans="1:4" x14ac:dyDescent="0.25">
      <c r="A124" t="s">
        <v>741</v>
      </c>
      <c r="B124" t="s">
        <v>1191</v>
      </c>
      <c r="D124"/>
    </row>
    <row r="125" spans="1:4" x14ac:dyDescent="0.25">
      <c r="A125"/>
      <c r="B125" s="158">
        <f>About!C126</f>
        <v>120286</v>
      </c>
      <c r="C125"/>
      <c r="D125">
        <v>120286</v>
      </c>
    </row>
    <row r="126" spans="1:4" x14ac:dyDescent="0.25">
      <c r="A126" t="s">
        <v>746</v>
      </c>
      <c r="B126" s="158">
        <f>About!C127</f>
        <v>137381</v>
      </c>
      <c r="C126">
        <v>120286</v>
      </c>
      <c r="D126"/>
    </row>
    <row r="127" spans="1:4" x14ac:dyDescent="0.25">
      <c r="A127" s="45" t="s">
        <v>1189</v>
      </c>
      <c r="B127" s="158">
        <v>5691000</v>
      </c>
      <c r="C127">
        <v>137381</v>
      </c>
      <c r="D127"/>
    </row>
    <row r="128" spans="1:4" x14ac:dyDescent="0.25">
      <c r="A128" t="s">
        <v>1190</v>
      </c>
      <c r="B128" s="158">
        <v>1037</v>
      </c>
      <c r="C128"/>
    </row>
    <row r="129" spans="1:13" x14ac:dyDescent="0.25">
      <c r="A129" t="s">
        <v>1192</v>
      </c>
      <c r="C129"/>
    </row>
    <row r="131" spans="1:13" s="153" customFormat="1" x14ac:dyDescent="0.25">
      <c r="A131" s="13" t="s">
        <v>59</v>
      </c>
    </row>
    <row r="132" spans="1:13" x14ac:dyDescent="0.25">
      <c r="A132" s="45" t="s">
        <v>541</v>
      </c>
      <c r="B132" s="45"/>
      <c r="C132" s="45"/>
      <c r="D132" s="45"/>
      <c r="E132" s="45"/>
      <c r="F132" s="45"/>
      <c r="I132" s="45"/>
      <c r="J132" s="45"/>
      <c r="K132" s="45"/>
      <c r="L132" s="45"/>
      <c r="M132" s="45"/>
    </row>
    <row r="133" spans="1:13" x14ac:dyDescent="0.25">
      <c r="A133" s="45" t="s">
        <v>542</v>
      </c>
      <c r="B133" s="45"/>
      <c r="C133" s="45"/>
      <c r="D133" s="45"/>
      <c r="E133" s="45"/>
      <c r="F133" s="45"/>
      <c r="I133" s="45"/>
      <c r="J133" s="45"/>
      <c r="K133" s="45"/>
      <c r="L133" s="45"/>
      <c r="M133" s="45"/>
    </row>
    <row r="134" spans="1:13" x14ac:dyDescent="0.25">
      <c r="A134" s="45" t="s">
        <v>543</v>
      </c>
      <c r="B134" s="45"/>
      <c r="C134" s="45"/>
      <c r="D134" s="45"/>
      <c r="E134" s="45"/>
      <c r="F134" s="45"/>
      <c r="I134" s="45"/>
      <c r="J134" s="45"/>
      <c r="K134" s="45"/>
      <c r="L134" s="45"/>
      <c r="M134" s="45"/>
    </row>
    <row r="135" spans="1:13" x14ac:dyDescent="0.25">
      <c r="A135" s="45" t="s">
        <v>539</v>
      </c>
      <c r="B135" s="45" t="s">
        <v>544</v>
      </c>
      <c r="C135" s="45"/>
      <c r="D135" s="45" t="s">
        <v>545</v>
      </c>
      <c r="E135" s="45" t="s">
        <v>546</v>
      </c>
      <c r="F135" s="45"/>
      <c r="G135" s="46" t="s">
        <v>547</v>
      </c>
      <c r="I135" s="45"/>
      <c r="J135" s="45"/>
      <c r="K135" s="45"/>
      <c r="L135" s="45"/>
      <c r="M135" s="45"/>
    </row>
    <row r="136" spans="1:13" x14ac:dyDescent="0.25">
      <c r="A136" s="45"/>
      <c r="B136" s="45" t="s">
        <v>548</v>
      </c>
      <c r="C136" s="45" t="s">
        <v>549</v>
      </c>
      <c r="D136" s="45"/>
      <c r="E136" s="45" t="s">
        <v>550</v>
      </c>
      <c r="F136" s="45" t="s">
        <v>545</v>
      </c>
      <c r="I136" s="45"/>
      <c r="J136" s="45"/>
      <c r="K136" s="45"/>
      <c r="L136" s="45"/>
      <c r="M136" s="45"/>
    </row>
    <row r="137" spans="1:13" x14ac:dyDescent="0.25">
      <c r="A137" s="45" t="s">
        <v>552</v>
      </c>
      <c r="B137" s="45" t="s">
        <v>551</v>
      </c>
      <c r="C137" s="45" t="s">
        <v>551</v>
      </c>
      <c r="D137" s="45">
        <v>96.5</v>
      </c>
      <c r="E137" s="45">
        <v>3.8</v>
      </c>
      <c r="F137" s="45">
        <v>6.2</v>
      </c>
      <c r="I137" s="45"/>
      <c r="J137" s="45"/>
      <c r="K137" s="45"/>
      <c r="L137" s="45"/>
      <c r="M137" s="45"/>
    </row>
    <row r="138" spans="1:13" x14ac:dyDescent="0.25">
      <c r="A138" s="45" t="s">
        <v>553</v>
      </c>
      <c r="B138" s="45" t="s">
        <v>551</v>
      </c>
      <c r="C138" s="45" t="s">
        <v>551</v>
      </c>
      <c r="D138" s="45">
        <v>99.6</v>
      </c>
      <c r="E138" s="45">
        <v>3.8</v>
      </c>
      <c r="F138" s="45">
        <v>3.2</v>
      </c>
      <c r="I138" s="45"/>
      <c r="J138" s="45"/>
      <c r="K138" s="45"/>
      <c r="L138" s="45"/>
      <c r="M138" s="45"/>
    </row>
    <row r="139" spans="1:13" x14ac:dyDescent="0.25">
      <c r="A139" s="45" t="s">
        <v>554</v>
      </c>
      <c r="B139" s="45">
        <v>102.9</v>
      </c>
      <c r="C139" s="45">
        <v>104.9</v>
      </c>
      <c r="D139" s="45">
        <v>103.9</v>
      </c>
      <c r="E139" s="45">
        <v>3.9</v>
      </c>
      <c r="F139" s="45">
        <v>4.3</v>
      </c>
      <c r="I139" s="45"/>
      <c r="J139" s="45"/>
      <c r="K139" s="45"/>
      <c r="L139" s="45"/>
      <c r="M139" s="45"/>
    </row>
    <row r="140" spans="1:13" x14ac:dyDescent="0.25">
      <c r="A140" s="45" t="s">
        <v>555</v>
      </c>
      <c r="B140" s="45">
        <v>106.6</v>
      </c>
      <c r="C140" s="45">
        <v>108.5</v>
      </c>
      <c r="D140" s="45">
        <v>107.6</v>
      </c>
      <c r="E140" s="45">
        <v>3.8</v>
      </c>
      <c r="F140" s="45">
        <v>3.6</v>
      </c>
      <c r="I140" s="45"/>
      <c r="J140" s="45"/>
      <c r="K140" s="45"/>
      <c r="L140" s="45"/>
      <c r="M140" s="45"/>
    </row>
    <row r="141" spans="1:13" x14ac:dyDescent="0.25">
      <c r="A141" s="45" t="s">
        <v>556</v>
      </c>
      <c r="B141" s="45">
        <v>109.1</v>
      </c>
      <c r="C141" s="45">
        <v>110.1</v>
      </c>
      <c r="D141" s="45">
        <v>109.6</v>
      </c>
      <c r="E141" s="45">
        <v>1.1000000000000001</v>
      </c>
      <c r="F141" s="45">
        <v>1.9</v>
      </c>
      <c r="I141" s="45"/>
      <c r="J141" s="45"/>
      <c r="K141" s="45"/>
      <c r="L141" s="45"/>
      <c r="M141" s="45"/>
    </row>
    <row r="142" spans="1:13" x14ac:dyDescent="0.25">
      <c r="A142" s="45" t="s">
        <v>557</v>
      </c>
      <c r="B142" s="45">
        <v>112.4</v>
      </c>
      <c r="C142" s="45">
        <v>114.9</v>
      </c>
      <c r="D142" s="45">
        <v>113.6</v>
      </c>
      <c r="E142" s="45">
        <v>4.4000000000000004</v>
      </c>
      <c r="F142" s="45">
        <v>3.6</v>
      </c>
      <c r="I142" s="45"/>
      <c r="J142" s="45"/>
      <c r="K142" s="45"/>
      <c r="L142" s="45"/>
      <c r="M142" s="45"/>
    </row>
    <row r="143" spans="1:13" x14ac:dyDescent="0.25">
      <c r="A143" s="45" t="s">
        <v>558</v>
      </c>
      <c r="B143" s="45">
        <v>116.8</v>
      </c>
      <c r="C143" s="45">
        <v>119.7</v>
      </c>
      <c r="D143" s="45">
        <v>118.3</v>
      </c>
      <c r="E143" s="45">
        <v>4.4000000000000004</v>
      </c>
      <c r="F143" s="45">
        <v>4.0999999999999996</v>
      </c>
      <c r="I143" s="45"/>
      <c r="J143" s="45"/>
      <c r="K143" s="45"/>
      <c r="L143" s="45"/>
      <c r="M143" s="45"/>
    </row>
    <row r="144" spans="1:13" x14ac:dyDescent="0.25">
      <c r="A144" s="45" t="s">
        <v>559</v>
      </c>
      <c r="B144" s="45">
        <v>122.7</v>
      </c>
      <c r="C144" s="45">
        <v>125.3</v>
      </c>
      <c r="D144" s="45">
        <v>124</v>
      </c>
      <c r="E144" s="45">
        <v>4.5999999999999996</v>
      </c>
      <c r="F144" s="45">
        <v>4.8</v>
      </c>
      <c r="I144" s="45"/>
      <c r="J144" s="45"/>
      <c r="K144" s="45"/>
      <c r="L144" s="45"/>
      <c r="M144" s="45"/>
    </row>
    <row r="145" spans="1:13" x14ac:dyDescent="0.25">
      <c r="A145" s="45" t="s">
        <v>560</v>
      </c>
      <c r="B145" s="45">
        <v>128.69999999999999</v>
      </c>
      <c r="C145" s="45">
        <v>132.6</v>
      </c>
      <c r="D145" s="45">
        <v>130.69999999999999</v>
      </c>
      <c r="E145" s="45">
        <v>6.1</v>
      </c>
      <c r="F145" s="45">
        <v>5.4</v>
      </c>
      <c r="G145" s="33">
        <f t="shared" ref="G145:G174" si="0">$D$167/D145</f>
        <v>1.7566488140780414</v>
      </c>
      <c r="I145" s="45"/>
      <c r="J145" s="45"/>
      <c r="K145" s="45"/>
      <c r="L145" s="45"/>
      <c r="M145" s="45"/>
    </row>
    <row r="146" spans="1:13" x14ac:dyDescent="0.25">
      <c r="A146" s="45" t="s">
        <v>561</v>
      </c>
      <c r="B146" s="45">
        <v>135.19999999999999</v>
      </c>
      <c r="C146" s="45">
        <v>137.19999999999999</v>
      </c>
      <c r="D146" s="45">
        <v>136.19999999999999</v>
      </c>
      <c r="E146" s="45">
        <v>3.1</v>
      </c>
      <c r="F146" s="45">
        <v>4.2</v>
      </c>
      <c r="G146" s="33">
        <f t="shared" si="0"/>
        <v>1.6857121879588841</v>
      </c>
      <c r="I146" s="45"/>
      <c r="J146" s="45"/>
      <c r="K146" s="45"/>
      <c r="L146" s="45"/>
      <c r="M146" s="46"/>
    </row>
    <row r="147" spans="1:13" x14ac:dyDescent="0.25">
      <c r="A147" s="45" t="s">
        <v>562</v>
      </c>
      <c r="B147" s="45">
        <v>139.19999999999999</v>
      </c>
      <c r="C147" s="45">
        <v>141.4</v>
      </c>
      <c r="D147" s="45">
        <v>140.30000000000001</v>
      </c>
      <c r="E147" s="45">
        <v>2.9</v>
      </c>
      <c r="F147" s="45">
        <v>3</v>
      </c>
      <c r="G147" s="33">
        <f t="shared" si="0"/>
        <v>1.6364504632929435</v>
      </c>
      <c r="I147" s="45"/>
      <c r="J147" s="45"/>
      <c r="K147" s="45"/>
      <c r="L147" s="45"/>
      <c r="M147" s="48"/>
    </row>
    <row r="148" spans="1:13" x14ac:dyDescent="0.25">
      <c r="A148" s="45" t="s">
        <v>563</v>
      </c>
      <c r="B148" s="45">
        <v>143.69999999999999</v>
      </c>
      <c r="C148" s="45">
        <v>145.30000000000001</v>
      </c>
      <c r="D148" s="45">
        <v>144.5</v>
      </c>
      <c r="E148" s="45">
        <v>2.7</v>
      </c>
      <c r="F148" s="45">
        <v>3</v>
      </c>
      <c r="G148" s="33">
        <f t="shared" si="0"/>
        <v>1.5888858131487889</v>
      </c>
      <c r="I148" s="45"/>
      <c r="J148" s="45"/>
      <c r="K148" s="45"/>
      <c r="L148" s="45"/>
      <c r="M148" s="48"/>
    </row>
    <row r="149" spans="1:13" x14ac:dyDescent="0.25">
      <c r="A149" s="45" t="s">
        <v>564</v>
      </c>
      <c r="B149" s="45">
        <v>147.19999999999999</v>
      </c>
      <c r="C149" s="45">
        <v>149.30000000000001</v>
      </c>
      <c r="D149" s="45">
        <v>148.19999999999999</v>
      </c>
      <c r="E149" s="45">
        <v>2.7</v>
      </c>
      <c r="F149" s="45">
        <v>2.6</v>
      </c>
      <c r="G149" s="33">
        <f t="shared" si="0"/>
        <v>1.5492172739541161</v>
      </c>
      <c r="I149" s="45"/>
      <c r="J149" s="45"/>
      <c r="K149" s="45"/>
      <c r="L149" s="45"/>
      <c r="M149" s="48"/>
    </row>
    <row r="150" spans="1:13" x14ac:dyDescent="0.25">
      <c r="A150" s="45" t="s">
        <v>565</v>
      </c>
      <c r="B150" s="45">
        <v>151.5</v>
      </c>
      <c r="C150" s="45">
        <v>153.19999999999999</v>
      </c>
      <c r="D150" s="45">
        <v>152.4</v>
      </c>
      <c r="E150" s="45">
        <v>2.5</v>
      </c>
      <c r="F150" s="45">
        <v>2.8</v>
      </c>
      <c r="G150" s="33">
        <f t="shared" si="0"/>
        <v>1.5065223097112861</v>
      </c>
      <c r="I150" s="45"/>
      <c r="J150" s="45"/>
      <c r="K150" s="45"/>
      <c r="L150" s="45"/>
      <c r="M150" s="48"/>
    </row>
    <row r="151" spans="1:13" x14ac:dyDescent="0.25">
      <c r="A151" s="45" t="s">
        <v>566</v>
      </c>
      <c r="B151" s="45">
        <v>155.80000000000001</v>
      </c>
      <c r="C151" s="45">
        <v>157.9</v>
      </c>
      <c r="D151" s="45">
        <v>156.9</v>
      </c>
      <c r="E151" s="45">
        <v>3.3</v>
      </c>
      <c r="F151" s="45">
        <v>3</v>
      </c>
      <c r="G151" s="33">
        <f t="shared" si="0"/>
        <v>1.4633142128744423</v>
      </c>
      <c r="I151" s="45"/>
      <c r="J151" s="45"/>
      <c r="K151" s="45"/>
      <c r="L151" s="45"/>
      <c r="M151" s="48"/>
    </row>
    <row r="152" spans="1:13" x14ac:dyDescent="0.25">
      <c r="A152" s="45" t="s">
        <v>567</v>
      </c>
      <c r="B152" s="45">
        <v>159.9</v>
      </c>
      <c r="C152" s="45">
        <v>161.19999999999999</v>
      </c>
      <c r="D152" s="45">
        <v>160.5</v>
      </c>
      <c r="E152" s="45">
        <v>1.7</v>
      </c>
      <c r="F152" s="45">
        <v>2.2999999999999998</v>
      </c>
      <c r="G152" s="33">
        <f t="shared" si="0"/>
        <v>1.4304922118380061</v>
      </c>
      <c r="I152" s="45"/>
      <c r="J152" s="45"/>
      <c r="K152" s="45"/>
      <c r="L152" s="45"/>
      <c r="M152" s="48"/>
    </row>
    <row r="153" spans="1:13" x14ac:dyDescent="0.25">
      <c r="A153" s="45" t="s">
        <v>568</v>
      </c>
      <c r="B153" s="45">
        <v>162.30000000000001</v>
      </c>
      <c r="C153" s="45">
        <v>163.69999999999999</v>
      </c>
      <c r="D153" s="45">
        <v>163</v>
      </c>
      <c r="E153" s="45">
        <v>1.6</v>
      </c>
      <c r="F153" s="45">
        <v>1.6</v>
      </c>
      <c r="G153" s="33">
        <f t="shared" si="0"/>
        <v>1.4085521472392637</v>
      </c>
      <c r="I153" s="45"/>
      <c r="J153" s="45"/>
      <c r="K153" s="45"/>
      <c r="L153" s="45"/>
      <c r="M153" s="48"/>
    </row>
    <row r="154" spans="1:13" x14ac:dyDescent="0.25">
      <c r="A154" s="45" t="s">
        <v>569</v>
      </c>
      <c r="B154" s="45">
        <v>165.4</v>
      </c>
      <c r="C154" s="45">
        <v>167.8</v>
      </c>
      <c r="D154" s="45">
        <v>166.6</v>
      </c>
      <c r="E154" s="45">
        <v>2.7</v>
      </c>
      <c r="F154" s="45">
        <v>2.2000000000000002</v>
      </c>
      <c r="G154" s="33">
        <f t="shared" si="0"/>
        <v>1.3781152460984394</v>
      </c>
      <c r="I154" s="45"/>
      <c r="J154" s="45"/>
      <c r="K154" s="45"/>
      <c r="L154" s="45"/>
      <c r="M154" s="48"/>
    </row>
    <row r="155" spans="1:13" x14ac:dyDescent="0.25">
      <c r="A155" s="45" t="s">
        <v>570</v>
      </c>
      <c r="B155" s="45">
        <v>170.8</v>
      </c>
      <c r="C155" s="45">
        <v>173.6</v>
      </c>
      <c r="D155" s="45">
        <v>172.2</v>
      </c>
      <c r="E155" s="45">
        <v>3.4</v>
      </c>
      <c r="F155" s="45">
        <v>3.4</v>
      </c>
      <c r="G155" s="33">
        <f t="shared" si="0"/>
        <v>1.3332984901277585</v>
      </c>
      <c r="I155" s="45"/>
      <c r="J155" s="45"/>
      <c r="K155" s="45"/>
      <c r="L155" s="45"/>
      <c r="M155" s="48"/>
    </row>
    <row r="156" spans="1:13" x14ac:dyDescent="0.25">
      <c r="A156" s="45" t="s">
        <v>571</v>
      </c>
      <c r="B156" s="45">
        <v>176.6</v>
      </c>
      <c r="C156" s="45">
        <v>177.5</v>
      </c>
      <c r="D156" s="45">
        <v>177.1</v>
      </c>
      <c r="E156" s="45">
        <v>1.6</v>
      </c>
      <c r="F156" s="45">
        <v>2.8</v>
      </c>
      <c r="G156" s="33">
        <f t="shared" si="0"/>
        <v>1.2964088085827217</v>
      </c>
      <c r="I156" s="45"/>
      <c r="J156" s="45"/>
      <c r="K156" s="45"/>
      <c r="L156" s="45"/>
      <c r="M156" s="48"/>
    </row>
    <row r="157" spans="1:13" x14ac:dyDescent="0.25">
      <c r="A157" s="45" t="s">
        <v>572</v>
      </c>
      <c r="B157" s="45">
        <v>178.9</v>
      </c>
      <c r="C157" s="45">
        <v>180.9</v>
      </c>
      <c r="D157" s="45">
        <v>179.9</v>
      </c>
      <c r="E157" s="45">
        <v>2.4</v>
      </c>
      <c r="F157" s="45">
        <v>1.6</v>
      </c>
      <c r="G157" s="33">
        <f t="shared" si="0"/>
        <v>1.276231239577543</v>
      </c>
      <c r="I157" s="45"/>
      <c r="J157" s="45"/>
      <c r="K157" s="45"/>
      <c r="L157" s="45"/>
      <c r="M157" s="48"/>
    </row>
    <row r="158" spans="1:13" x14ac:dyDescent="0.25">
      <c r="A158" s="45" t="s">
        <v>573</v>
      </c>
      <c r="B158" s="45">
        <v>183.3</v>
      </c>
      <c r="C158" s="45">
        <v>184.6</v>
      </c>
      <c r="D158" s="45">
        <v>184</v>
      </c>
      <c r="E158" s="45">
        <v>1.9</v>
      </c>
      <c r="F158" s="45">
        <v>2.2999999999999998</v>
      </c>
      <c r="G158" s="33">
        <f t="shared" si="0"/>
        <v>1.2477934782608695</v>
      </c>
      <c r="I158" s="45"/>
      <c r="J158" s="45"/>
      <c r="K158" s="45"/>
      <c r="L158" s="45"/>
      <c r="M158" s="48"/>
    </row>
    <row r="159" spans="1:13" x14ac:dyDescent="0.25">
      <c r="A159" s="45" t="s">
        <v>574</v>
      </c>
      <c r="B159" s="45">
        <v>187.6</v>
      </c>
      <c r="C159" s="45">
        <v>190.2</v>
      </c>
      <c r="D159" s="45">
        <v>188.9</v>
      </c>
      <c r="E159" s="45">
        <v>3.3</v>
      </c>
      <c r="F159" s="45">
        <v>2.7</v>
      </c>
      <c r="G159" s="33">
        <f t="shared" si="0"/>
        <v>1.2154261514028586</v>
      </c>
      <c r="I159" s="45"/>
      <c r="J159" s="45"/>
      <c r="K159" s="45"/>
      <c r="L159" s="45"/>
      <c r="M159" s="48"/>
    </row>
    <row r="160" spans="1:13" x14ac:dyDescent="0.25">
      <c r="A160" s="45" t="s">
        <v>575</v>
      </c>
      <c r="B160" s="45">
        <v>193.2</v>
      </c>
      <c r="C160" s="45">
        <v>197.4</v>
      </c>
      <c r="D160" s="45">
        <v>195.3</v>
      </c>
      <c r="E160" s="45">
        <v>3.4</v>
      </c>
      <c r="F160" s="45">
        <v>3.4</v>
      </c>
      <c r="G160" s="33">
        <f t="shared" si="0"/>
        <v>1.1755965181771633</v>
      </c>
      <c r="I160" s="45"/>
      <c r="J160" s="45"/>
      <c r="K160" s="45"/>
      <c r="L160" s="45"/>
      <c r="M160" s="48"/>
    </row>
    <row r="161" spans="1:13" x14ac:dyDescent="0.25">
      <c r="A161" s="45" t="s">
        <v>576</v>
      </c>
      <c r="B161" s="45">
        <v>200.6</v>
      </c>
      <c r="C161" s="45">
        <v>202.6</v>
      </c>
      <c r="D161" s="45">
        <v>201.6</v>
      </c>
      <c r="E161" s="45">
        <v>2.5</v>
      </c>
      <c r="F161" s="45">
        <v>3.2</v>
      </c>
      <c r="G161" s="33">
        <f t="shared" si="0"/>
        <v>1.1388591269841271</v>
      </c>
      <c r="I161" s="45"/>
      <c r="J161" s="45"/>
      <c r="K161" s="45"/>
      <c r="L161" s="45"/>
      <c r="M161" s="48"/>
    </row>
    <row r="162" spans="1:13" x14ac:dyDescent="0.25">
      <c r="A162" s="45" t="s">
        <v>577</v>
      </c>
      <c r="B162" s="45">
        <v>205.709</v>
      </c>
      <c r="C162" s="45">
        <v>208.976</v>
      </c>
      <c r="D162" s="45">
        <v>207.34200000000001</v>
      </c>
      <c r="E162" s="45">
        <v>4.0999999999999996</v>
      </c>
      <c r="F162" s="45">
        <v>2.8</v>
      </c>
      <c r="G162" s="33">
        <f t="shared" si="0"/>
        <v>1.107320272786025</v>
      </c>
      <c r="I162" s="45"/>
      <c r="J162" s="45"/>
      <c r="K162" s="45"/>
      <c r="L162" s="45"/>
      <c r="M162" s="48"/>
    </row>
    <row r="163" spans="1:13" x14ac:dyDescent="0.25">
      <c r="A163" s="45" t="s">
        <v>578</v>
      </c>
      <c r="B163" s="45">
        <v>214.429</v>
      </c>
      <c r="C163" s="45">
        <v>216.17699999999999</v>
      </c>
      <c r="D163" s="45">
        <v>215.303</v>
      </c>
      <c r="E163" s="45">
        <v>0.1</v>
      </c>
      <c r="F163" s="45">
        <v>3.8</v>
      </c>
      <c r="G163" s="33">
        <f t="shared" si="0"/>
        <v>1.0663762232760343</v>
      </c>
      <c r="I163" s="45"/>
      <c r="J163" s="45"/>
      <c r="K163" s="45"/>
      <c r="L163" s="45"/>
      <c r="M163" s="48"/>
    </row>
    <row r="164" spans="1:13" x14ac:dyDescent="0.25">
      <c r="A164" s="45" t="s">
        <v>579</v>
      </c>
      <c r="B164" s="45">
        <v>213.13900000000001</v>
      </c>
      <c r="C164" s="45">
        <v>215.935</v>
      </c>
      <c r="D164" s="45">
        <v>214.53700000000001</v>
      </c>
      <c r="E164" s="45">
        <v>2.7</v>
      </c>
      <c r="F164" s="45">
        <v>-0.4</v>
      </c>
      <c r="G164" s="33">
        <f t="shared" si="0"/>
        <v>1.0701836979169095</v>
      </c>
      <c r="I164" s="45"/>
      <c r="J164" s="45"/>
      <c r="K164" s="45"/>
      <c r="L164" s="45"/>
      <c r="M164" s="48"/>
    </row>
    <row r="165" spans="1:13" x14ac:dyDescent="0.25">
      <c r="A165" s="45" t="s">
        <v>580</v>
      </c>
      <c r="B165" s="45">
        <v>217.535</v>
      </c>
      <c r="C165" s="45">
        <v>218.57599999999999</v>
      </c>
      <c r="D165" s="45">
        <v>218.05600000000001</v>
      </c>
      <c r="E165" s="45">
        <v>1.5</v>
      </c>
      <c r="F165" s="45">
        <v>1.6</v>
      </c>
      <c r="G165" s="33">
        <f t="shared" si="0"/>
        <v>1.0529130131709286</v>
      </c>
      <c r="I165" s="45"/>
      <c r="J165" s="45"/>
      <c r="K165" s="45"/>
      <c r="L165" s="45"/>
      <c r="M165" s="48"/>
    </row>
    <row r="166" spans="1:13" x14ac:dyDescent="0.25">
      <c r="A166" s="45" t="s">
        <v>581</v>
      </c>
      <c r="B166" s="45">
        <v>223.59800000000001</v>
      </c>
      <c r="C166" s="45">
        <v>226.28</v>
      </c>
      <c r="D166" s="45">
        <v>224.93899999999999</v>
      </c>
      <c r="E166" s="45">
        <v>3</v>
      </c>
      <c r="F166" s="45">
        <v>3.2</v>
      </c>
      <c r="G166" s="33">
        <f t="shared" si="0"/>
        <v>1.0206944993976144</v>
      </c>
      <c r="I166" s="45"/>
      <c r="J166" s="45"/>
      <c r="K166" s="45"/>
      <c r="L166" s="45"/>
      <c r="M166" s="48"/>
    </row>
    <row r="167" spans="1:13" x14ac:dyDescent="0.25">
      <c r="A167" s="45" t="s">
        <v>582</v>
      </c>
      <c r="B167" s="45">
        <v>228.85</v>
      </c>
      <c r="C167" s="45">
        <v>230.33799999999999</v>
      </c>
      <c r="D167" s="45">
        <v>229.59399999999999</v>
      </c>
      <c r="E167" s="45">
        <v>1.7</v>
      </c>
      <c r="F167" s="45">
        <v>2.1</v>
      </c>
      <c r="G167" s="33">
        <f t="shared" si="0"/>
        <v>1</v>
      </c>
      <c r="I167" s="45"/>
      <c r="J167" s="45"/>
      <c r="K167" s="45"/>
      <c r="L167" s="45"/>
      <c r="M167" s="48"/>
    </row>
    <row r="168" spans="1:13" x14ac:dyDescent="0.25">
      <c r="A168" s="45" t="s">
        <v>583</v>
      </c>
      <c r="B168" s="45">
        <v>232.36600000000001</v>
      </c>
      <c r="C168" s="45">
        <v>233.548</v>
      </c>
      <c r="D168" s="45">
        <v>232.95699999999999</v>
      </c>
      <c r="E168" s="45">
        <v>1.5</v>
      </c>
      <c r="F168" s="45">
        <v>1.5</v>
      </c>
      <c r="G168" s="33">
        <f t="shared" si="0"/>
        <v>0.98556385942470071</v>
      </c>
      <c r="I168" s="45"/>
      <c r="J168" s="45"/>
      <c r="K168" s="45"/>
      <c r="L168" s="45"/>
      <c r="M168" s="48"/>
    </row>
    <row r="169" spans="1:13" x14ac:dyDescent="0.25">
      <c r="A169" s="45" t="s">
        <v>584</v>
      </c>
      <c r="B169" s="45">
        <v>236.38399999999999</v>
      </c>
      <c r="C169" s="45">
        <v>237.08799999999999</v>
      </c>
      <c r="D169" s="45">
        <v>236.73599999999999</v>
      </c>
      <c r="E169" s="45">
        <v>0.8</v>
      </c>
      <c r="F169" s="45">
        <v>1.6</v>
      </c>
      <c r="G169" s="33">
        <f t="shared" si="0"/>
        <v>0.96983137334414704</v>
      </c>
      <c r="I169" s="45"/>
      <c r="J169" s="45"/>
      <c r="K169" s="45"/>
      <c r="L169" s="45"/>
      <c r="M169" s="48"/>
    </row>
    <row r="170" spans="1:13" x14ac:dyDescent="0.25">
      <c r="A170" s="45" t="s">
        <v>585</v>
      </c>
      <c r="B170" s="45">
        <v>236.26499999999999</v>
      </c>
      <c r="C170" s="45">
        <v>237.76900000000001</v>
      </c>
      <c r="D170" s="45">
        <v>237.017</v>
      </c>
      <c r="E170" s="45">
        <v>0.7</v>
      </c>
      <c r="F170" s="45">
        <v>0.1</v>
      </c>
      <c r="G170" s="33">
        <f t="shared" si="0"/>
        <v>0.9686815713640794</v>
      </c>
      <c r="I170" s="45"/>
      <c r="J170" s="45"/>
      <c r="K170" s="45"/>
      <c r="L170" s="45"/>
      <c r="M170" s="48"/>
    </row>
    <row r="171" spans="1:13" x14ac:dyDescent="0.25">
      <c r="A171" s="45" t="s">
        <v>586</v>
      </c>
      <c r="B171" s="45">
        <v>238.77799999999999</v>
      </c>
      <c r="C171" s="45">
        <v>241.23699999999999</v>
      </c>
      <c r="D171" s="45">
        <v>240.00700000000001</v>
      </c>
      <c r="E171" s="45">
        <v>2.1</v>
      </c>
      <c r="F171" s="45">
        <v>1.3</v>
      </c>
      <c r="G171" s="33">
        <f t="shared" si="0"/>
        <v>0.95661376543184151</v>
      </c>
      <c r="I171" s="45"/>
      <c r="J171" s="45"/>
      <c r="K171" s="45"/>
      <c r="L171" s="45"/>
      <c r="M171" s="48"/>
    </row>
    <row r="172" spans="1:13" x14ac:dyDescent="0.25">
      <c r="A172" s="45" t="s">
        <v>587</v>
      </c>
      <c r="B172" s="45">
        <v>244.07599999999999</v>
      </c>
      <c r="C172" s="45">
        <v>246.16300000000001</v>
      </c>
      <c r="D172" s="45">
        <v>245.12</v>
      </c>
      <c r="E172" s="45">
        <v>2.1</v>
      </c>
      <c r="F172" s="45">
        <v>2.1</v>
      </c>
      <c r="G172" s="33">
        <f t="shared" si="0"/>
        <v>0.93665959530026111</v>
      </c>
      <c r="I172" s="45"/>
      <c r="J172" s="45"/>
      <c r="K172" s="45"/>
      <c r="L172" s="45"/>
      <c r="M172" s="48"/>
    </row>
    <row r="173" spans="1:13" x14ac:dyDescent="0.25">
      <c r="A173" s="45" t="s">
        <v>588</v>
      </c>
      <c r="B173" s="45">
        <v>250.089</v>
      </c>
      <c r="C173" s="45">
        <v>252.125</v>
      </c>
      <c r="D173" s="45">
        <v>251.107</v>
      </c>
      <c r="E173" s="45">
        <v>1.9</v>
      </c>
      <c r="F173" s="45">
        <v>2.4</v>
      </c>
      <c r="G173" s="33">
        <f t="shared" si="0"/>
        <v>0.9143273584567535</v>
      </c>
      <c r="I173" s="45"/>
      <c r="J173" s="45"/>
      <c r="K173" s="45"/>
      <c r="L173" s="45"/>
      <c r="M173" s="48"/>
    </row>
    <row r="174" spans="1:13" x14ac:dyDescent="0.25">
      <c r="A174" s="45" t="s">
        <v>589</v>
      </c>
      <c r="B174" s="45">
        <v>254.41200000000001</v>
      </c>
      <c r="C174" s="45">
        <v>256.90300000000002</v>
      </c>
      <c r="D174" s="45">
        <v>255.65700000000001</v>
      </c>
      <c r="E174" s="45">
        <v>2.2999999999999998</v>
      </c>
      <c r="F174" s="45">
        <v>1.8</v>
      </c>
      <c r="G174" s="33">
        <f t="shared" si="0"/>
        <v>0.89805481563188172</v>
      </c>
      <c r="I174" s="45"/>
      <c r="J174" s="45"/>
      <c r="K174" s="45"/>
      <c r="L174" s="45"/>
      <c r="M174" s="45"/>
    </row>
    <row r="175" spans="1:13" x14ac:dyDescent="0.25">
      <c r="A175" s="45"/>
      <c r="B175" s="45"/>
      <c r="C175" s="45"/>
      <c r="D175" s="45"/>
      <c r="E175" s="45"/>
      <c r="F175" s="45"/>
      <c r="I175" s="45"/>
      <c r="J175" s="45"/>
      <c r="K175" s="45"/>
      <c r="L175" s="45"/>
      <c r="M175" s="45"/>
    </row>
    <row r="176" spans="1:13" x14ac:dyDescent="0.25">
      <c r="A176" s="45" t="s">
        <v>590</v>
      </c>
      <c r="B176" s="45"/>
      <c r="C176" s="45"/>
      <c r="D176" s="45">
        <f>G172/G171</f>
        <v>0.97914082898172328</v>
      </c>
      <c r="E176" s="45"/>
      <c r="F176" s="45"/>
      <c r="I176" s="45"/>
      <c r="J176" s="45"/>
      <c r="K176" s="45"/>
      <c r="L176" s="45"/>
      <c r="M176" s="45"/>
    </row>
    <row r="177" spans="1:13" x14ac:dyDescent="0.25">
      <c r="A177" s="45"/>
      <c r="B177" s="45"/>
      <c r="C177" s="45"/>
      <c r="D177" s="45"/>
      <c r="E177" s="45"/>
      <c r="F177" s="45"/>
      <c r="I177" s="45"/>
      <c r="J177" s="45"/>
      <c r="K177" s="45"/>
      <c r="L177" s="45"/>
      <c r="M177" s="45"/>
    </row>
    <row r="178" spans="1:13" x14ac:dyDescent="0.25">
      <c r="A178" s="45" t="s">
        <v>593</v>
      </c>
      <c r="B178" s="45">
        <v>271.69600000000003</v>
      </c>
      <c r="C178" s="45"/>
      <c r="D178" s="45"/>
      <c r="E178" s="45"/>
      <c r="F178" s="45"/>
      <c r="I178" s="45"/>
      <c r="J178" s="45"/>
      <c r="K178" s="45"/>
      <c r="L178" s="45"/>
      <c r="M178" s="45"/>
    </row>
    <row r="179" spans="1:13" x14ac:dyDescent="0.25">
      <c r="A179" s="45">
        <v>2020</v>
      </c>
      <c r="B179" s="45">
        <f>B187</f>
        <v>258.81116666666668</v>
      </c>
      <c r="C179" s="45"/>
      <c r="D179" s="45"/>
      <c r="E179" s="45"/>
      <c r="F179" s="45"/>
      <c r="I179" s="45"/>
      <c r="J179" s="45"/>
      <c r="K179" s="45"/>
      <c r="L179" s="45"/>
      <c r="M179" s="45"/>
    </row>
    <row r="180" spans="1:13" x14ac:dyDescent="0.25">
      <c r="A180" s="45" t="s">
        <v>592</v>
      </c>
      <c r="B180" s="45">
        <f>D167/G167</f>
        <v>229.59399999999999</v>
      </c>
      <c r="C180" s="45"/>
      <c r="D180" s="45"/>
      <c r="E180" s="45"/>
      <c r="F180" s="45"/>
      <c r="I180" s="45"/>
      <c r="J180" s="45"/>
      <c r="K180" s="45"/>
      <c r="L180" s="45"/>
      <c r="M180" s="45"/>
    </row>
    <row r="181" spans="1:13" x14ac:dyDescent="0.25">
      <c r="A181" s="45"/>
      <c r="B181" s="45"/>
      <c r="C181" s="45"/>
      <c r="D181" s="45"/>
      <c r="E181" s="45"/>
      <c r="F181" s="45"/>
      <c r="I181" s="45"/>
      <c r="J181" s="45"/>
      <c r="K181" s="45"/>
      <c r="L181" s="45"/>
      <c r="M181" s="45"/>
    </row>
    <row r="182" spans="1:13" x14ac:dyDescent="0.25">
      <c r="A182" s="45" t="s">
        <v>594</v>
      </c>
      <c r="B182" s="45"/>
      <c r="C182" s="45">
        <f>B180/B178</f>
        <v>0.84504004475590355</v>
      </c>
      <c r="D182" s="45" t="s">
        <v>595</v>
      </c>
      <c r="E182" s="45"/>
      <c r="F182" s="45"/>
      <c r="I182" s="45"/>
      <c r="J182" s="45"/>
      <c r="K182" s="45"/>
      <c r="L182" s="45"/>
      <c r="M182" s="45"/>
    </row>
    <row r="183" spans="1:13" x14ac:dyDescent="0.25">
      <c r="A183" s="45" t="s">
        <v>596</v>
      </c>
      <c r="B183" s="45"/>
      <c r="C183" s="45">
        <f>B180/B179</f>
        <v>0.88711010022107484</v>
      </c>
      <c r="D183" s="45"/>
      <c r="E183" s="45"/>
      <c r="F183" s="45"/>
      <c r="I183" s="45"/>
      <c r="J183" s="45"/>
      <c r="K183" s="45"/>
      <c r="L183" s="45"/>
      <c r="M183" s="45"/>
    </row>
    <row r="184" spans="1:13" x14ac:dyDescent="0.25">
      <c r="A184" s="45"/>
      <c r="B184" s="45"/>
      <c r="C184" s="45"/>
      <c r="D184" s="45"/>
      <c r="E184" s="45"/>
      <c r="F184" s="45"/>
      <c r="I184" s="45"/>
      <c r="J184" s="45"/>
      <c r="K184" s="45"/>
      <c r="L184" s="45"/>
      <c r="M184" s="45"/>
    </row>
    <row r="185" spans="1:13" x14ac:dyDescent="0.25">
      <c r="A185" s="59" t="s">
        <v>597</v>
      </c>
      <c r="B185" s="60"/>
      <c r="C185" s="60"/>
      <c r="D185" s="60"/>
      <c r="E185" s="60"/>
      <c r="F185" s="60"/>
      <c r="G185" s="60"/>
      <c r="I185" s="45"/>
      <c r="J185" s="45"/>
      <c r="K185" s="45"/>
      <c r="L185" s="45"/>
      <c r="M185" s="45"/>
    </row>
    <row r="186" spans="1:13" x14ac:dyDescent="0.25">
      <c r="A186" s="45"/>
      <c r="B186" s="45"/>
      <c r="C186" s="45"/>
      <c r="D186" s="45"/>
      <c r="E186" s="45"/>
      <c r="F186" s="45"/>
      <c r="I186" s="45"/>
      <c r="J186" s="45"/>
      <c r="K186" s="45"/>
      <c r="L186" s="45"/>
      <c r="M186" s="45"/>
    </row>
    <row r="187" spans="1:13" x14ac:dyDescent="0.25">
      <c r="A187" s="45" t="s">
        <v>598</v>
      </c>
      <c r="B187" s="45">
        <f>AVERAGE(A189:L189)</f>
        <v>258.81116666666668</v>
      </c>
      <c r="C187" s="45"/>
      <c r="D187" s="45"/>
      <c r="E187" s="45"/>
      <c r="F187" s="45"/>
      <c r="I187" s="45"/>
      <c r="J187" s="45"/>
      <c r="K187" s="45"/>
      <c r="L187" s="45"/>
      <c r="M187" s="45"/>
    </row>
    <row r="188" spans="1:13" ht="15.75" thickBot="1" x14ac:dyDescent="0.3">
      <c r="A188" s="45"/>
      <c r="B188" s="45"/>
      <c r="C188" s="45"/>
      <c r="D188" s="45"/>
      <c r="E188" s="45"/>
      <c r="F188" s="45"/>
      <c r="I188" s="45"/>
      <c r="J188" s="45"/>
      <c r="K188" s="45"/>
      <c r="L188" s="45"/>
      <c r="M188" s="45"/>
    </row>
    <row r="189" spans="1:13" ht="15.75" thickBot="1" x14ac:dyDescent="0.3">
      <c r="A189" s="71">
        <v>257.971</v>
      </c>
      <c r="B189" s="71">
        <v>258.678</v>
      </c>
      <c r="C189" s="71">
        <v>258.11500000000001</v>
      </c>
      <c r="D189" s="71">
        <v>256.38900000000001</v>
      </c>
      <c r="E189" s="71">
        <v>256.39400000000001</v>
      </c>
      <c r="F189" s="71">
        <v>257.79700000000003</v>
      </c>
      <c r="G189" s="71">
        <v>259.101</v>
      </c>
      <c r="H189" s="71">
        <v>259.91800000000001</v>
      </c>
      <c r="I189" s="71">
        <v>260.27999999999997</v>
      </c>
      <c r="J189" s="71">
        <v>260.38799999999998</v>
      </c>
      <c r="K189" s="71">
        <v>260.22899999999998</v>
      </c>
      <c r="L189" s="71">
        <v>260.47399999999999</v>
      </c>
      <c r="M189" s="45"/>
    </row>
    <row r="190" spans="1:13" x14ac:dyDescent="0.25">
      <c r="A190" s="45"/>
      <c r="B190" s="45"/>
      <c r="C190" s="45"/>
      <c r="D190" s="45"/>
      <c r="E190" s="45"/>
      <c r="F190" s="45"/>
      <c r="I190" s="45"/>
      <c r="J190" s="45"/>
      <c r="K190" s="45"/>
      <c r="L190" s="45"/>
      <c r="M190" s="45"/>
    </row>
    <row r="191" spans="1:13" x14ac:dyDescent="0.25">
      <c r="A191" s="45"/>
      <c r="B191" s="45"/>
      <c r="C191" s="45"/>
      <c r="D191" s="45"/>
      <c r="E191" s="45"/>
      <c r="F191" s="45"/>
      <c r="I191" s="45"/>
      <c r="J191" s="45"/>
      <c r="K191" s="45"/>
      <c r="L191" s="45"/>
      <c r="M191" s="45"/>
    </row>
    <row r="192" spans="1:13" x14ac:dyDescent="0.25">
      <c r="A192" s="45"/>
      <c r="B192" s="45"/>
      <c r="C192" s="45"/>
      <c r="D192" s="45"/>
      <c r="E192" s="45"/>
      <c r="F192" s="45"/>
      <c r="I192" s="45"/>
      <c r="J192" s="45"/>
      <c r="K192" s="45"/>
      <c r="L192" s="45"/>
      <c r="M192" s="45"/>
    </row>
    <row r="193" spans="1:13" x14ac:dyDescent="0.25">
      <c r="A193" s="45"/>
      <c r="B193" s="45"/>
      <c r="C193" s="45"/>
      <c r="D193" s="45"/>
      <c r="E193" s="45"/>
      <c r="F193" s="45"/>
      <c r="I193" s="45"/>
      <c r="J193" s="45"/>
      <c r="K193" s="45"/>
      <c r="L193" s="45"/>
      <c r="M193" s="45"/>
    </row>
    <row r="194" spans="1:13" x14ac:dyDescent="0.25">
      <c r="A194" s="45"/>
      <c r="B194" s="45"/>
      <c r="C194" s="45"/>
      <c r="D194" s="45"/>
      <c r="E194" s="45"/>
      <c r="F194" s="45"/>
      <c r="I194" s="45"/>
      <c r="J194" s="45"/>
      <c r="K194" s="45"/>
      <c r="L194" s="45"/>
      <c r="M194" s="45"/>
    </row>
    <row r="195" spans="1:13" x14ac:dyDescent="0.25">
      <c r="A195" s="45"/>
      <c r="B195" s="45"/>
      <c r="C195" s="45"/>
      <c r="D195" s="45"/>
      <c r="E195" s="45"/>
      <c r="F195" s="45"/>
      <c r="I195" s="45"/>
      <c r="J195" s="45"/>
      <c r="K195" s="45"/>
      <c r="L195" s="45"/>
      <c r="M195" s="45"/>
    </row>
    <row r="196" spans="1:13" x14ac:dyDescent="0.25">
      <c r="A196" s="45"/>
      <c r="B196" s="45"/>
      <c r="C196" s="45"/>
      <c r="D196" s="45"/>
      <c r="E196" s="45"/>
      <c r="F196" s="45"/>
      <c r="I196" s="45"/>
      <c r="J196" s="45"/>
      <c r="K196" s="45"/>
      <c r="L196" s="45"/>
      <c r="M196" s="45"/>
    </row>
    <row r="197" spans="1:13" x14ac:dyDescent="0.25">
      <c r="A197" s="45"/>
      <c r="B197" s="45"/>
      <c r="C197" s="45"/>
      <c r="D197" s="45"/>
      <c r="E197" s="45"/>
      <c r="F197" s="45"/>
      <c r="I197" s="45"/>
      <c r="J197" s="45"/>
      <c r="K197" s="45"/>
      <c r="L197" s="45"/>
      <c r="M197" s="45"/>
    </row>
    <row r="198" spans="1:13" x14ac:dyDescent="0.25">
      <c r="A198" s="45"/>
      <c r="B198" s="45"/>
      <c r="C198" s="45"/>
      <c r="D198" s="45"/>
      <c r="E198" s="45"/>
      <c r="F198" s="45"/>
      <c r="I198" s="45"/>
      <c r="J198" s="45"/>
      <c r="K198" s="45"/>
      <c r="L198" s="45"/>
      <c r="M198" s="45"/>
    </row>
    <row r="199" spans="1:13" x14ac:dyDescent="0.25">
      <c r="A199" s="45"/>
      <c r="B199" s="45"/>
      <c r="C199" s="45"/>
      <c r="D199" s="45"/>
      <c r="E199" s="45"/>
      <c r="F199" s="45"/>
      <c r="I199" s="45"/>
      <c r="J199" s="45"/>
      <c r="K199" s="45"/>
      <c r="L199" s="45"/>
      <c r="M199" s="45"/>
    </row>
    <row r="200" spans="1:13" x14ac:dyDescent="0.25">
      <c r="A200" s="45"/>
      <c r="B200" s="45"/>
      <c r="C200" s="45"/>
      <c r="D200" s="45"/>
      <c r="E200" s="45"/>
      <c r="F200" s="45"/>
      <c r="I200" s="45"/>
      <c r="J200" s="45"/>
      <c r="K200" s="45"/>
      <c r="L200" s="45"/>
      <c r="M200" s="45"/>
    </row>
    <row r="201" spans="1:13" x14ac:dyDescent="0.25">
      <c r="A201" s="45"/>
      <c r="B201" s="45"/>
      <c r="C201" s="45"/>
      <c r="D201" s="45"/>
      <c r="E201" s="45"/>
      <c r="F201" s="45"/>
      <c r="I201" s="45"/>
      <c r="J201" s="45"/>
      <c r="K201" s="45"/>
      <c r="L201" s="45"/>
      <c r="M201" s="45"/>
    </row>
    <row r="202" spans="1:13" x14ac:dyDescent="0.25">
      <c r="A202" s="45"/>
      <c r="B202" s="45"/>
      <c r="C202" s="45"/>
      <c r="D202" s="45"/>
      <c r="E202" s="45"/>
      <c r="F202" s="45"/>
      <c r="I202" s="45"/>
      <c r="J202" s="45"/>
      <c r="K202" s="45"/>
      <c r="L202" s="45"/>
      <c r="M202" s="45"/>
    </row>
    <row r="203" spans="1:13" x14ac:dyDescent="0.25">
      <c r="A203" s="45"/>
      <c r="B203" s="45"/>
      <c r="C203" s="45"/>
      <c r="D203" s="45"/>
      <c r="E203" s="45"/>
      <c r="F203" s="45"/>
      <c r="I203" s="45"/>
      <c r="J203" s="45"/>
      <c r="K203" s="45"/>
      <c r="L203" s="45"/>
      <c r="M203" s="45"/>
    </row>
    <row r="204" spans="1:13" x14ac:dyDescent="0.25">
      <c r="A204" t="s">
        <v>60</v>
      </c>
      <c r="C204" s="45"/>
      <c r="D204" s="45"/>
      <c r="E204" s="45"/>
      <c r="F204" s="45"/>
      <c r="I204" s="45"/>
      <c r="J204" s="45"/>
      <c r="K204" s="45"/>
      <c r="L204" s="45"/>
      <c r="M204" s="45"/>
    </row>
    <row r="205" spans="1:13" x14ac:dyDescent="0.25">
      <c r="A205" t="s">
        <v>61</v>
      </c>
      <c r="C205" s="45"/>
      <c r="D205" s="45"/>
      <c r="E205" s="45"/>
      <c r="F205" s="45"/>
      <c r="I205" s="45"/>
      <c r="J205" s="45"/>
      <c r="K205" s="45"/>
      <c r="L205" s="45"/>
      <c r="M205" s="45"/>
    </row>
    <row r="206" spans="1:13" x14ac:dyDescent="0.25">
      <c r="A206" s="32">
        <v>0.89805481563188172</v>
      </c>
      <c r="B206" t="s">
        <v>62</v>
      </c>
      <c r="C206" s="45"/>
      <c r="D206" s="45"/>
      <c r="E206" s="45"/>
      <c r="F206" s="45"/>
      <c r="I206" s="45"/>
      <c r="J206" s="45"/>
      <c r="K206" s="45"/>
      <c r="L206" s="45"/>
      <c r="M206" s="45"/>
    </row>
    <row r="207" spans="1:13" x14ac:dyDescent="0.25">
      <c r="A207" s="33">
        <v>0.91400000000000003</v>
      </c>
      <c r="B207" t="s">
        <v>63</v>
      </c>
      <c r="C207" s="45"/>
      <c r="D207" s="45"/>
      <c r="E207" s="45"/>
      <c r="F207" s="45"/>
      <c r="I207" s="45"/>
      <c r="J207" s="45"/>
      <c r="K207" s="45"/>
      <c r="L207" s="45"/>
      <c r="M207" s="45"/>
    </row>
    <row r="208" spans="1:13" x14ac:dyDescent="0.25">
      <c r="A208" s="33">
        <v>0.9686815713640794</v>
      </c>
      <c r="B208" t="s">
        <v>64</v>
      </c>
      <c r="C208" s="45"/>
      <c r="D208" s="45"/>
      <c r="E208" s="45"/>
      <c r="F208" s="45"/>
      <c r="I208" s="45"/>
      <c r="J208" s="45"/>
      <c r="K208" s="45"/>
      <c r="L208" s="45"/>
      <c r="M208" s="45"/>
    </row>
    <row r="209" spans="1:13" x14ac:dyDescent="0.25">
      <c r="A209">
        <v>1.022</v>
      </c>
      <c r="B209" t="s">
        <v>65</v>
      </c>
      <c r="C209" s="45"/>
      <c r="D209" s="45"/>
      <c r="E209" s="45"/>
      <c r="F209" s="45"/>
      <c r="I209" s="45"/>
      <c r="J209" s="45"/>
      <c r="K209" s="45"/>
      <c r="L209" s="45"/>
      <c r="M209" s="45"/>
    </row>
    <row r="210" spans="1:13" x14ac:dyDescent="0.25">
      <c r="A210" t="s">
        <v>66</v>
      </c>
      <c r="C210" s="45"/>
      <c r="D210" s="45"/>
      <c r="E210" s="45"/>
      <c r="F210" s="45"/>
      <c r="I210" s="45"/>
      <c r="J210" s="45"/>
      <c r="K210" s="45"/>
      <c r="L210" s="45"/>
      <c r="M210" s="45"/>
    </row>
    <row r="211" spans="1:13" x14ac:dyDescent="0.25">
      <c r="A211" s="45"/>
      <c r="B211" s="45"/>
      <c r="C211" s="45"/>
      <c r="D211" s="45"/>
      <c r="E211" s="45"/>
      <c r="F211" s="45"/>
      <c r="I211" s="45"/>
      <c r="J211" s="45"/>
      <c r="K211" s="45"/>
      <c r="L211" s="45"/>
      <c r="M211" s="45"/>
    </row>
  </sheetData>
  <dataValidations count="1">
    <dataValidation type="list" allowBlank="1" showInputMessage="1" showErrorMessage="1" prompt="Select a geographic level" sqref="B4:B16" xr:uid="{87DC8608-85BA-4FBB-8566-724F6E5B0B02}">
      <formula1>$J$1:$J$3</formula1>
    </dataValidation>
  </dataValidations>
  <hyperlinks>
    <hyperlink ref="B29" r:id="rId1" xr:uid="{00000000-0004-0000-0000-000001000000}"/>
    <hyperlink ref="B9" r:id="rId2" xr:uid="{00000000-0004-0000-0000-000002000000}"/>
    <hyperlink ref="B42" r:id="rId3" xr:uid="{00000000-0004-0000-0000-000004000000}"/>
    <hyperlink ref="B49" r:id="rId4" xr:uid="{00000000-0004-0000-0000-000005000000}"/>
    <hyperlink ref="B56" r:id="rId5" xr:uid="{00000000-0004-0000-0000-000006000000}"/>
    <hyperlink ref="B62" r:id="rId6" xr:uid="{3B13FEB8-1EE4-409A-B082-F5C0EC2D8341}"/>
    <hyperlink ref="B65" r:id="rId7" xr:uid="{C0B30D6E-2CC9-4C2F-8299-6A0C1B40EA9D}"/>
    <hyperlink ref="B37" r:id="rId8" xr:uid="{808A5982-214A-4F53-8428-ED320B4BDD60}"/>
  </hyperlinks>
  <pageMargins left="0.7" right="0.7" top="0.75" bottom="0.75" header="0.3" footer="0.3"/>
  <pageSetup orientation="portrait" horizontalDpi="1200" verticalDpi="1200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CB74-9224-488B-BBB3-C08DEB62D5FE}">
  <sheetPr>
    <tabColor theme="0" tint="-0.14999847407452621"/>
  </sheetPr>
  <dimension ref="A1:AK170"/>
  <sheetViews>
    <sheetView topLeftCell="A41" workbookViewId="0">
      <selection activeCell="B7" sqref="B7"/>
    </sheetView>
  </sheetViews>
  <sheetFormatPr defaultColWidth="8.7109375" defaultRowHeight="15" x14ac:dyDescent="0.25"/>
  <cols>
    <col min="1" max="1" width="22" style="45" customWidth="1"/>
    <col min="2" max="2" width="11.85546875" style="45" bestFit="1" customWidth="1"/>
    <col min="3" max="16384" width="8.7109375" style="45"/>
  </cols>
  <sheetData>
    <row r="1" spans="1:35" x14ac:dyDescent="0.25">
      <c r="A1" s="45" t="s">
        <v>1060</v>
      </c>
      <c r="D1" s="45">
        <v>2019</v>
      </c>
      <c r="E1" s="45">
        <v>2020</v>
      </c>
      <c r="F1" s="45">
        <v>2021</v>
      </c>
      <c r="G1" s="45">
        <v>2022</v>
      </c>
      <c r="H1" s="45">
        <v>2023</v>
      </c>
      <c r="I1" s="45">
        <v>2024</v>
      </c>
      <c r="J1" s="45">
        <v>2025</v>
      </c>
      <c r="K1" s="45">
        <v>2026</v>
      </c>
      <c r="L1" s="45">
        <v>2027</v>
      </c>
      <c r="M1" s="45">
        <v>2028</v>
      </c>
      <c r="N1" s="45">
        <v>2029</v>
      </c>
      <c r="O1" s="45">
        <v>2030</v>
      </c>
      <c r="P1" s="45">
        <v>2031</v>
      </c>
      <c r="Q1" s="45">
        <v>2032</v>
      </c>
      <c r="R1" s="45">
        <v>2033</v>
      </c>
      <c r="S1" s="45">
        <v>2034</v>
      </c>
      <c r="T1" s="45">
        <v>2035</v>
      </c>
      <c r="U1" s="45">
        <v>2036</v>
      </c>
      <c r="V1" s="45">
        <v>2037</v>
      </c>
      <c r="W1" s="45">
        <v>2038</v>
      </c>
      <c r="X1" s="45">
        <v>2039</v>
      </c>
      <c r="Y1" s="45">
        <v>2040</v>
      </c>
      <c r="Z1" s="45">
        <v>2041</v>
      </c>
      <c r="AA1" s="45">
        <v>2042</v>
      </c>
      <c r="AB1" s="45">
        <v>2043</v>
      </c>
      <c r="AC1" s="45">
        <v>2044</v>
      </c>
      <c r="AD1" s="45">
        <v>2045</v>
      </c>
      <c r="AE1" s="45">
        <v>2046</v>
      </c>
      <c r="AF1" s="45">
        <v>2047</v>
      </c>
      <c r="AG1" s="45">
        <v>2048</v>
      </c>
      <c r="AH1" s="45">
        <v>2049</v>
      </c>
      <c r="AI1" s="45">
        <v>2050</v>
      </c>
    </row>
    <row r="2" spans="1:35" x14ac:dyDescent="0.25">
      <c r="A2" s="45" t="str">
        <f>A58</f>
        <v>Residential</v>
      </c>
    </row>
    <row r="3" spans="1:35" x14ac:dyDescent="0.25">
      <c r="B3" s="45" t="str">
        <f>A59</f>
        <v>Propane</v>
      </c>
      <c r="E3" s="45">
        <f t="shared" ref="E3:G6" si="0">(F59-E59)/E59</f>
        <v>-1.3393956431535278E-2</v>
      </c>
      <c r="F3" s="45">
        <f t="shared" si="0"/>
        <v>1.7139424489004546E-2</v>
      </c>
      <c r="G3" s="45">
        <f t="shared" si="0"/>
        <v>3.2643649979949355E-2</v>
      </c>
      <c r="H3" s="45">
        <f>(I59-H59)/H59</f>
        <v>3.1063571472601397E-2</v>
      </c>
      <c r="I3" s="45">
        <f t="shared" ref="I3:AG6" si="1">(J59-I59)/I59</f>
        <v>3.3056351911599176E-2</v>
      </c>
      <c r="J3" s="45">
        <f t="shared" si="1"/>
        <v>4.0593668535671958E-2</v>
      </c>
      <c r="K3" s="45">
        <f t="shared" si="1"/>
        <v>4.2395069849009231E-2</v>
      </c>
      <c r="L3" s="45">
        <f t="shared" si="1"/>
        <v>3.2573278457284888E-2</v>
      </c>
      <c r="M3" s="45">
        <f t="shared" si="1"/>
        <v>2.4262274458437736E-2</v>
      </c>
      <c r="N3" s="45">
        <f t="shared" si="1"/>
        <v>1.6529701850345843E-2</v>
      </c>
      <c r="O3" s="45">
        <f t="shared" si="1"/>
        <v>7.9727734623755195E-2</v>
      </c>
      <c r="P3" s="45">
        <f t="shared" si="1"/>
        <v>5.0468961299341393E-3</v>
      </c>
      <c r="Q3" s="45">
        <f t="shared" si="1"/>
        <v>5.2300276821212648E-3</v>
      </c>
      <c r="R3" s="45">
        <f t="shared" si="1"/>
        <v>1.8999352116656456E-2</v>
      </c>
      <c r="S3" s="45">
        <f t="shared" si="1"/>
        <v>1.0583927302262101E-2</v>
      </c>
      <c r="T3" s="45">
        <f t="shared" si="1"/>
        <v>1.1498286813705051E-2</v>
      </c>
      <c r="U3" s="45">
        <f t="shared" si="1"/>
        <v>1.2796202297396983E-2</v>
      </c>
      <c r="V3" s="45">
        <f t="shared" si="1"/>
        <v>1.3861197613032358E-2</v>
      </c>
      <c r="W3" s="45">
        <f t="shared" si="1"/>
        <v>1.3866325099414061E-2</v>
      </c>
      <c r="X3" s="45">
        <f t="shared" si="1"/>
        <v>1.3287533036101635E-2</v>
      </c>
      <c r="Y3" s="45">
        <f t="shared" si="1"/>
        <v>1.2106141039522398E-2</v>
      </c>
      <c r="Z3" s="45">
        <f t="shared" si="1"/>
        <v>1.1219226434417091E-2</v>
      </c>
      <c r="AA3" s="45">
        <f t="shared" si="1"/>
        <v>1.3679765803352905E-2</v>
      </c>
      <c r="AB3" s="45">
        <f t="shared" si="1"/>
        <v>1.2499241238147411E-2</v>
      </c>
      <c r="AC3" s="45">
        <f t="shared" si="1"/>
        <v>1.2065089140769546E-2</v>
      </c>
      <c r="AD3" s="45">
        <f t="shared" si="1"/>
        <v>1.1784682059695097E-2</v>
      </c>
      <c r="AE3" s="45">
        <f t="shared" si="1"/>
        <v>1.1346072728149848E-2</v>
      </c>
      <c r="AF3" s="45">
        <f t="shared" si="1"/>
        <v>1.2770720555787938E-2</v>
      </c>
      <c r="AG3" s="45">
        <f t="shared" si="1"/>
        <v>1.3398394821171031E-2</v>
      </c>
      <c r="AH3" s="45">
        <f>(AI59-AH59)/AH59</f>
        <v>1.1994034456860717E-2</v>
      </c>
      <c r="AI3" s="45">
        <f t="shared" ref="AI3:AI6" si="2">(AJ59-AI59)/AI59</f>
        <v>1.1143949771609259E-2</v>
      </c>
    </row>
    <row r="4" spans="1:35" x14ac:dyDescent="0.25">
      <c r="B4" s="45" t="str">
        <f>A60</f>
        <v>Distillate Fuel Oil</v>
      </c>
      <c r="E4" s="45">
        <f t="shared" si="0"/>
        <v>-2.9647635577345736E-2</v>
      </c>
      <c r="F4" s="45">
        <f t="shared" si="0"/>
        <v>1.7767479010555337E-2</v>
      </c>
      <c r="G4" s="45">
        <f t="shared" si="0"/>
        <v>2.2532461123374935E-2</v>
      </c>
      <c r="H4" s="45">
        <f t="shared" ref="H4:H48" si="3">(I60-H60)/H60</f>
        <v>1.8032524467363632E-2</v>
      </c>
      <c r="I4" s="45">
        <f t="shared" si="1"/>
        <v>2.7725449895576335E-2</v>
      </c>
      <c r="J4" s="45">
        <f t="shared" si="1"/>
        <v>1.5014584554918284E-2</v>
      </c>
      <c r="K4" s="45">
        <f t="shared" si="1"/>
        <v>1.6922638519807465E-2</v>
      </c>
      <c r="L4" s="45">
        <f t="shared" si="1"/>
        <v>1.1875274096409081E-3</v>
      </c>
      <c r="M4" s="45">
        <f t="shared" si="1"/>
        <v>1.6441652633531163E-2</v>
      </c>
      <c r="N4" s="45">
        <f t="shared" si="1"/>
        <v>8.0541551009292427E-3</v>
      </c>
      <c r="O4" s="45">
        <f t="shared" si="1"/>
        <v>1.0979520464571126E-2</v>
      </c>
      <c r="P4" s="45">
        <f t="shared" si="1"/>
        <v>1.2182898081350143E-2</v>
      </c>
      <c r="Q4" s="45">
        <f t="shared" si="1"/>
        <v>6.5429239641402303E-3</v>
      </c>
      <c r="R4" s="45">
        <f t="shared" si="1"/>
        <v>1.6378840499513461E-2</v>
      </c>
      <c r="S4" s="45">
        <f t="shared" si="1"/>
        <v>8.7227073898973086E-3</v>
      </c>
      <c r="T4" s="45">
        <f t="shared" si="1"/>
        <v>9.0160703679698154E-3</v>
      </c>
      <c r="U4" s="45">
        <f t="shared" si="1"/>
        <v>1.0766283901275313E-2</v>
      </c>
      <c r="V4" s="45">
        <f t="shared" si="1"/>
        <v>4.5464314150294536E-3</v>
      </c>
      <c r="W4" s="45">
        <f t="shared" si="1"/>
        <v>8.9104067944586526E-3</v>
      </c>
      <c r="X4" s="45">
        <f t="shared" si="1"/>
        <v>9.2855526280954098E-3</v>
      </c>
      <c r="Y4" s="45">
        <f t="shared" si="1"/>
        <v>2.8206841411615433E-3</v>
      </c>
      <c r="Z4" s="45">
        <f t="shared" si="1"/>
        <v>7.6022197788947659E-3</v>
      </c>
      <c r="AA4" s="45">
        <f t="shared" si="1"/>
        <v>1.4436890987622282E-2</v>
      </c>
      <c r="AB4" s="45">
        <f t="shared" si="1"/>
        <v>6.1497513143396335E-3</v>
      </c>
      <c r="AC4" s="45">
        <f t="shared" si="1"/>
        <v>8.0243686200362728E-3</v>
      </c>
      <c r="AD4" s="45">
        <f t="shared" si="1"/>
        <v>1.6047642138194353E-2</v>
      </c>
      <c r="AE4" s="45">
        <f t="shared" si="1"/>
        <v>8.4170242713230061E-4</v>
      </c>
      <c r="AF4" s="45">
        <f t="shared" si="1"/>
        <v>1.4746998989409392E-2</v>
      </c>
      <c r="AG4" s="45">
        <f t="shared" si="1"/>
        <v>1.0936747653396408E-2</v>
      </c>
      <c r="AH4" s="45">
        <f t="shared" ref="AH4:AH6" si="4">(AI60-AH60)/AH60</f>
        <v>8.2423487480546894E-3</v>
      </c>
      <c r="AI4" s="45">
        <f t="shared" si="2"/>
        <v>4.799340881467884E-3</v>
      </c>
    </row>
    <row r="5" spans="1:35" x14ac:dyDescent="0.25">
      <c r="B5" s="45" t="str">
        <f>A61</f>
        <v>Natural Gas</v>
      </c>
      <c r="E5" s="45">
        <f t="shared" si="0"/>
        <v>-6.6149163922975991E-3</v>
      </c>
      <c r="F5" s="45">
        <f t="shared" si="0"/>
        <v>-1.4059914880180414E-2</v>
      </c>
      <c r="G5" s="45">
        <f t="shared" si="0"/>
        <v>-4.4091771986722969E-2</v>
      </c>
      <c r="H5" s="45">
        <f t="shared" si="3"/>
        <v>-3.4089425852855001E-2</v>
      </c>
      <c r="I5" s="45">
        <f t="shared" si="1"/>
        <v>-3.232888199050362E-2</v>
      </c>
      <c r="J5" s="45">
        <f t="shared" si="1"/>
        <v>-2.7433833754420388E-2</v>
      </c>
      <c r="K5" s="45">
        <f t="shared" si="1"/>
        <v>1.8276569750519684E-2</v>
      </c>
      <c r="L5" s="45">
        <f t="shared" si="1"/>
        <v>1.3341055246391622E-2</v>
      </c>
      <c r="M5" s="45">
        <f t="shared" si="1"/>
        <v>1.0502489188125273E-2</v>
      </c>
      <c r="N5" s="45">
        <f t="shared" si="1"/>
        <v>4.1585423605832224E-3</v>
      </c>
      <c r="O5" s="45">
        <f t="shared" si="1"/>
        <v>0.19002754299503927</v>
      </c>
      <c r="P5" s="45">
        <f t="shared" si="1"/>
        <v>2.8797323944562336E-3</v>
      </c>
      <c r="Q5" s="45">
        <f t="shared" si="1"/>
        <v>4.5927538890566198E-3</v>
      </c>
      <c r="R5" s="45">
        <f t="shared" si="1"/>
        <v>2.935921118234034E-2</v>
      </c>
      <c r="S5" s="45">
        <f t="shared" si="1"/>
        <v>5.1850443178536191E-3</v>
      </c>
      <c r="T5" s="45">
        <f t="shared" si="1"/>
        <v>3.9966107096920302E-3</v>
      </c>
      <c r="U5" s="45">
        <f t="shared" si="1"/>
        <v>3.4404115613921394E-3</v>
      </c>
      <c r="V5" s="45">
        <f t="shared" si="1"/>
        <v>5.9157275003867502E-3</v>
      </c>
      <c r="W5" s="45">
        <f t="shared" si="1"/>
        <v>4.5382885571257098E-3</v>
      </c>
      <c r="X5" s="45">
        <f t="shared" si="1"/>
        <v>3.7699972211184506E-3</v>
      </c>
      <c r="Y5" s="45">
        <f t="shared" si="1"/>
        <v>2.7503560077131316E-3</v>
      </c>
      <c r="Z5" s="45">
        <f t="shared" si="1"/>
        <v>2.7740146515946684E-3</v>
      </c>
      <c r="AA5" s="45">
        <f t="shared" si="1"/>
        <v>2.4905332233159873E-3</v>
      </c>
      <c r="AB5" s="45">
        <f t="shared" si="1"/>
        <v>3.843537617630136E-3</v>
      </c>
      <c r="AC5" s="45">
        <f t="shared" si="1"/>
        <v>4.1967543222628956E-3</v>
      </c>
      <c r="AD5" s="45">
        <f t="shared" si="1"/>
        <v>4.0985271268227114E-3</v>
      </c>
      <c r="AE5" s="45">
        <f t="shared" si="1"/>
        <v>4.7154268313467718E-3</v>
      </c>
      <c r="AF5" s="45">
        <f t="shared" si="1"/>
        <v>6.631588327434418E-3</v>
      </c>
      <c r="AG5" s="45">
        <f t="shared" si="1"/>
        <v>5.2844784266085224E-3</v>
      </c>
      <c r="AH5" s="45">
        <f t="shared" si="4"/>
        <v>6.2440558168017314E-3</v>
      </c>
      <c r="AI5" s="45">
        <f t="shared" si="2"/>
        <v>5.7949139450528282E-3</v>
      </c>
    </row>
    <row r="6" spans="1:35" x14ac:dyDescent="0.25">
      <c r="B6" s="45" t="str">
        <f>A62</f>
        <v>Electricity</v>
      </c>
      <c r="E6" s="45">
        <f t="shared" si="0"/>
        <v>3.851796500296422E-2</v>
      </c>
      <c r="F6" s="45">
        <f t="shared" si="0"/>
        <v>-2.5667876407116253E-2</v>
      </c>
      <c r="G6" s="45">
        <f t="shared" si="0"/>
        <v>-5.0991359649081667E-3</v>
      </c>
      <c r="H6" s="45">
        <f t="shared" si="3"/>
        <v>3.6690066947236095E-2</v>
      </c>
      <c r="I6" s="45">
        <f t="shared" si="1"/>
        <v>1.1141363822591429E-2</v>
      </c>
      <c r="J6" s="45">
        <f t="shared" si="1"/>
        <v>3.0224072687753203E-2</v>
      </c>
      <c r="K6" s="45">
        <f t="shared" si="1"/>
        <v>3.8618417693232161E-2</v>
      </c>
      <c r="L6" s="45">
        <f t="shared" si="1"/>
        <v>1.2610715303609261E-2</v>
      </c>
      <c r="M6" s="45">
        <f t="shared" si="1"/>
        <v>9.3197322999556097E-3</v>
      </c>
      <c r="N6" s="45">
        <f t="shared" si="1"/>
        <v>8.7335180817212209E-3</v>
      </c>
      <c r="O6" s="45">
        <f t="shared" si="1"/>
        <v>1.4294683966952822E-2</v>
      </c>
      <c r="P6" s="45">
        <f t="shared" si="1"/>
        <v>1.6936466106536312E-2</v>
      </c>
      <c r="Q6" s="45">
        <f t="shared" si="1"/>
        <v>6.5144729216946055E-3</v>
      </c>
      <c r="R6" s="45">
        <f t="shared" si="1"/>
        <v>6.175838675766882E-3</v>
      </c>
      <c r="S6" s="45">
        <f t="shared" si="1"/>
        <v>7.4069899079825469E-3</v>
      </c>
      <c r="T6" s="45">
        <f t="shared" si="1"/>
        <v>1.2899624213957941E-3</v>
      </c>
      <c r="U6" s="45">
        <f t="shared" si="1"/>
        <v>-7.6597065042637578E-4</v>
      </c>
      <c r="V6" s="45">
        <f t="shared" si="1"/>
        <v>2.75996671768582E-3</v>
      </c>
      <c r="W6" s="45">
        <f t="shared" si="1"/>
        <v>1.4674875214482467E-3</v>
      </c>
      <c r="X6" s="45">
        <f t="shared" si="1"/>
        <v>-6.8804208887081266E-4</v>
      </c>
      <c r="Y6" s="45">
        <f t="shared" si="1"/>
        <v>-1.0593409998212522E-4</v>
      </c>
      <c r="Z6" s="45">
        <f t="shared" si="1"/>
        <v>7.7500902452386591E-4</v>
      </c>
      <c r="AA6" s="45">
        <f t="shared" si="1"/>
        <v>5.7779366346904556E-3</v>
      </c>
      <c r="AB6" s="45">
        <f t="shared" si="1"/>
        <v>2.3456062986202883E-3</v>
      </c>
      <c r="AC6" s="45">
        <f t="shared" si="1"/>
        <v>2.1708708471871079E-3</v>
      </c>
      <c r="AD6" s="45">
        <f t="shared" si="1"/>
        <v>3.8583355483394078E-3</v>
      </c>
      <c r="AE6" s="45">
        <f t="shared" si="1"/>
        <v>5.1880683724686173E-3</v>
      </c>
      <c r="AF6" s="45">
        <f t="shared" si="1"/>
        <v>4.957314818698183E-3</v>
      </c>
      <c r="AG6" s="45">
        <f t="shared" si="1"/>
        <v>9.0542405775461061E-4</v>
      </c>
      <c r="AH6" s="45">
        <f t="shared" si="4"/>
        <v>3.2832897798224349E-3</v>
      </c>
      <c r="AI6" s="45">
        <f t="shared" si="2"/>
        <v>4.4831860817580626E-5</v>
      </c>
    </row>
    <row r="7" spans="1:35" x14ac:dyDescent="0.25">
      <c r="A7" s="45" t="str">
        <f>A63</f>
        <v>Commercial</v>
      </c>
    </row>
    <row r="8" spans="1:35" x14ac:dyDescent="0.25">
      <c r="B8" s="45" t="str">
        <f>A64</f>
        <v>Propane</v>
      </c>
      <c r="E8" s="45">
        <f t="shared" ref="E8:E12" si="5">(F64-E64)/E64</f>
        <v>-5.8665747725062785E-2</v>
      </c>
      <c r="F8" s="45">
        <f t="shared" ref="F8:F12" si="6">(G64-F64)/F64</f>
        <v>2.5771017999074844E-2</v>
      </c>
      <c r="G8" s="45">
        <f t="shared" ref="G8:G12" si="7">(H64-G64)/G64</f>
        <v>4.2968496316990012E-2</v>
      </c>
      <c r="H8" s="45">
        <f t="shared" si="3"/>
        <v>2.8360250237377687E-2</v>
      </c>
      <c r="I8" s="45">
        <f t="shared" ref="I8:I12" si="8">(J64-I64)/I64</f>
        <v>2.9823522947922475E-2</v>
      </c>
      <c r="J8" s="45">
        <f t="shared" ref="J8:J12" si="9">(K64-J64)/J64</f>
        <v>4.0648069196731348E-2</v>
      </c>
      <c r="K8" s="45">
        <f t="shared" ref="K8:K12" si="10">(L64-K64)/K64</f>
        <v>3.8472156437604647E-2</v>
      </c>
      <c r="L8" s="45">
        <f t="shared" ref="L8:L12" si="11">(M64-L64)/L64</f>
        <v>1.9938319216682397E-2</v>
      </c>
      <c r="M8" s="45">
        <f t="shared" ref="M8:M12" si="12">(N64-M64)/M64</f>
        <v>1.1809976591516315E-2</v>
      </c>
      <c r="N8" s="45">
        <f t="shared" ref="N8:N12" si="13">(O64-N64)/N64</f>
        <v>5.5707817248759712E-3</v>
      </c>
      <c r="O8" s="45">
        <f t="shared" ref="O8:O12" si="14">(P64-O64)/O64</f>
        <v>7.3911109871791988E-2</v>
      </c>
      <c r="P8" s="45">
        <f t="shared" ref="P8:P12" si="15">(Q64-P64)/P64</f>
        <v>4.4788481852560765E-4</v>
      </c>
      <c r="Q8" s="45">
        <f t="shared" ref="Q8:Q12" si="16">(R64-Q64)/Q64</f>
        <v>3.6548999934700789E-3</v>
      </c>
      <c r="R8" s="45">
        <f t="shared" ref="R8:R12" si="17">(S64-R64)/R64</f>
        <v>2.1602266704615777E-2</v>
      </c>
      <c r="S8" s="45">
        <f t="shared" ref="S8:S12" si="18">(T64-S64)/S64</f>
        <v>1.0530483194743518E-2</v>
      </c>
      <c r="T8" s="45">
        <f t="shared" ref="T8:T12" si="19">(U64-T64)/T64</f>
        <v>1.0803242309163109E-2</v>
      </c>
      <c r="U8" s="45">
        <f t="shared" ref="U8:U12" si="20">(V64-U64)/U64</f>
        <v>1.2065703800854692E-2</v>
      </c>
      <c r="V8" s="45">
        <f t="shared" ref="V8:V12" si="21">(W64-V64)/V64</f>
        <v>1.2807644658736126E-2</v>
      </c>
      <c r="W8" s="45">
        <f t="shared" ref="W8:W12" si="22">(X64-W64)/W64</f>
        <v>1.1905186263336918E-2</v>
      </c>
      <c r="X8" s="45">
        <f t="shared" ref="X8:X12" si="23">(Y64-X64)/X64</f>
        <v>1.0711485867303125E-2</v>
      </c>
      <c r="Y8" s="45">
        <f t="shared" ref="Y8:Y12" si="24">(Z64-Y64)/Y64</f>
        <v>9.10670829540558E-3</v>
      </c>
      <c r="Z8" s="45">
        <f t="shared" ref="Z8:Z12" si="25">(AA64-Z64)/Z64</f>
        <v>8.4485149837897899E-3</v>
      </c>
      <c r="AA8" s="45">
        <f t="shared" ref="AA8:AA12" si="26">(AB64-AA64)/AA64</f>
        <v>1.3251445205210764E-2</v>
      </c>
      <c r="AB8" s="45">
        <f t="shared" ref="AB8:AB12" si="27">(AC64-AB64)/AB64</f>
        <v>9.9760481094471731E-3</v>
      </c>
      <c r="AC8" s="45">
        <f t="shared" ref="AC8:AC12" si="28">(AD64-AC64)/AC64</f>
        <v>9.6754704535155101E-3</v>
      </c>
      <c r="AD8" s="45">
        <f t="shared" ref="AD8:AD12" si="29">(AE64-AD64)/AD64</f>
        <v>9.6123445053467541E-3</v>
      </c>
      <c r="AE8" s="45">
        <f t="shared" ref="AE8:AE12" si="30">(AF64-AE64)/AE64</f>
        <v>9.1452398674877235E-3</v>
      </c>
      <c r="AF8" s="45">
        <f t="shared" ref="AF8:AF12" si="31">(AG64-AF64)/AF64</f>
        <v>1.1847904808730894E-2</v>
      </c>
      <c r="AG8" s="45">
        <f t="shared" ref="AG8:AG12" si="32">(AH64-AG64)/AG64</f>
        <v>1.2063032171720313E-2</v>
      </c>
      <c r="AH8" s="45">
        <f t="shared" ref="AH8:AH12" si="33">(AI64-AH64)/AH64</f>
        <v>9.1916331056847798E-3</v>
      </c>
      <c r="AI8" s="45">
        <f t="shared" ref="AI8:AI12" si="34">(AJ64-AI64)/AI64</f>
        <v>8.5137462031732274E-3</v>
      </c>
    </row>
    <row r="9" spans="1:35" x14ac:dyDescent="0.25">
      <c r="B9" s="45" t="str">
        <f>A65</f>
        <v>Distillate Fuel Oil</v>
      </c>
      <c r="E9" s="45">
        <f t="shared" si="5"/>
        <v>-1.9624483959672315E-2</v>
      </c>
      <c r="F9" s="45">
        <f t="shared" si="6"/>
        <v>-2.3875317703081142E-2</v>
      </c>
      <c r="G9" s="45">
        <f t="shared" si="7"/>
        <v>-1.7432610609706724E-2</v>
      </c>
      <c r="H9" s="45">
        <f t="shared" si="3"/>
        <v>-2.4717278632820697E-2</v>
      </c>
      <c r="I9" s="45">
        <f t="shared" si="8"/>
        <v>-1.444071519948324E-2</v>
      </c>
      <c r="J9" s="45">
        <f t="shared" si="9"/>
        <v>-2.8191831640613011E-2</v>
      </c>
      <c r="K9" s="45">
        <f t="shared" si="10"/>
        <v>2.0265659662232621E-2</v>
      </c>
      <c r="L9" s="45">
        <f t="shared" si="11"/>
        <v>2.2305775526202339E-3</v>
      </c>
      <c r="M9" s="45">
        <f t="shared" si="12"/>
        <v>1.6740698505538176E-2</v>
      </c>
      <c r="N9" s="45">
        <f t="shared" si="13"/>
        <v>9.8093360701398159E-3</v>
      </c>
      <c r="O9" s="45">
        <f t="shared" si="14"/>
        <v>0.11915440218087972</v>
      </c>
      <c r="P9" s="45">
        <f t="shared" si="15"/>
        <v>1.159094981656303E-2</v>
      </c>
      <c r="Q9" s="45">
        <f t="shared" si="16"/>
        <v>7.2065010091890355E-3</v>
      </c>
      <c r="R9" s="45">
        <f t="shared" si="17"/>
        <v>2.8886487178195388E-2</v>
      </c>
      <c r="S9" s="45">
        <f t="shared" si="18"/>
        <v>7.4253537510404789E-3</v>
      </c>
      <c r="T9" s="45">
        <f t="shared" si="19"/>
        <v>8.7943715645975862E-3</v>
      </c>
      <c r="U9" s="45">
        <f t="shared" si="20"/>
        <v>1.1582812954328248E-2</v>
      </c>
      <c r="V9" s="45">
        <f t="shared" si="21"/>
        <v>4.0291975868185087E-3</v>
      </c>
      <c r="W9" s="45">
        <f t="shared" si="22"/>
        <v>8.5642260375836735E-3</v>
      </c>
      <c r="X9" s="45">
        <f t="shared" si="23"/>
        <v>8.7768751790920259E-3</v>
      </c>
      <c r="Y9" s="45">
        <f t="shared" si="24"/>
        <v>1.0721918060064219E-3</v>
      </c>
      <c r="Z9" s="45">
        <f t="shared" si="25"/>
        <v>7.0781723966327204E-3</v>
      </c>
      <c r="AA9" s="45">
        <f t="shared" si="26"/>
        <v>1.4111820162984404E-2</v>
      </c>
      <c r="AB9" s="45">
        <f t="shared" si="27"/>
        <v>6.2254857121395151E-3</v>
      </c>
      <c r="AC9" s="45">
        <f t="shared" si="28"/>
        <v>7.4132010801391405E-3</v>
      </c>
      <c r="AD9" s="45">
        <f t="shared" si="29"/>
        <v>1.4869931334324987E-2</v>
      </c>
      <c r="AE9" s="45">
        <f t="shared" si="30"/>
        <v>3.7688086324397984E-5</v>
      </c>
      <c r="AF9" s="45">
        <f t="shared" si="31"/>
        <v>1.2737771605658517E-2</v>
      </c>
      <c r="AG9" s="45">
        <f t="shared" si="32"/>
        <v>7.4027796340016125E-3</v>
      </c>
      <c r="AH9" s="45">
        <f t="shared" si="33"/>
        <v>6.693664383321832E-3</v>
      </c>
      <c r="AI9" s="45">
        <f t="shared" si="34"/>
        <v>7.2667920486133679E-3</v>
      </c>
    </row>
    <row r="10" spans="1:35" x14ac:dyDescent="0.25">
      <c r="B10" s="45" t="str">
        <f>A66</f>
        <v>Residual Fuel Oil</v>
      </c>
      <c r="E10" s="45">
        <f t="shared" si="5"/>
        <v>-0.44222218860850021</v>
      </c>
      <c r="F10" s="45">
        <f t="shared" si="6"/>
        <v>0.22826324750554047</v>
      </c>
      <c r="G10" s="45">
        <f t="shared" si="7"/>
        <v>0.18327981958614695</v>
      </c>
      <c r="H10" s="45">
        <f t="shared" si="3"/>
        <v>0.14035180061688957</v>
      </c>
      <c r="I10" s="45">
        <f t="shared" si="8"/>
        <v>0.14380808769918466</v>
      </c>
      <c r="J10" s="45">
        <f t="shared" si="9"/>
        <v>0.11298869945398604</v>
      </c>
      <c r="K10" s="45">
        <f t="shared" si="10"/>
        <v>1.416099174133971E-2</v>
      </c>
      <c r="L10" s="45">
        <f t="shared" si="11"/>
        <v>2.3978696280219335E-2</v>
      </c>
      <c r="M10" s="45">
        <f t="shared" si="12"/>
        <v>9.5389106273116447E-3</v>
      </c>
      <c r="N10" s="45">
        <f t="shared" si="13"/>
        <v>3.6047906021445746E-2</v>
      </c>
      <c r="O10" s="45">
        <f t="shared" si="14"/>
        <v>2.2030140270395911E-2</v>
      </c>
      <c r="P10" s="45">
        <f t="shared" si="15"/>
        <v>2.1221061472136076E-2</v>
      </c>
      <c r="Q10" s="45">
        <f t="shared" si="16"/>
        <v>1.5104675026499596E-2</v>
      </c>
      <c r="R10" s="45">
        <f t="shared" si="17"/>
        <v>2.3091492041852759E-2</v>
      </c>
      <c r="S10" s="45">
        <f t="shared" si="18"/>
        <v>1.7711422617447872E-2</v>
      </c>
      <c r="T10" s="45">
        <f t="shared" si="19"/>
        <v>1.6516861721825354E-2</v>
      </c>
      <c r="U10" s="45">
        <f t="shared" si="20"/>
        <v>1.5955536273961787E-2</v>
      </c>
      <c r="V10" s="45">
        <f t="shared" si="21"/>
        <v>1.6284524562513211E-2</v>
      </c>
      <c r="W10" s="45">
        <f t="shared" si="22"/>
        <v>1.5573051913630681E-2</v>
      </c>
      <c r="X10" s="45">
        <f t="shared" si="23"/>
        <v>1.8284032000961313E-2</v>
      </c>
      <c r="Y10" s="45">
        <f t="shared" si="24"/>
        <v>1.4101297906485184E-2</v>
      </c>
      <c r="Z10" s="45">
        <f t="shared" si="25"/>
        <v>1.2960553244261942E-2</v>
      </c>
      <c r="AA10" s="45">
        <f t="shared" si="26"/>
        <v>2.3459726902814008E-2</v>
      </c>
      <c r="AB10" s="45">
        <f t="shared" si="27"/>
        <v>1.2342833106895513E-2</v>
      </c>
      <c r="AC10" s="45">
        <f t="shared" si="28"/>
        <v>1.2578880026964615E-2</v>
      </c>
      <c r="AD10" s="45">
        <f t="shared" si="29"/>
        <v>1.4386237237548935E-2</v>
      </c>
      <c r="AE10" s="45">
        <f t="shared" si="30"/>
        <v>1.0053287178323E-2</v>
      </c>
      <c r="AF10" s="45">
        <f t="shared" si="31"/>
        <v>1.5779549585112611E-2</v>
      </c>
      <c r="AG10" s="45">
        <f t="shared" si="32"/>
        <v>1.8248232778840565E-2</v>
      </c>
      <c r="AH10" s="45">
        <f t="shared" si="33"/>
        <v>1.3995799497187352E-2</v>
      </c>
      <c r="AI10" s="45">
        <f t="shared" si="34"/>
        <v>1.1241357639508431E-2</v>
      </c>
    </row>
    <row r="11" spans="1:35" x14ac:dyDescent="0.25">
      <c r="B11" s="45" t="str">
        <f>A67</f>
        <v>Natural Gas</v>
      </c>
      <c r="E11" s="45">
        <f t="shared" si="5"/>
        <v>-6.3108733429483491E-2</v>
      </c>
      <c r="F11" s="45">
        <f t="shared" si="6"/>
        <v>1.7500466701279374E-2</v>
      </c>
      <c r="G11" s="45">
        <f t="shared" si="7"/>
        <v>-2.4370425803778256E-3</v>
      </c>
      <c r="H11" s="45">
        <f t="shared" si="3"/>
        <v>1.0212241516054607E-2</v>
      </c>
      <c r="I11" s="45">
        <f t="shared" si="8"/>
        <v>1.3732344533803665E-2</v>
      </c>
      <c r="J11" s="45">
        <f t="shared" si="9"/>
        <v>2.0806907135498799E-2</v>
      </c>
      <c r="K11" s="45">
        <f t="shared" si="10"/>
        <v>1.9040819887284989E-2</v>
      </c>
      <c r="L11" s="45">
        <f t="shared" si="11"/>
        <v>1.2785582903881917E-2</v>
      </c>
      <c r="M11" s="45">
        <f t="shared" si="12"/>
        <v>9.8990113675918381E-3</v>
      </c>
      <c r="N11" s="45">
        <f t="shared" si="13"/>
        <v>3.3802861061446371E-3</v>
      </c>
      <c r="O11" s="45">
        <f t="shared" si="14"/>
        <v>0.2000136335452847</v>
      </c>
      <c r="P11" s="45">
        <f t="shared" si="15"/>
        <v>-4.8428499386239188E-3</v>
      </c>
      <c r="Q11" s="45">
        <f t="shared" si="16"/>
        <v>1.9467998955852131E-3</v>
      </c>
      <c r="R11" s="45">
        <f t="shared" si="17"/>
        <v>3.1898753106144463E-2</v>
      </c>
      <c r="S11" s="45">
        <f t="shared" si="18"/>
        <v>4.6457161489188124E-3</v>
      </c>
      <c r="T11" s="45">
        <f t="shared" si="19"/>
        <v>4.0277528189827071E-3</v>
      </c>
      <c r="U11" s="45">
        <f t="shared" si="20"/>
        <v>3.9492992532917893E-3</v>
      </c>
      <c r="V11" s="45">
        <f t="shared" si="21"/>
        <v>6.7187744993656524E-3</v>
      </c>
      <c r="W11" s="45">
        <f t="shared" si="22"/>
        <v>5.1898928100015188E-3</v>
      </c>
      <c r="X11" s="45">
        <f t="shared" si="23"/>
        <v>4.3466736313132305E-3</v>
      </c>
      <c r="Y11" s="45">
        <f t="shared" si="24"/>
        <v>3.2054118778262045E-3</v>
      </c>
      <c r="Z11" s="45">
        <f t="shared" si="25"/>
        <v>3.4363355401976683E-3</v>
      </c>
      <c r="AA11" s="45">
        <f t="shared" si="26"/>
        <v>3.0875232706130645E-3</v>
      </c>
      <c r="AB11" s="45">
        <f t="shared" si="27"/>
        <v>4.7886609312820039E-3</v>
      </c>
      <c r="AC11" s="45">
        <f t="shared" si="28"/>
        <v>5.1888880754924586E-3</v>
      </c>
      <c r="AD11" s="45">
        <f t="shared" si="29"/>
        <v>5.0029878381733237E-3</v>
      </c>
      <c r="AE11" s="45">
        <f t="shared" si="30"/>
        <v>5.8649190439222423E-3</v>
      </c>
      <c r="AF11" s="45">
        <f t="shared" si="31"/>
        <v>7.95941299727344E-3</v>
      </c>
      <c r="AG11" s="45">
        <f t="shared" si="32"/>
        <v>6.4842641704960088E-3</v>
      </c>
      <c r="AH11" s="45">
        <f t="shared" si="33"/>
        <v>7.5436794531230358E-3</v>
      </c>
      <c r="AI11" s="45">
        <f t="shared" si="34"/>
        <v>7.1276780135486328E-3</v>
      </c>
    </row>
    <row r="12" spans="1:35" x14ac:dyDescent="0.25">
      <c r="B12" s="45" t="str">
        <f>A68</f>
        <v>Electricity</v>
      </c>
      <c r="E12" s="45">
        <f t="shared" si="5"/>
        <v>9.4820335971918957E-3</v>
      </c>
      <c r="F12" s="45">
        <f t="shared" si="6"/>
        <v>-2.9981574387786737E-2</v>
      </c>
      <c r="G12" s="45">
        <f t="shared" si="7"/>
        <v>1.8211012380919895E-2</v>
      </c>
      <c r="H12" s="45">
        <f t="shared" si="3"/>
        <v>1.957375192251376E-2</v>
      </c>
      <c r="I12" s="45">
        <f t="shared" si="8"/>
        <v>3.6526012593875087E-4</v>
      </c>
      <c r="J12" s="45">
        <f t="shared" si="9"/>
        <v>3.5754641326070404E-2</v>
      </c>
      <c r="K12" s="45">
        <f t="shared" si="10"/>
        <v>2.5264393567249615E-2</v>
      </c>
      <c r="L12" s="45">
        <f t="shared" si="11"/>
        <v>5.3843098503810237E-3</v>
      </c>
      <c r="M12" s="45">
        <f t="shared" si="12"/>
        <v>1.7492829640965444E-3</v>
      </c>
      <c r="N12" s="45">
        <f t="shared" si="13"/>
        <v>1.718731300658702E-3</v>
      </c>
      <c r="O12" s="45">
        <f t="shared" si="14"/>
        <v>1.1600984611585508E-2</v>
      </c>
      <c r="P12" s="45">
        <f t="shared" si="15"/>
        <v>9.9020168800286763E-3</v>
      </c>
      <c r="Q12" s="45">
        <f t="shared" si="16"/>
        <v>-2.0015755414129169E-3</v>
      </c>
      <c r="R12" s="45">
        <f t="shared" si="17"/>
        <v>-1.7478619535176816E-3</v>
      </c>
      <c r="S12" s="45">
        <f t="shared" si="18"/>
        <v>6.3990694050187656E-4</v>
      </c>
      <c r="T12" s="45">
        <f t="shared" si="19"/>
        <v>-6.9995613431611172E-3</v>
      </c>
      <c r="U12" s="45">
        <f t="shared" si="20"/>
        <v>-8.564632376452077E-3</v>
      </c>
      <c r="V12" s="45">
        <f t="shared" si="21"/>
        <v>-4.1219327950689812E-3</v>
      </c>
      <c r="W12" s="45">
        <f t="shared" si="22"/>
        <v>-5.0091843919914825E-3</v>
      </c>
      <c r="X12" s="45">
        <f t="shared" si="23"/>
        <v>-7.4669186678092692E-3</v>
      </c>
      <c r="Y12" s="45">
        <f t="shared" si="24"/>
        <v>-7.650952004919837E-3</v>
      </c>
      <c r="Z12" s="45">
        <f t="shared" si="25"/>
        <v>-6.9650827855793898E-3</v>
      </c>
      <c r="AA12" s="45">
        <f t="shared" si="26"/>
        <v>-1.0534567530869523E-3</v>
      </c>
      <c r="AB12" s="45">
        <f t="shared" si="27"/>
        <v>-5.4227415672260387E-3</v>
      </c>
      <c r="AC12" s="45">
        <f t="shared" si="28"/>
        <v>-5.3136637527311107E-3</v>
      </c>
      <c r="AD12" s="45">
        <f t="shared" si="29"/>
        <v>-3.4148257918797179E-3</v>
      </c>
      <c r="AE12" s="45">
        <f t="shared" si="30"/>
        <v>-1.3775746676370063E-3</v>
      </c>
      <c r="AF12" s="45">
        <f t="shared" si="31"/>
        <v>-4.2871974026189235E-4</v>
      </c>
      <c r="AG12" s="45">
        <f t="shared" si="32"/>
        <v>-6.0502881720306259E-3</v>
      </c>
      <c r="AH12" s="45">
        <f t="shared" si="33"/>
        <v>-2.6278274690380177E-3</v>
      </c>
      <c r="AI12" s="45">
        <f t="shared" si="34"/>
        <v>-5.8622192860471496E-3</v>
      </c>
    </row>
    <row r="13" spans="1:35" x14ac:dyDescent="0.25">
      <c r="A13" s="45" t="str">
        <f>A69</f>
        <v>Industrial</v>
      </c>
    </row>
    <row r="14" spans="1:35" x14ac:dyDescent="0.25">
      <c r="B14" s="45" t="str">
        <f t="shared" ref="B14:B21" si="35">A70</f>
        <v>Propane</v>
      </c>
      <c r="E14" s="45">
        <f t="shared" ref="E14:E17" si="36">(F70-E70)/E70</f>
        <v>-8.6975048417691839E-2</v>
      </c>
      <c r="F14" s="45">
        <f t="shared" ref="F14:F17" si="37">(G70-F70)/F70</f>
        <v>4.8773388694240985E-2</v>
      </c>
      <c r="G14" s="45">
        <f t="shared" ref="G14:G17" si="38">(H70-G70)/G70</f>
        <v>6.4030495693620029E-2</v>
      </c>
      <c r="H14" s="45">
        <f t="shared" si="3"/>
        <v>3.7108725041194279E-2</v>
      </c>
      <c r="I14" s="45">
        <f t="shared" ref="I14:I17" si="39">(J70-I70)/I70</f>
        <v>4.0720810163829883E-2</v>
      </c>
      <c r="J14" s="45">
        <f t="shared" ref="J14:J17" si="40">(K70-J70)/J70</f>
        <v>5.7319493843145233E-2</v>
      </c>
      <c r="K14" s="45">
        <f t="shared" ref="K14:K17" si="41">(L70-K70)/K70</f>
        <v>5.2447999052088509E-2</v>
      </c>
      <c r="L14" s="45">
        <f t="shared" ref="L14:L17" si="42">(M70-L70)/L70</f>
        <v>2.4200228279801735E-2</v>
      </c>
      <c r="M14" s="45">
        <f t="shared" ref="M14:M17" si="43">(N70-M70)/M70</f>
        <v>1.4320366258494199E-2</v>
      </c>
      <c r="N14" s="45">
        <f t="shared" ref="N14:N17" si="44">(O70-N70)/N70</f>
        <v>6.3150309742618684E-3</v>
      </c>
      <c r="O14" s="45">
        <f t="shared" ref="O14:O17" si="45">(P70-O70)/O70</f>
        <v>-5.0554076232302327E-3</v>
      </c>
      <c r="P14" s="45">
        <f t="shared" ref="P14:P17" si="46">(Q70-P70)/P70</f>
        <v>9.1351588300563676E-4</v>
      </c>
      <c r="Q14" s="45">
        <f t="shared" ref="Q14:Q17" si="47">(R70-Q70)/Q70</f>
        <v>5.9096462670005278E-3</v>
      </c>
      <c r="R14" s="45">
        <f t="shared" ref="R14:R17" si="48">(S70-R70)/R70</f>
        <v>1.8237388594530692E-2</v>
      </c>
      <c r="S14" s="45">
        <f t="shared" ref="S14:S17" si="49">(T70-S70)/S70</f>
        <v>1.5578126004564475E-2</v>
      </c>
      <c r="T14" s="45">
        <f t="shared" ref="T14:T17" si="50">(U70-T70)/T70</f>
        <v>1.5946955112815318E-2</v>
      </c>
      <c r="U14" s="45">
        <f t="shared" ref="U14:U17" si="51">(V70-U70)/U70</f>
        <v>1.7957132463387131E-2</v>
      </c>
      <c r="V14" s="45">
        <f t="shared" ref="V14:V17" si="52">(W70-V70)/V70</f>
        <v>1.8967336161621339E-2</v>
      </c>
      <c r="W14" s="45">
        <f t="shared" ref="W14:W17" si="53">(X70-W70)/W70</f>
        <v>1.7323991719573332E-2</v>
      </c>
      <c r="X14" s="45">
        <f t="shared" ref="X14:X17" si="54">(Y70-X70)/X70</f>
        <v>1.5458636081197468E-2</v>
      </c>
      <c r="Y14" s="45">
        <f t="shared" ref="Y14:Y17" si="55">(Z70-Y70)/Y70</f>
        <v>1.3006368427877026E-2</v>
      </c>
      <c r="Z14" s="45">
        <f t="shared" ref="Z14:Z17" si="56">(AA70-Z70)/Z70</f>
        <v>1.2176514295419175E-2</v>
      </c>
      <c r="AA14" s="45">
        <f t="shared" ref="AA14:AA17" si="57">(AB70-AA70)/AA70</f>
        <v>2.0153119382459863E-2</v>
      </c>
      <c r="AB14" s="45">
        <f t="shared" ref="AB14:AB17" si="58">(AC70-AB70)/AB70</f>
        <v>1.410675439428553E-2</v>
      </c>
      <c r="AC14" s="45">
        <f t="shared" ref="AC14:AC17" si="59">(AD70-AC70)/AC70</f>
        <v>1.3971175871125261E-2</v>
      </c>
      <c r="AD14" s="45">
        <f t="shared" ref="AD14:AD17" si="60">(AE70-AD70)/AD70</f>
        <v>1.3960009458890945E-2</v>
      </c>
      <c r="AE14" s="45">
        <f t="shared" ref="AE14:AE17" si="61">(AF70-AE70)/AE70</f>
        <v>1.3209848215930922E-2</v>
      </c>
      <c r="AF14" s="45">
        <f t="shared" ref="AF14:AF17" si="62">(AG70-AF70)/AF70</f>
        <v>1.7664333754273644E-2</v>
      </c>
      <c r="AG14" s="45">
        <f t="shared" ref="AG14:AG17" si="63">(AH70-AG70)/AG70</f>
        <v>1.7611170100408712E-2</v>
      </c>
      <c r="AH14" s="45">
        <f t="shared" ref="AH14:AH17" si="64">(AI70-AH70)/AH70</f>
        <v>1.2854072690977604E-2</v>
      </c>
      <c r="AI14" s="45">
        <f t="shared" ref="AI14:AI17" si="65">(AJ70-AI70)/AI70</f>
        <v>1.2143816790921367E-2</v>
      </c>
    </row>
    <row r="15" spans="1:35" x14ac:dyDescent="0.25">
      <c r="B15" s="45" t="str">
        <f t="shared" si="35"/>
        <v>Distillate Fuel Oil</v>
      </c>
      <c r="E15" s="45">
        <f t="shared" si="36"/>
        <v>-2.0547980653182432E-2</v>
      </c>
      <c r="F15" s="45">
        <f t="shared" si="37"/>
        <v>-2.1132780588921974E-2</v>
      </c>
      <c r="G15" s="45">
        <f t="shared" si="38"/>
        <v>-1.4089043188420979E-2</v>
      </c>
      <c r="H15" s="45">
        <f t="shared" si="3"/>
        <v>-2.1850463892742096E-2</v>
      </c>
      <c r="I15" s="45">
        <f t="shared" si="39"/>
        <v>-1.1249626051993417E-2</v>
      </c>
      <c r="J15" s="45">
        <f t="shared" si="40"/>
        <v>-2.5095196460099313E-2</v>
      </c>
      <c r="K15" s="45">
        <f t="shared" si="41"/>
        <v>2.0508160752148792E-2</v>
      </c>
      <c r="L15" s="45">
        <f t="shared" si="42"/>
        <v>2.3833708765410265E-3</v>
      </c>
      <c r="M15" s="45">
        <f t="shared" si="43"/>
        <v>1.6488082071523767E-2</v>
      </c>
      <c r="N15" s="45">
        <f t="shared" si="44"/>
        <v>9.9578003786431283E-3</v>
      </c>
      <c r="O15" s="45">
        <f t="shared" si="45"/>
        <v>6.1419335892394043E-3</v>
      </c>
      <c r="P15" s="45">
        <f t="shared" si="46"/>
        <v>1.2782332683233789E-2</v>
      </c>
      <c r="Q15" s="45">
        <f t="shared" si="47"/>
        <v>8.1291874683963993E-3</v>
      </c>
      <c r="R15" s="45">
        <f t="shared" si="48"/>
        <v>1.6269980933266211E-2</v>
      </c>
      <c r="S15" s="45">
        <f t="shared" si="49"/>
        <v>8.1203184747904444E-3</v>
      </c>
      <c r="T15" s="45">
        <f t="shared" si="50"/>
        <v>9.8529007406706545E-3</v>
      </c>
      <c r="U15" s="45">
        <f t="shared" si="51"/>
        <v>1.3169064314944953E-2</v>
      </c>
      <c r="V15" s="45">
        <f t="shared" si="52"/>
        <v>4.4258653529454395E-3</v>
      </c>
      <c r="W15" s="45">
        <f t="shared" si="53"/>
        <v>9.541936771297492E-3</v>
      </c>
      <c r="X15" s="45">
        <f t="shared" si="54"/>
        <v>9.7405652197687931E-3</v>
      </c>
      <c r="Y15" s="45">
        <f t="shared" si="55"/>
        <v>8.7642359833320837E-4</v>
      </c>
      <c r="Z15" s="45">
        <f t="shared" si="56"/>
        <v>7.8250294496016396E-3</v>
      </c>
      <c r="AA15" s="45">
        <f t="shared" si="57"/>
        <v>1.5721529474655944E-2</v>
      </c>
      <c r="AB15" s="45">
        <f t="shared" si="58"/>
        <v>6.9648208737560372E-3</v>
      </c>
      <c r="AC15" s="45">
        <f t="shared" si="59"/>
        <v>8.157962126673822E-3</v>
      </c>
      <c r="AD15" s="45">
        <f t="shared" si="60"/>
        <v>1.6358449433092368E-2</v>
      </c>
      <c r="AE15" s="45">
        <f t="shared" si="61"/>
        <v>-1.0696085966077824E-4</v>
      </c>
      <c r="AF15" s="45">
        <f t="shared" si="62"/>
        <v>1.3804011991583076E-2</v>
      </c>
      <c r="AG15" s="45">
        <f t="shared" si="63"/>
        <v>7.5721617882635924E-3</v>
      </c>
      <c r="AH15" s="45">
        <f t="shared" si="64"/>
        <v>7.1456222793252E-3</v>
      </c>
      <c r="AI15" s="45">
        <f t="shared" si="65"/>
        <v>8.5240168688304231E-3</v>
      </c>
    </row>
    <row r="16" spans="1:35" x14ac:dyDescent="0.25">
      <c r="B16" s="45" t="str">
        <f t="shared" si="35"/>
        <v>Residual Fuel Oil</v>
      </c>
      <c r="E16" s="45">
        <f t="shared" si="36"/>
        <v>-0.44196425534308059</v>
      </c>
      <c r="F16" s="45">
        <f t="shared" si="37"/>
        <v>0.2299762372334816</v>
      </c>
      <c r="G16" s="45">
        <f t="shared" si="38"/>
        <v>0.18440703154322316</v>
      </c>
      <c r="H16" s="45">
        <f t="shared" si="3"/>
        <v>0.14113228463286967</v>
      </c>
      <c r="I16" s="45">
        <f t="shared" si="39"/>
        <v>0.14442769271197767</v>
      </c>
      <c r="J16" s="45">
        <f t="shared" si="40"/>
        <v>0.11345668333578814</v>
      </c>
      <c r="K16" s="45">
        <f t="shared" si="41"/>
        <v>1.416099174133971E-2</v>
      </c>
      <c r="L16" s="45">
        <f t="shared" si="42"/>
        <v>2.3978696280219335E-2</v>
      </c>
      <c r="M16" s="45">
        <f t="shared" si="43"/>
        <v>9.5389106273116447E-3</v>
      </c>
      <c r="N16" s="45">
        <f t="shared" si="44"/>
        <v>3.6047906021445746E-2</v>
      </c>
      <c r="O16" s="45">
        <f t="shared" si="45"/>
        <v>2.2030140270395911E-2</v>
      </c>
      <c r="P16" s="45">
        <f t="shared" si="46"/>
        <v>2.1221061472136076E-2</v>
      </c>
      <c r="Q16" s="45">
        <f t="shared" si="47"/>
        <v>1.5104675026499596E-2</v>
      </c>
      <c r="R16" s="45">
        <f t="shared" si="48"/>
        <v>2.3091492041852759E-2</v>
      </c>
      <c r="S16" s="45">
        <f t="shared" si="49"/>
        <v>1.7711422617447872E-2</v>
      </c>
      <c r="T16" s="45">
        <f t="shared" si="50"/>
        <v>1.6516861721825354E-2</v>
      </c>
      <c r="U16" s="45">
        <f t="shared" si="51"/>
        <v>1.5955536273961787E-2</v>
      </c>
      <c r="V16" s="45">
        <f t="shared" si="52"/>
        <v>1.6284524562513211E-2</v>
      </c>
      <c r="W16" s="45">
        <f t="shared" si="53"/>
        <v>1.5573051913630681E-2</v>
      </c>
      <c r="X16" s="45">
        <f t="shared" si="54"/>
        <v>1.8284032000961313E-2</v>
      </c>
      <c r="Y16" s="45">
        <f t="shared" si="55"/>
        <v>1.4101297906485184E-2</v>
      </c>
      <c r="Z16" s="45">
        <f t="shared" si="56"/>
        <v>1.2960553244261942E-2</v>
      </c>
      <c r="AA16" s="45">
        <f t="shared" si="57"/>
        <v>2.3459726902814008E-2</v>
      </c>
      <c r="AB16" s="45">
        <f t="shared" si="58"/>
        <v>1.2342833106895513E-2</v>
      </c>
      <c r="AC16" s="45">
        <f t="shared" si="59"/>
        <v>1.2578880026964615E-2</v>
      </c>
      <c r="AD16" s="45">
        <f t="shared" si="60"/>
        <v>1.4386237237548935E-2</v>
      </c>
      <c r="AE16" s="45">
        <f t="shared" si="61"/>
        <v>1.0053287178323E-2</v>
      </c>
      <c r="AF16" s="45">
        <f t="shared" si="62"/>
        <v>1.5779549585112611E-2</v>
      </c>
      <c r="AG16" s="45">
        <f t="shared" si="63"/>
        <v>1.8248232778840565E-2</v>
      </c>
      <c r="AH16" s="45">
        <f t="shared" si="64"/>
        <v>1.3995799497187352E-2</v>
      </c>
      <c r="AI16" s="45">
        <f t="shared" si="65"/>
        <v>1.1241357639508431E-2</v>
      </c>
    </row>
    <row r="17" spans="1:35" x14ac:dyDescent="0.25">
      <c r="B17" s="45" t="str">
        <f t="shared" si="35"/>
        <v>Natural Gas</v>
      </c>
      <c r="E17" s="45">
        <f t="shared" si="36"/>
        <v>-6.7417758947030559E-2</v>
      </c>
      <c r="F17" s="45">
        <f t="shared" si="37"/>
        <v>3.5516663617607705E-2</v>
      </c>
      <c r="G17" s="45">
        <f t="shared" si="38"/>
        <v>-6.5972571886928413E-2</v>
      </c>
      <c r="H17" s="45">
        <f t="shared" si="3"/>
        <v>6.5721101583171896E-4</v>
      </c>
      <c r="I17" s="45">
        <f t="shared" si="39"/>
        <v>1.9973681979182641E-2</v>
      </c>
      <c r="J17" s="45">
        <f t="shared" si="40"/>
        <v>4.9983098301746715E-2</v>
      </c>
      <c r="K17" s="45">
        <f t="shared" si="41"/>
        <v>6.2441276151249961E-2</v>
      </c>
      <c r="L17" s="45">
        <f t="shared" si="42"/>
        <v>3.3295901699245123E-2</v>
      </c>
      <c r="M17" s="45">
        <f t="shared" si="43"/>
        <v>2.232040399339533E-2</v>
      </c>
      <c r="N17" s="45">
        <f t="shared" si="44"/>
        <v>1.773351976264733E-4</v>
      </c>
      <c r="O17" s="45">
        <f t="shared" si="45"/>
        <v>-2.4480193124705948E-2</v>
      </c>
      <c r="P17" s="45">
        <f t="shared" si="46"/>
        <v>-8.5929273674639987E-3</v>
      </c>
      <c r="Q17" s="45">
        <f t="shared" si="47"/>
        <v>4.6249130449059761E-3</v>
      </c>
      <c r="R17" s="45">
        <f t="shared" si="48"/>
        <v>1.4116877486350729E-2</v>
      </c>
      <c r="S17" s="45">
        <f t="shared" si="49"/>
        <v>1.1857730175833213E-2</v>
      </c>
      <c r="T17" s="45">
        <f t="shared" si="50"/>
        <v>4.8867627668778687E-3</v>
      </c>
      <c r="U17" s="45">
        <f t="shared" si="51"/>
        <v>4.0539896676354088E-3</v>
      </c>
      <c r="V17" s="45">
        <f t="shared" si="52"/>
        <v>1.7181679976586903E-2</v>
      </c>
      <c r="W17" s="45">
        <f t="shared" si="53"/>
        <v>8.4360169539129913E-3</v>
      </c>
      <c r="X17" s="45">
        <f t="shared" si="54"/>
        <v>4.9949470841125559E-3</v>
      </c>
      <c r="Y17" s="45">
        <f t="shared" si="55"/>
        <v>1.110212394584768E-3</v>
      </c>
      <c r="Z17" s="45">
        <f t="shared" si="56"/>
        <v>2.0710115807740632E-3</v>
      </c>
      <c r="AA17" s="45">
        <f t="shared" si="57"/>
        <v>1.0171652012257938E-3</v>
      </c>
      <c r="AB17" s="45">
        <f t="shared" si="58"/>
        <v>5.8200711722464814E-3</v>
      </c>
      <c r="AC17" s="45">
        <f t="shared" si="59"/>
        <v>8.0989425558982177E-3</v>
      </c>
      <c r="AD17" s="45">
        <f t="shared" si="60"/>
        <v>5.8340126795717248E-3</v>
      </c>
      <c r="AE17" s="45">
        <f t="shared" si="61"/>
        <v>1.0369942045953406E-2</v>
      </c>
      <c r="AF17" s="45">
        <f t="shared" si="62"/>
        <v>1.4805803648432985E-2</v>
      </c>
      <c r="AG17" s="45">
        <f t="shared" si="63"/>
        <v>1.0901370056148395E-2</v>
      </c>
      <c r="AH17" s="45">
        <f t="shared" si="64"/>
        <v>1.136309936048272E-2</v>
      </c>
      <c r="AI17" s="45">
        <f t="shared" si="65"/>
        <v>1.2828641404069942E-2</v>
      </c>
    </row>
    <row r="18" spans="1:35" x14ac:dyDescent="0.25">
      <c r="B18" s="45" t="str">
        <f t="shared" si="35"/>
        <v>Metallurgical Coal</v>
      </c>
    </row>
    <row r="19" spans="1:35" x14ac:dyDescent="0.25">
      <c r="B19" s="45" t="str">
        <f t="shared" si="35"/>
        <v>Other Industrial Coal</v>
      </c>
      <c r="E19" s="45">
        <f t="shared" ref="E19" si="66">(F75-E75)/E75</f>
        <v>2.8806058816527496E-3</v>
      </c>
      <c r="F19" s="45">
        <f t="shared" ref="F19" si="67">(G75-F75)/F75</f>
        <v>-8.9149350170071133E-3</v>
      </c>
      <c r="G19" s="45">
        <f t="shared" ref="G19" si="68">(H75-G75)/G75</f>
        <v>1.1637413548011371E-3</v>
      </c>
      <c r="H19" s="45">
        <f t="shared" si="3"/>
        <v>6.5100303022128771E-3</v>
      </c>
      <c r="I19" s="45">
        <f t="shared" ref="I19" si="69">(J75-I75)/I75</f>
        <v>2.0785501368328807E-3</v>
      </c>
      <c r="J19" s="45">
        <f t="shared" ref="J19" si="70">(K75-J75)/J75</f>
        <v>7.9938426609693701E-4</v>
      </c>
      <c r="K19" s="45">
        <f t="shared" ref="K19" si="71">(L75-K75)/K75</f>
        <v>-1.5370254697051815E-3</v>
      </c>
      <c r="L19" s="45">
        <f t="shared" ref="L19" si="72">(M75-L75)/L75</f>
        <v>6.6734002655950992E-3</v>
      </c>
      <c r="M19" s="45">
        <f t="shared" ref="M19" si="73">(N75-M75)/M75</f>
        <v>-1.2606256183618951E-3</v>
      </c>
      <c r="N19" s="45">
        <f t="shared" ref="N19" si="74">(O75-N75)/N75</f>
        <v>5.0176747998177543E-4</v>
      </c>
      <c r="O19" s="45">
        <f t="shared" ref="O19" si="75">(P75-O75)/O75</f>
        <v>2.9854436775678143E-3</v>
      </c>
      <c r="P19" s="45">
        <f t="shared" ref="P19" si="76">(Q75-P75)/P75</f>
        <v>-4.1668587083868683E-4</v>
      </c>
      <c r="Q19" s="45">
        <f t="shared" ref="Q19" si="77">(R75-Q75)/Q75</f>
        <v>1.1781979495871077E-3</v>
      </c>
      <c r="R19" s="45">
        <f t="shared" ref="R19" si="78">(S75-R75)/R75</f>
        <v>3.3791490970552036E-4</v>
      </c>
      <c r="S19" s="45">
        <f t="shared" ref="S19" si="79">(T75-S75)/S75</f>
        <v>1.3870709568969493E-3</v>
      </c>
      <c r="T19" s="45">
        <f t="shared" ref="T19" si="80">(U75-T75)/T75</f>
        <v>1.2653991647402086E-3</v>
      </c>
      <c r="U19" s="45">
        <f t="shared" ref="U19" si="81">(V75-U75)/U75</f>
        <v>1.3035773494159703E-3</v>
      </c>
      <c r="V19" s="45">
        <f t="shared" ref="V19" si="82">(W75-V75)/V75</f>
        <v>2.889038370940648E-3</v>
      </c>
      <c r="W19" s="45">
        <f t="shared" ref="W19" si="83">(X75-W75)/W75</f>
        <v>5.2717419478330639E-4</v>
      </c>
      <c r="X19" s="45">
        <f t="shared" ref="X19" si="84">(Y75-X75)/X75</f>
        <v>3.3266481522222818E-3</v>
      </c>
      <c r="Y19" s="45">
        <f t="shared" ref="Y19" si="85">(Z75-Y75)/Y75</f>
        <v>9.6343603981708758E-4</v>
      </c>
      <c r="Z19" s="45">
        <f t="shared" ref="Z19" si="86">(AA75-Z75)/Z75</f>
        <v>4.1823358748007975E-3</v>
      </c>
      <c r="AA19" s="45">
        <f t="shared" ref="AA19" si="87">(AB75-AA75)/AA75</f>
        <v>3.2962597424223395E-3</v>
      </c>
      <c r="AB19" s="45">
        <f t="shared" ref="AB19" si="88">(AC75-AB75)/AB75</f>
        <v>2.0293984414492382E-3</v>
      </c>
      <c r="AC19" s="45">
        <f t="shared" ref="AC19" si="89">(AD75-AC75)/AC75</f>
        <v>1.8436727953827527E-3</v>
      </c>
      <c r="AD19" s="45">
        <f t="shared" ref="AD19" si="90">(AE75-AD75)/AD75</f>
        <v>3.2617555564158516E-3</v>
      </c>
      <c r="AE19" s="45">
        <f t="shared" ref="AE19" si="91">(AF75-AE75)/AE75</f>
        <v>1.3610561169694762E-3</v>
      </c>
      <c r="AF19" s="45">
        <f t="shared" ref="AF19" si="92">(AG75-AF75)/AF75</f>
        <v>3.6034586328729311E-3</v>
      </c>
      <c r="AG19" s="45">
        <f t="shared" ref="AG19" si="93">(AH75-AG75)/AG75</f>
        <v>2.6401571640726818E-3</v>
      </c>
      <c r="AH19" s="45">
        <f t="shared" ref="AH19" si="94">(AI75-AH75)/AH75</f>
        <v>2.9613206599987812E-3</v>
      </c>
      <c r="AI19" s="45">
        <f t="shared" ref="AI19" si="95">(AJ75-AI75)/AI75</f>
        <v>2.7167631250877597E-3</v>
      </c>
    </row>
    <row r="20" spans="1:35" x14ac:dyDescent="0.25">
      <c r="B20" s="45" t="str">
        <f t="shared" si="35"/>
        <v>Coal to Liquids</v>
      </c>
    </row>
    <row r="21" spans="1:35" x14ac:dyDescent="0.25">
      <c r="B21" s="45" t="str">
        <f t="shared" si="35"/>
        <v>Electricity</v>
      </c>
      <c r="E21" s="45">
        <f t="shared" ref="E21" si="96">(F77-E77)/E77</f>
        <v>-3.5288125355618254E-2</v>
      </c>
      <c r="F21" s="45">
        <f t="shared" ref="F21" si="97">(G77-F77)/F77</f>
        <v>-7.0931836524480804E-2</v>
      </c>
      <c r="G21" s="45">
        <f t="shared" ref="G21" si="98">(H77-G77)/G77</f>
        <v>3.2251369663359807E-2</v>
      </c>
      <c r="H21" s="45">
        <f t="shared" si="3"/>
        <v>7.003604274439643E-3</v>
      </c>
      <c r="I21" s="45">
        <f t="shared" ref="I21" si="99">(J77-I77)/I77</f>
        <v>-1.9001632259234202E-3</v>
      </c>
      <c r="J21" s="45">
        <f t="shared" ref="J21" si="100">(K77-J77)/J77</f>
        <v>4.7201446821220176E-2</v>
      </c>
      <c r="K21" s="45">
        <f t="shared" ref="K21" si="101">(L77-K77)/K77</f>
        <v>1.7210397739445289E-2</v>
      </c>
      <c r="L21" s="45">
        <f t="shared" ref="L21" si="102">(M77-L77)/L77</f>
        <v>5.767032794952557E-3</v>
      </c>
      <c r="M21" s="45">
        <f t="shared" ref="M21" si="103">(N77-M77)/M77</f>
        <v>-4.0824394286072237E-5</v>
      </c>
      <c r="N21" s="45">
        <f t="shared" ref="N21" si="104">(O77-N77)/N77</f>
        <v>4.286736403458096E-4</v>
      </c>
      <c r="O21" s="45">
        <f t="shared" ref="O21" si="105">(P77-O77)/O77</f>
        <v>1.5212818388994021E-2</v>
      </c>
      <c r="P21" s="45">
        <f t="shared" ref="P21" si="106">(Q77-P77)/P77</f>
        <v>7.6534971776350911E-3</v>
      </c>
      <c r="Q21" s="45">
        <f t="shared" ref="Q21" si="107">(R77-Q77)/Q77</f>
        <v>-3.3996384411271669E-3</v>
      </c>
      <c r="R21" s="45">
        <f t="shared" ref="R21" si="108">(S77-R77)/R77</f>
        <v>-9.5925156165358469E-4</v>
      </c>
      <c r="S21" s="45">
        <f t="shared" ref="S21" si="109">(T77-S77)/S77</f>
        <v>7.8043402652066554E-4</v>
      </c>
      <c r="T21" s="45">
        <f t="shared" ref="T21" si="110">(U77-T77)/T77</f>
        <v>-9.1745790182154365E-3</v>
      </c>
      <c r="U21" s="45">
        <f t="shared" ref="U21" si="111">(V77-U77)/U77</f>
        <v>-9.2085915201787095E-3</v>
      </c>
      <c r="V21" s="45">
        <f t="shared" ref="V21" si="112">(W77-V77)/V77</f>
        <v>-3.0724159329868976E-3</v>
      </c>
      <c r="W21" s="45">
        <f t="shared" ref="W21" si="113">(X77-W77)/W77</f>
        <v>-4.7613927449901509E-3</v>
      </c>
      <c r="X21" s="45">
        <f t="shared" ref="X21" si="114">(Y77-X77)/X77</f>
        <v>-7.0080778565268613E-3</v>
      </c>
      <c r="Y21" s="45">
        <f t="shared" ref="Y21" si="115">(Z77-Y77)/Y77</f>
        <v>-6.9458080899663099E-3</v>
      </c>
      <c r="Z21" s="45">
        <f t="shared" ref="Z21" si="116">(AA77-Z77)/Z77</f>
        <v>-5.4547469152129158E-3</v>
      </c>
      <c r="AA21" s="45">
        <f t="shared" ref="AA21" si="117">(AB77-AA77)/AA77</f>
        <v>2.5863371531271227E-3</v>
      </c>
      <c r="AB21" s="45">
        <f t="shared" ref="AB21" si="118">(AC77-AB77)/AB77</f>
        <v>-4.9010798769878218E-3</v>
      </c>
      <c r="AC21" s="45">
        <f t="shared" ref="AC21" si="119">(AD77-AC77)/AC77</f>
        <v>-3.3017063875103243E-3</v>
      </c>
      <c r="AD21" s="45">
        <f t="shared" ref="AD21" si="120">(AE77-AD77)/AD77</f>
        <v>-2.8726427944817919E-4</v>
      </c>
      <c r="AE21" s="45">
        <f t="shared" ref="AE21" si="121">(AF77-AE77)/AE77</f>
        <v>1.252156965793471E-3</v>
      </c>
      <c r="AF21" s="45">
        <f t="shared" ref="AF21" si="122">(AG77-AF77)/AF77</f>
        <v>1.1126253315841272E-3</v>
      </c>
      <c r="AG21" s="45">
        <f t="shared" ref="AG21" si="123">(AH77-AG77)/AG77</f>
        <v>-3.3857431522939341E-3</v>
      </c>
      <c r="AH21" s="45">
        <f t="shared" ref="AH21" si="124">(AI77-AH77)/AH77</f>
        <v>3.5425990730606123E-3</v>
      </c>
      <c r="AI21" s="45">
        <f t="shared" ref="AI21" si="125">(AJ77-AI77)/AI77</f>
        <v>5.4944671983990024E-4</v>
      </c>
    </row>
    <row r="22" spans="1:35" x14ac:dyDescent="0.25">
      <c r="A22" s="45" t="str">
        <f>A78</f>
        <v>Transportation</v>
      </c>
    </row>
    <row r="23" spans="1:35" x14ac:dyDescent="0.25">
      <c r="B23" s="45" t="str">
        <f t="shared" ref="B23:B30" si="126">A79</f>
        <v>Propane</v>
      </c>
      <c r="E23" s="45">
        <f t="shared" ref="E23:E30" si="127">(F79-E79)/E79</f>
        <v>-6.1449989008573257E-2</v>
      </c>
      <c r="F23" s="45">
        <f t="shared" ref="F23:F30" si="128">(G79-F79)/F79</f>
        <v>2.8763267083018688E-2</v>
      </c>
      <c r="G23" s="45">
        <f t="shared" ref="G23:G30" si="129">(H79-G79)/G79</f>
        <v>4.2021542827625984E-2</v>
      </c>
      <c r="H23" s="45">
        <f t="shared" si="3"/>
        <v>2.5612386450708617E-2</v>
      </c>
      <c r="I23" s="45">
        <f t="shared" ref="I23:I30" si="130">(J79-I79)/I79</f>
        <v>2.760384326749319E-2</v>
      </c>
      <c r="J23" s="45">
        <f t="shared" ref="J23:J30" si="131">(K79-J79)/J79</f>
        <v>3.8378743158755932E-2</v>
      </c>
      <c r="K23" s="45">
        <f t="shared" ref="K23:K30" si="132">(L79-K79)/K79</f>
        <v>3.5607372085985779E-2</v>
      </c>
      <c r="L23" s="45">
        <f t="shared" ref="L23:L30" si="133">(M79-L79)/L79</f>
        <v>1.7200177259935546E-2</v>
      </c>
      <c r="M23" s="45">
        <f t="shared" ref="M23:M30" si="134">(N79-M79)/M79</f>
        <v>1.0169596717555966E-2</v>
      </c>
      <c r="N23" s="45">
        <f t="shared" ref="N23:N30" si="135">(O79-N79)/N79</f>
        <v>4.6024380298637473E-3</v>
      </c>
      <c r="O23" s="45">
        <f t="shared" ref="O23:O30" si="136">(P79-O79)/O79</f>
        <v>0.1092306802764082</v>
      </c>
      <c r="P23" s="45">
        <f t="shared" ref="P23:P30" si="137">(Q79-P79)/P79</f>
        <v>5.0766111674125215E-4</v>
      </c>
      <c r="Q23" s="45">
        <f t="shared" ref="Q23:Q30" si="138">(R79-Q79)/Q79</f>
        <v>3.5255278452886864E-3</v>
      </c>
      <c r="R23" s="45">
        <f t="shared" ref="R23:R30" si="139">(S79-R79)/R79</f>
        <v>2.5251533788420613E-2</v>
      </c>
      <c r="S23" s="45">
        <f t="shared" ref="S23:S30" si="140">(T79-S79)/S79</f>
        <v>9.4730768901969391E-3</v>
      </c>
      <c r="T23" s="45">
        <f t="shared" ref="T23:T30" si="141">(U79-T79)/T79</f>
        <v>9.6977318656142827E-3</v>
      </c>
      <c r="U23" s="45">
        <f t="shared" ref="U23:U30" si="142">(V79-U79)/U79</f>
        <v>1.0895063116488997E-2</v>
      </c>
      <c r="V23" s="45">
        <f t="shared" ref="V23:V30" si="143">(W79-V79)/V79</f>
        <v>1.154581453693276E-2</v>
      </c>
      <c r="W23" s="45">
        <f t="shared" ref="W23:W30" si="144">(X79-W79)/W79</f>
        <v>1.063273749751641E-2</v>
      </c>
      <c r="X23" s="45">
        <f t="shared" ref="X23:X30" si="145">(Y79-X79)/X79</f>
        <v>9.5284648789097006E-3</v>
      </c>
      <c r="Y23" s="45">
        <f t="shared" ref="Y23:Y30" si="146">(Z79-Y79)/Y79</f>
        <v>8.0678850971460086E-3</v>
      </c>
      <c r="Z23" s="45">
        <f t="shared" ref="Z23:Z30" si="147">(AA79-Z79)/Z79</f>
        <v>7.5381685212996125E-3</v>
      </c>
      <c r="AA23" s="45">
        <f t="shared" ref="AA23:AA30" si="148">(AB79-AA79)/AA79</f>
        <v>1.2225765803449955E-2</v>
      </c>
      <c r="AB23" s="45">
        <f t="shared" ref="AB23:AB30" si="149">(AC79-AB79)/AB79</f>
        <v>8.8215943405510634E-3</v>
      </c>
      <c r="AC23" s="45">
        <f t="shared" ref="AC23:AC30" si="150">(AD79-AC79)/AC79</f>
        <v>8.6669024727686512E-3</v>
      </c>
      <c r="AD23" s="45">
        <f t="shared" ref="AD23:AD30" si="151">(AE79-AD79)/AD79</f>
        <v>8.6548506896522454E-3</v>
      </c>
      <c r="AE23" s="45">
        <f t="shared" ref="AE23:AE30" si="152">(AF79-AE79)/AE79</f>
        <v>8.2190879869915821E-3</v>
      </c>
      <c r="AF23" s="45">
        <f t="shared" ref="AF23:AF30" si="153">(AG79-AF79)/AF79</f>
        <v>1.0860810949084197E-2</v>
      </c>
      <c r="AG23" s="45">
        <f t="shared" ref="AG23:AG30" si="154">(AH79-AG79)/AG79</f>
        <v>1.0926429102279376E-2</v>
      </c>
      <c r="AH23" s="45">
        <f t="shared" ref="AH23:AH30" si="155">(AI79-AH79)/AH79</f>
        <v>8.1216422973257041E-3</v>
      </c>
      <c r="AI23" s="45">
        <f t="shared" ref="AI23:AI30" si="156">(AJ79-AI79)/AI79</f>
        <v>7.6199284633198796E-3</v>
      </c>
    </row>
    <row r="24" spans="1:35" x14ac:dyDescent="0.25">
      <c r="B24" s="45" t="str">
        <f t="shared" si="126"/>
        <v>E85</v>
      </c>
      <c r="E24" s="45">
        <f t="shared" si="127"/>
        <v>-2.1522531821234949E-2</v>
      </c>
      <c r="F24" s="45">
        <f t="shared" si="128"/>
        <v>0.13403039209192155</v>
      </c>
      <c r="G24" s="45">
        <f t="shared" si="129"/>
        <v>-3.7347746354293075E-2</v>
      </c>
      <c r="H24" s="45">
        <f t="shared" si="3"/>
        <v>1.1517745948980146E-2</v>
      </c>
      <c r="I24" s="45">
        <f t="shared" si="130"/>
        <v>-2.3918759247628884E-2</v>
      </c>
      <c r="J24" s="45">
        <f t="shared" si="131"/>
        <v>1.2264503166473395E-2</v>
      </c>
      <c r="K24" s="45">
        <f t="shared" si="132"/>
        <v>-3.6777457439565748E-3</v>
      </c>
      <c r="L24" s="45">
        <f t="shared" si="133"/>
        <v>-6.425257943436573E-3</v>
      </c>
      <c r="M24" s="45">
        <f t="shared" si="134"/>
        <v>1.5397566351378201E-2</v>
      </c>
      <c r="N24" s="45">
        <f t="shared" si="135"/>
        <v>-5.0838622915464014E-4</v>
      </c>
      <c r="O24" s="45">
        <f t="shared" si="136"/>
        <v>5.1677991717482163E-2</v>
      </c>
      <c r="P24" s="45">
        <f t="shared" si="137"/>
        <v>1.7541912921817563E-2</v>
      </c>
      <c r="Q24" s="45">
        <f t="shared" si="138"/>
        <v>-4.4485825998900825E-3</v>
      </c>
      <c r="R24" s="45">
        <f t="shared" si="139"/>
        <v>2.4127770562263576E-2</v>
      </c>
      <c r="S24" s="45">
        <f t="shared" si="140"/>
        <v>1.779582006823759E-2</v>
      </c>
      <c r="T24" s="45">
        <f t="shared" si="141"/>
        <v>9.5322751844503714E-3</v>
      </c>
      <c r="U24" s="45">
        <f t="shared" si="142"/>
        <v>9.7298799486131779E-3</v>
      </c>
      <c r="V24" s="45">
        <f t="shared" si="143"/>
        <v>1.804244274641705E-3</v>
      </c>
      <c r="W24" s="45">
        <f t="shared" si="144"/>
        <v>9.5171403645119852E-3</v>
      </c>
      <c r="X24" s="45">
        <f t="shared" si="145"/>
        <v>2.6043274051267388E-2</v>
      </c>
      <c r="Y24" s="45">
        <f t="shared" si="146"/>
        <v>2.6613837227720191E-2</v>
      </c>
      <c r="Z24" s="45">
        <f t="shared" si="147"/>
        <v>9.3413187309612459E-3</v>
      </c>
      <c r="AA24" s="45">
        <f t="shared" si="148"/>
        <v>2.4961297912862678E-2</v>
      </c>
      <c r="AB24" s="45">
        <f t="shared" si="149"/>
        <v>1.7083384929173887E-2</v>
      </c>
      <c r="AC24" s="45">
        <f t="shared" si="150"/>
        <v>1.5751327705120645E-2</v>
      </c>
      <c r="AD24" s="45">
        <f t="shared" si="151"/>
        <v>1.1282970863788266E-2</v>
      </c>
      <c r="AE24" s="45">
        <f t="shared" si="152"/>
        <v>2.5296481424659571E-2</v>
      </c>
      <c r="AF24" s="45">
        <f t="shared" si="153"/>
        <v>5.5553062966719712E-2</v>
      </c>
      <c r="AG24" s="45">
        <f t="shared" si="154"/>
        <v>3.033617309427955E-2</v>
      </c>
      <c r="AH24" s="45">
        <f t="shared" si="155"/>
        <v>3.8511989376871038E-2</v>
      </c>
      <c r="AI24" s="45">
        <f t="shared" si="156"/>
        <v>6.3227767742883934E-3</v>
      </c>
    </row>
    <row r="25" spans="1:35" x14ac:dyDescent="0.25">
      <c r="B25" s="45" t="str">
        <f t="shared" si="126"/>
        <v>Motor Gasoline</v>
      </c>
      <c r="E25" s="45">
        <f t="shared" si="127"/>
        <v>5.4756676396444277E-3</v>
      </c>
      <c r="F25" s="45">
        <f t="shared" si="128"/>
        <v>2.0347806084723124E-2</v>
      </c>
      <c r="G25" s="45">
        <f t="shared" si="129"/>
        <v>1.3502897832335693E-2</v>
      </c>
      <c r="H25" s="45">
        <f t="shared" si="3"/>
        <v>1.3302469277676881E-2</v>
      </c>
      <c r="I25" s="45">
        <f t="shared" si="130"/>
        <v>9.6136376340338319E-3</v>
      </c>
      <c r="J25" s="45">
        <f t="shared" si="131"/>
        <v>1.370689199222711E-2</v>
      </c>
      <c r="K25" s="45">
        <f t="shared" si="132"/>
        <v>1.561809486393192E-2</v>
      </c>
      <c r="L25" s="45">
        <f t="shared" si="133"/>
        <v>6.1513681347081326E-3</v>
      </c>
      <c r="M25" s="45">
        <f t="shared" si="134"/>
        <v>1.0911171883121547E-2</v>
      </c>
      <c r="N25" s="45">
        <f t="shared" si="135"/>
        <v>7.7441180774194558E-3</v>
      </c>
      <c r="O25" s="45">
        <f t="shared" si="136"/>
        <v>0.1334944104826751</v>
      </c>
      <c r="P25" s="45">
        <f t="shared" si="137"/>
        <v>5.3234462842947205E-3</v>
      </c>
      <c r="Q25" s="45">
        <f t="shared" si="138"/>
        <v>3.7669193852589646E-3</v>
      </c>
      <c r="R25" s="45">
        <f t="shared" si="139"/>
        <v>2.5946638254177624E-2</v>
      </c>
      <c r="S25" s="45">
        <f t="shared" si="140"/>
        <v>6.424139836895988E-3</v>
      </c>
      <c r="T25" s="45">
        <f t="shared" si="141"/>
        <v>7.8225902690352671E-3</v>
      </c>
      <c r="U25" s="45">
        <f t="shared" si="142"/>
        <v>7.3167898378835175E-3</v>
      </c>
      <c r="V25" s="45">
        <f t="shared" si="143"/>
        <v>4.5376704289786102E-3</v>
      </c>
      <c r="W25" s="45">
        <f t="shared" si="144"/>
        <v>8.8200513827678163E-3</v>
      </c>
      <c r="X25" s="45">
        <f t="shared" si="145"/>
        <v>8.3705703660463867E-3</v>
      </c>
      <c r="Y25" s="45">
        <f t="shared" si="146"/>
        <v>5.0360237038064035E-3</v>
      </c>
      <c r="Z25" s="45">
        <f t="shared" si="147"/>
        <v>6.6400188006058118E-3</v>
      </c>
      <c r="AA25" s="45">
        <f t="shared" si="148"/>
        <v>1.158973405678744E-2</v>
      </c>
      <c r="AB25" s="45">
        <f t="shared" si="149"/>
        <v>7.3274370559609173E-3</v>
      </c>
      <c r="AC25" s="45">
        <f t="shared" si="150"/>
        <v>6.0546576334194755E-3</v>
      </c>
      <c r="AD25" s="45">
        <f t="shared" si="151"/>
        <v>5.930139146317976E-3</v>
      </c>
      <c r="AE25" s="45">
        <f t="shared" si="152"/>
        <v>8.5535391784155087E-3</v>
      </c>
      <c r="AF25" s="45">
        <f t="shared" si="153"/>
        <v>7.0152158579949815E-3</v>
      </c>
      <c r="AG25" s="45">
        <f t="shared" si="154"/>
        <v>8.8412543323916435E-3</v>
      </c>
      <c r="AH25" s="45">
        <f t="shared" si="155"/>
        <v>6.8760916937483391E-3</v>
      </c>
      <c r="AI25" s="45">
        <f t="shared" si="156"/>
        <v>7.4139246400066932E-3</v>
      </c>
    </row>
    <row r="26" spans="1:35" x14ac:dyDescent="0.25">
      <c r="B26" s="45" t="str">
        <f t="shared" si="126"/>
        <v>Jet Fuel</v>
      </c>
      <c r="E26" s="45">
        <f t="shared" si="127"/>
        <v>-1.960225372515214E-2</v>
      </c>
      <c r="F26" s="45">
        <f t="shared" si="128"/>
        <v>2.8340332251476463E-3</v>
      </c>
      <c r="G26" s="45">
        <f t="shared" si="129"/>
        <v>7.1333312953296459E-3</v>
      </c>
      <c r="H26" s="45">
        <f t="shared" si="3"/>
        <v>8.2388161796761127E-5</v>
      </c>
      <c r="I26" s="45">
        <f t="shared" si="130"/>
        <v>2.0772504240676153E-2</v>
      </c>
      <c r="J26" s="45">
        <f t="shared" si="131"/>
        <v>4.8237124892140648E-4</v>
      </c>
      <c r="K26" s="45">
        <f t="shared" si="132"/>
        <v>3.0717567367569986E-2</v>
      </c>
      <c r="L26" s="45">
        <f t="shared" si="133"/>
        <v>2.8729105541908089E-3</v>
      </c>
      <c r="M26" s="45">
        <f t="shared" si="134"/>
        <v>3.2242449088193105E-2</v>
      </c>
      <c r="N26" s="45">
        <f t="shared" si="135"/>
        <v>1.3319697929677868E-2</v>
      </c>
      <c r="O26" s="45">
        <f t="shared" si="136"/>
        <v>2.4824587220649629E-2</v>
      </c>
      <c r="P26" s="45">
        <f t="shared" si="137"/>
        <v>2.0793485035698868E-2</v>
      </c>
      <c r="Q26" s="45">
        <f t="shared" si="138"/>
        <v>1.0187571521671462E-2</v>
      </c>
      <c r="R26" s="45">
        <f t="shared" si="139"/>
        <v>2.73878773248451E-2</v>
      </c>
      <c r="S26" s="45">
        <f t="shared" si="140"/>
        <v>1.6230072584976274E-2</v>
      </c>
      <c r="T26" s="45">
        <f t="shared" si="141"/>
        <v>1.5035892753525626E-2</v>
      </c>
      <c r="U26" s="45">
        <f t="shared" si="142"/>
        <v>1.3389079071178091E-2</v>
      </c>
      <c r="V26" s="45">
        <f t="shared" si="143"/>
        <v>1.3011404223776101E-2</v>
      </c>
      <c r="W26" s="45">
        <f t="shared" si="144"/>
        <v>1.0945293437904334E-2</v>
      </c>
      <c r="X26" s="45">
        <f t="shared" si="145"/>
        <v>1.4574727387659176E-2</v>
      </c>
      <c r="Y26" s="45">
        <f t="shared" si="146"/>
        <v>4.7068882836322429E-3</v>
      </c>
      <c r="Z26" s="45">
        <f t="shared" si="147"/>
        <v>1.3012855739926429E-2</v>
      </c>
      <c r="AA26" s="45">
        <f t="shared" si="148"/>
        <v>1.9630166463533511E-2</v>
      </c>
      <c r="AB26" s="45">
        <f t="shared" si="149"/>
        <v>1.0305985420050325E-2</v>
      </c>
      <c r="AC26" s="45">
        <f t="shared" si="150"/>
        <v>1.1651619856380555E-2</v>
      </c>
      <c r="AD26" s="45">
        <f t="shared" si="151"/>
        <v>2.0766405032726882E-2</v>
      </c>
      <c r="AE26" s="45">
        <f t="shared" si="152"/>
        <v>2.5516597080971052E-3</v>
      </c>
      <c r="AF26" s="45">
        <f t="shared" si="153"/>
        <v>2.0177597406892643E-2</v>
      </c>
      <c r="AG26" s="45">
        <f t="shared" si="154"/>
        <v>1.6112931000419089E-2</v>
      </c>
      <c r="AH26" s="45">
        <f t="shared" si="155"/>
        <v>1.1441191869657969E-2</v>
      </c>
      <c r="AI26" s="45">
        <f t="shared" si="156"/>
        <v>4.3635312327262614E-3</v>
      </c>
    </row>
    <row r="27" spans="1:35" x14ac:dyDescent="0.25">
      <c r="B27" s="45" t="str">
        <f t="shared" si="126"/>
        <v>Diesel Fuel (distillate fuel oil)</v>
      </c>
      <c r="E27" s="45">
        <f t="shared" si="127"/>
        <v>2.3459992954420147E-3</v>
      </c>
      <c r="F27" s="45">
        <f t="shared" si="128"/>
        <v>4.0403446239931536E-2</v>
      </c>
      <c r="G27" s="45">
        <f t="shared" si="129"/>
        <v>4.3175759334321231E-2</v>
      </c>
      <c r="H27" s="45">
        <f t="shared" si="3"/>
        <v>3.4750072020501462E-2</v>
      </c>
      <c r="I27" s="45">
        <f t="shared" si="130"/>
        <v>4.2933503430592379E-2</v>
      </c>
      <c r="J27" s="45">
        <f t="shared" si="131"/>
        <v>3.1483546520035176E-2</v>
      </c>
      <c r="K27" s="45">
        <f t="shared" si="132"/>
        <v>1.7308893717415643E-2</v>
      </c>
      <c r="L27" s="45">
        <f t="shared" si="133"/>
        <v>3.5057301150650125E-3</v>
      </c>
      <c r="M27" s="45">
        <f t="shared" si="134"/>
        <v>1.3944808705574597E-2</v>
      </c>
      <c r="N27" s="45">
        <f t="shared" si="135"/>
        <v>8.790877119045264E-3</v>
      </c>
      <c r="O27" s="45">
        <f t="shared" si="136"/>
        <v>0.10250618782447304</v>
      </c>
      <c r="P27" s="45">
        <f t="shared" si="137"/>
        <v>8.1799269161747009E-3</v>
      </c>
      <c r="Q27" s="45">
        <f t="shared" si="138"/>
        <v>4.5063740046928777E-3</v>
      </c>
      <c r="R27" s="45">
        <f t="shared" si="139"/>
        <v>2.3619079082449531E-2</v>
      </c>
      <c r="S27" s="45">
        <f t="shared" si="140"/>
        <v>4.7247593020466267E-3</v>
      </c>
      <c r="T27" s="45">
        <f t="shared" si="141"/>
        <v>5.9817823467018649E-3</v>
      </c>
      <c r="U27" s="45">
        <f t="shared" si="142"/>
        <v>8.2750790697654637E-3</v>
      </c>
      <c r="V27" s="45">
        <f t="shared" si="143"/>
        <v>5.9428223427941771E-3</v>
      </c>
      <c r="W27" s="45">
        <f t="shared" si="144"/>
        <v>6.2799442489202342E-3</v>
      </c>
      <c r="X27" s="45">
        <f t="shared" si="145"/>
        <v>5.6152909605825729E-3</v>
      </c>
      <c r="Y27" s="45">
        <f t="shared" si="146"/>
        <v>-1.8363841088166525E-6</v>
      </c>
      <c r="Z27" s="45">
        <f t="shared" si="147"/>
        <v>2.1605522497441061E-3</v>
      </c>
      <c r="AA27" s="45">
        <f t="shared" si="148"/>
        <v>1.2613563342004374E-2</v>
      </c>
      <c r="AB27" s="45">
        <f t="shared" si="149"/>
        <v>3.9190430441329955E-3</v>
      </c>
      <c r="AC27" s="45">
        <f t="shared" si="150"/>
        <v>5.6657395054881474E-3</v>
      </c>
      <c r="AD27" s="45">
        <f t="shared" si="151"/>
        <v>1.024937265888856E-2</v>
      </c>
      <c r="AE27" s="45">
        <f t="shared" si="152"/>
        <v>-5.6498686410299539E-4</v>
      </c>
      <c r="AF27" s="45">
        <f t="shared" si="153"/>
        <v>8.1521646362768905E-3</v>
      </c>
      <c r="AG27" s="45">
        <f t="shared" si="154"/>
        <v>5.4264979399307233E-3</v>
      </c>
      <c r="AH27" s="45">
        <f t="shared" si="155"/>
        <v>4.3781166002021619E-3</v>
      </c>
      <c r="AI27" s="45">
        <f t="shared" si="156"/>
        <v>4.5908114773211698E-3</v>
      </c>
    </row>
    <row r="28" spans="1:35" x14ac:dyDescent="0.25">
      <c r="B28" s="45" t="str">
        <f t="shared" si="126"/>
        <v>Residual Fuel Oil</v>
      </c>
      <c r="E28" s="45">
        <f t="shared" si="127"/>
        <v>0.10434450115829458</v>
      </c>
      <c r="F28" s="45">
        <f t="shared" si="128"/>
        <v>6.9932984051738851E-3</v>
      </c>
      <c r="G28" s="45">
        <f t="shared" si="129"/>
        <v>-1.2825997135245145E-2</v>
      </c>
      <c r="H28" s="45">
        <f t="shared" si="3"/>
        <v>-8.0969984713733581E-2</v>
      </c>
      <c r="I28" s="45">
        <f t="shared" si="130"/>
        <v>2.0296206381327155E-2</v>
      </c>
      <c r="J28" s="45">
        <f t="shared" si="131"/>
        <v>1.4998888069169797E-2</v>
      </c>
      <c r="K28" s="45">
        <f t="shared" si="132"/>
        <v>4.5399042839765417E-2</v>
      </c>
      <c r="L28" s="45">
        <f t="shared" si="133"/>
        <v>4.4856214652391674E-2</v>
      </c>
      <c r="M28" s="45">
        <f t="shared" si="134"/>
        <v>3.1138650208216167E-2</v>
      </c>
      <c r="N28" s="45">
        <f t="shared" si="135"/>
        <v>1.4905044956892667E-2</v>
      </c>
      <c r="O28" s="45">
        <f t="shared" si="136"/>
        <v>-3.1224238964191454E-2</v>
      </c>
      <c r="P28" s="45">
        <f t="shared" si="137"/>
        <v>1.196858783178483E-2</v>
      </c>
      <c r="Q28" s="45">
        <f t="shared" si="138"/>
        <v>5.4248242722799425E-3</v>
      </c>
      <c r="R28" s="45">
        <f t="shared" si="139"/>
        <v>1.7411729824251671E-2</v>
      </c>
      <c r="S28" s="45">
        <f t="shared" si="140"/>
        <v>1.0653599490135772E-2</v>
      </c>
      <c r="T28" s="45">
        <f t="shared" si="141"/>
        <v>3.6148387280293001E-2</v>
      </c>
      <c r="U28" s="45">
        <f t="shared" si="142"/>
        <v>2.8169522773436439E-2</v>
      </c>
      <c r="V28" s="45">
        <f t="shared" si="143"/>
        <v>4.7174260190218451E-3</v>
      </c>
      <c r="W28" s="45">
        <f t="shared" si="144"/>
        <v>2.9501545472063431E-2</v>
      </c>
      <c r="X28" s="45">
        <f t="shared" si="145"/>
        <v>7.132014158220565E-3</v>
      </c>
      <c r="Y28" s="45">
        <f t="shared" si="146"/>
        <v>5.7524893652623511E-3</v>
      </c>
      <c r="Z28" s="45">
        <f t="shared" si="147"/>
        <v>6.4205581893373646E-4</v>
      </c>
      <c r="AA28" s="45">
        <f t="shared" si="148"/>
        <v>7.8216927331654536E-3</v>
      </c>
      <c r="AB28" s="45">
        <f t="shared" si="149"/>
        <v>2.822268540882927E-2</v>
      </c>
      <c r="AC28" s="45">
        <f t="shared" si="150"/>
        <v>1.4838012160716396E-2</v>
      </c>
      <c r="AD28" s="45">
        <f t="shared" si="151"/>
        <v>2.7148551694335847E-3</v>
      </c>
      <c r="AE28" s="45">
        <f t="shared" si="152"/>
        <v>2.5073735951025473E-2</v>
      </c>
      <c r="AF28" s="45">
        <f t="shared" si="153"/>
        <v>1.8254632438124183E-2</v>
      </c>
      <c r="AG28" s="45">
        <f t="shared" si="154"/>
        <v>1.2066163037400877E-2</v>
      </c>
      <c r="AH28" s="45">
        <f t="shared" si="155"/>
        <v>8.9206924858416109E-3</v>
      </c>
      <c r="AI28" s="45">
        <f t="shared" si="156"/>
        <v>-2.3760184288572773E-2</v>
      </c>
    </row>
    <row r="29" spans="1:35" x14ac:dyDescent="0.25">
      <c r="B29" s="45" t="str">
        <f t="shared" si="126"/>
        <v>Natural Gas</v>
      </c>
      <c r="E29" s="45">
        <f t="shared" si="127"/>
        <v>-3.1320800797152062E-2</v>
      </c>
      <c r="F29" s="45">
        <f t="shared" si="128"/>
        <v>-6.3716835766112687E-2</v>
      </c>
      <c r="G29" s="45">
        <f t="shared" si="129"/>
        <v>-2.3987461156897774E-2</v>
      </c>
      <c r="H29" s="45">
        <f t="shared" si="3"/>
        <v>1.1886084870193592E-2</v>
      </c>
      <c r="I29" s="45">
        <f t="shared" si="130"/>
        <v>-6.8859515292834976E-3</v>
      </c>
      <c r="J29" s="45">
        <f t="shared" si="131"/>
        <v>7.3111809066035149E-3</v>
      </c>
      <c r="K29" s="45">
        <f t="shared" si="132"/>
        <v>6.2256980691698487E-3</v>
      </c>
      <c r="L29" s="45">
        <f t="shared" si="133"/>
        <v>-1.9196413041171526E-4</v>
      </c>
      <c r="M29" s="45">
        <f t="shared" si="134"/>
        <v>-6.4682656460285457E-3</v>
      </c>
      <c r="N29" s="45">
        <f t="shared" si="135"/>
        <v>-1.2347234106730312E-2</v>
      </c>
      <c r="O29" s="45">
        <f t="shared" si="136"/>
        <v>0.19610709307998195</v>
      </c>
      <c r="P29" s="45">
        <f t="shared" si="137"/>
        <v>-1.3408292632458985E-2</v>
      </c>
      <c r="Q29" s="45">
        <f t="shared" si="138"/>
        <v>-7.3712918180277283E-3</v>
      </c>
      <c r="R29" s="45">
        <f t="shared" si="139"/>
        <v>2.112992341441812E-2</v>
      </c>
      <c r="S29" s="45">
        <f t="shared" si="140"/>
        <v>-3.1892098559256161E-3</v>
      </c>
      <c r="T29" s="45">
        <f t="shared" si="141"/>
        <v>-5.7220694233147112E-3</v>
      </c>
      <c r="U29" s="45">
        <f t="shared" si="142"/>
        <v>-7.7633069410486524E-3</v>
      </c>
      <c r="V29" s="45">
        <f t="shared" si="143"/>
        <v>-4.8408011528938743E-4</v>
      </c>
      <c r="W29" s="45">
        <f t="shared" si="144"/>
        <v>-2.2226177272021393E-3</v>
      </c>
      <c r="X29" s="45">
        <f t="shared" si="145"/>
        <v>-4.1827931236847575E-3</v>
      </c>
      <c r="Y29" s="45">
        <f t="shared" si="146"/>
        <v>-4.7386491169030907E-3</v>
      </c>
      <c r="Z29" s="45">
        <f t="shared" si="147"/>
        <v>-4.088346153609766E-3</v>
      </c>
      <c r="AA29" s="45">
        <f t="shared" si="148"/>
        <v>-4.6800573693214576E-3</v>
      </c>
      <c r="AB29" s="45">
        <f t="shared" si="149"/>
        <v>-1.9070147474649895E-3</v>
      </c>
      <c r="AC29" s="45">
        <f t="shared" si="150"/>
        <v>-1.0655511267216109E-3</v>
      </c>
      <c r="AD29" s="45">
        <f t="shared" si="151"/>
        <v>-7.1554247090789439E-4</v>
      </c>
      <c r="AE29" s="45">
        <f t="shared" si="152"/>
        <v>2.6460595286184889E-5</v>
      </c>
      <c r="AF29" s="45">
        <f t="shared" si="153"/>
        <v>2.671515530650963E-3</v>
      </c>
      <c r="AG29" s="45">
        <f t="shared" si="154"/>
        <v>1.3833010637596371E-3</v>
      </c>
      <c r="AH29" s="45">
        <f t="shared" si="155"/>
        <v>1.7574621608965235E-3</v>
      </c>
      <c r="AI29" s="45">
        <f t="shared" si="156"/>
        <v>2.4938140549006366E-3</v>
      </c>
    </row>
    <row r="30" spans="1:35" x14ac:dyDescent="0.25">
      <c r="B30" s="45" t="str">
        <f t="shared" si="126"/>
        <v>Electricity</v>
      </c>
      <c r="E30" s="45">
        <f t="shared" si="127"/>
        <v>3.8087274538887363E-2</v>
      </c>
      <c r="F30" s="45">
        <f t="shared" si="128"/>
        <v>-3.1538337112848612E-2</v>
      </c>
      <c r="G30" s="45">
        <f t="shared" si="129"/>
        <v>6.2475936551714545E-3</v>
      </c>
      <c r="H30" s="45">
        <f t="shared" si="3"/>
        <v>3.1214187695709619E-2</v>
      </c>
      <c r="I30" s="45">
        <f t="shared" si="130"/>
        <v>3.4003834941941881E-3</v>
      </c>
      <c r="J30" s="45">
        <f t="shared" si="131"/>
        <v>2.014860300789427E-2</v>
      </c>
      <c r="K30" s="45">
        <f t="shared" si="132"/>
        <v>2.8945138450489627E-2</v>
      </c>
      <c r="L30" s="45">
        <f t="shared" si="133"/>
        <v>5.3258456190667935E-3</v>
      </c>
      <c r="M30" s="45">
        <f t="shared" si="134"/>
        <v>2.1190155998565452E-3</v>
      </c>
      <c r="N30" s="45">
        <f t="shared" si="135"/>
        <v>-8.6162340052798616E-4</v>
      </c>
      <c r="O30" s="45">
        <f t="shared" si="136"/>
        <v>8.7584922915788076E-3</v>
      </c>
      <c r="P30" s="45">
        <f t="shared" si="137"/>
        <v>1.2617857930389888E-2</v>
      </c>
      <c r="Q30" s="45">
        <f t="shared" si="138"/>
        <v>-1.3086535376641074E-3</v>
      </c>
      <c r="R30" s="45">
        <f t="shared" si="139"/>
        <v>-1.1441638411631302E-3</v>
      </c>
      <c r="S30" s="45">
        <f t="shared" si="140"/>
        <v>1.2133907363915334E-3</v>
      </c>
      <c r="T30" s="45">
        <f t="shared" si="141"/>
        <v>-6.8467360358040975E-3</v>
      </c>
      <c r="U30" s="45">
        <f t="shared" si="142"/>
        <v>-1.0288042476008872E-2</v>
      </c>
      <c r="V30" s="45">
        <f t="shared" si="143"/>
        <v>-3.9044034799493458E-3</v>
      </c>
      <c r="W30" s="45">
        <f t="shared" si="144"/>
        <v>-4.8525359827854128E-3</v>
      </c>
      <c r="X30" s="45">
        <f t="shared" si="145"/>
        <v>-6.9500691678341378E-3</v>
      </c>
      <c r="Y30" s="45">
        <f t="shared" si="146"/>
        <v>-5.9114060683799034E-3</v>
      </c>
      <c r="Z30" s="45">
        <f t="shared" si="147"/>
        <v>-4.9205998804845094E-3</v>
      </c>
      <c r="AA30" s="45">
        <f t="shared" si="148"/>
        <v>-2.1873286038507369E-3</v>
      </c>
      <c r="AB30" s="45">
        <f t="shared" si="149"/>
        <v>-4.3599965410527691E-3</v>
      </c>
      <c r="AC30" s="45">
        <f t="shared" si="150"/>
        <v>-4.5808443133670248E-3</v>
      </c>
      <c r="AD30" s="45">
        <f t="shared" si="151"/>
        <v>-7.8660419293240008E-4</v>
      </c>
      <c r="AE30" s="45">
        <f t="shared" si="152"/>
        <v>1.2306599439680039E-3</v>
      </c>
      <c r="AF30" s="45">
        <f t="shared" si="153"/>
        <v>-4.0132999267521082E-4</v>
      </c>
      <c r="AG30" s="45">
        <f t="shared" si="154"/>
        <v>1.1313670431380512E-3</v>
      </c>
      <c r="AH30" s="45">
        <f t="shared" si="155"/>
        <v>-1.4606012625688425E-3</v>
      </c>
      <c r="AI30" s="45">
        <f t="shared" si="156"/>
        <v>-4.0010753241216954E-3</v>
      </c>
    </row>
    <row r="31" spans="1:35" x14ac:dyDescent="0.25">
      <c r="A31" s="45" t="str">
        <f>A87</f>
        <v>Electric Power</v>
      </c>
    </row>
    <row r="32" spans="1:35" x14ac:dyDescent="0.25">
      <c r="B32" s="45" t="str">
        <f>A88</f>
        <v>Distillate Fuel Oil</v>
      </c>
      <c r="E32" s="45">
        <f t="shared" ref="E32:E36" si="157">(F88-E88)/E88</f>
        <v>-2.5195503891542063E-2</v>
      </c>
      <c r="F32" s="45">
        <f t="shared" ref="F32:F36" si="158">(G88-F88)/F88</f>
        <v>-3.0885890797991495E-2</v>
      </c>
      <c r="G32" s="45">
        <f t="shared" ref="G32:G36" si="159">(H88-G88)/G88</f>
        <v>-2.6751192143241731E-2</v>
      </c>
      <c r="H32" s="45">
        <f t="shared" si="3"/>
        <v>-3.1728910829353751E-2</v>
      </c>
      <c r="I32" s="45">
        <f t="shared" ref="I32:I36" si="160">(J88-I88)/I88</f>
        <v>-2.1613134397494533E-2</v>
      </c>
      <c r="J32" s="45">
        <f t="shared" ref="J32:J36" si="161">(K88-J88)/J88</f>
        <v>-3.6091387433282988E-2</v>
      </c>
      <c r="K32" s="45">
        <f t="shared" ref="K32:K36" si="162">(L88-K88)/K88</f>
        <v>2.0855669337910828E-2</v>
      </c>
      <c r="L32" s="45">
        <f t="shared" ref="L32:L36" si="163">(M88-L88)/L88</f>
        <v>1.4579879848195827E-3</v>
      </c>
      <c r="M32" s="45">
        <f t="shared" ref="M32:M36" si="164">(N88-M88)/M88</f>
        <v>2.0179172986214189E-2</v>
      </c>
      <c r="N32" s="45">
        <f t="shared" ref="N32:N36" si="165">(O88-N88)/N88</f>
        <v>9.8489132079894459E-3</v>
      </c>
      <c r="O32" s="45">
        <f t="shared" ref="O32:O36" si="166">(P88-O88)/O88</f>
        <v>7.8028954034710914E-3</v>
      </c>
      <c r="P32" s="45">
        <f t="shared" ref="P32:P36" si="167">(Q88-P88)/P88</f>
        <v>1.4917889433529296E-2</v>
      </c>
      <c r="Q32" s="45">
        <f t="shared" ref="Q32:Q36" si="168">(R88-Q88)/Q88</f>
        <v>7.9903380327199201E-3</v>
      </c>
      <c r="R32" s="45">
        <f t="shared" ref="R32:R36" si="169">(S88-R88)/R88</f>
        <v>1.920134703357047E-2</v>
      </c>
      <c r="S32" s="45">
        <f t="shared" ref="S32:S36" si="170">(T88-S88)/S88</f>
        <v>1.0607510934087292E-2</v>
      </c>
      <c r="T32" s="45">
        <f t="shared" ref="T32:T36" si="171">(U88-T88)/T88</f>
        <v>1.0943862237563388E-2</v>
      </c>
      <c r="U32" s="45">
        <f t="shared" ref="U32:U36" si="172">(V88-U88)/U88</f>
        <v>1.3043185993846282E-2</v>
      </c>
      <c r="V32" s="45">
        <f t="shared" ref="V32:V36" si="173">(W88-V88)/V88</f>
        <v>5.495656256863244E-3</v>
      </c>
      <c r="W32" s="45">
        <f t="shared" ref="W32:W36" si="174">(X88-W88)/W88</f>
        <v>1.0760595898022309E-2</v>
      </c>
      <c r="X32" s="45">
        <f t="shared" ref="X32:X36" si="175">(Y88-X88)/X88</f>
        <v>1.1192881491726854E-2</v>
      </c>
      <c r="Y32" s="45">
        <f t="shared" ref="Y32:Y36" si="176">(Z88-Y88)/Y88</f>
        <v>3.3937036486979999E-3</v>
      </c>
      <c r="Z32" s="45">
        <f t="shared" ref="Z32:Z36" si="177">(AA88-Z88)/Z88</f>
        <v>9.1414696023372211E-3</v>
      </c>
      <c r="AA32" s="45">
        <f t="shared" ref="AA32:AA36" si="178">(AB88-AA88)/AA88</f>
        <v>1.7333290057840803E-2</v>
      </c>
      <c r="AB32" s="45">
        <f t="shared" ref="AB32:AB36" si="179">(AC88-AB88)/AB88</f>
        <v>7.3626716927590692E-3</v>
      </c>
      <c r="AC32" s="45">
        <f t="shared" ref="AC32:AC36" si="180">(AD88-AC88)/AC88</f>
        <v>9.5951553168566878E-3</v>
      </c>
      <c r="AD32" s="45">
        <f t="shared" ref="AD32:AD36" si="181">(AE88-AD88)/AD88</f>
        <v>1.9159360944616118E-2</v>
      </c>
      <c r="AE32" s="45">
        <f t="shared" ref="AE32:AE36" si="182">(AF88-AE88)/AE88</f>
        <v>1.0018886041391771E-3</v>
      </c>
      <c r="AF32" s="45">
        <f t="shared" ref="AF32:AF36" si="183">(AG88-AF88)/AF88</f>
        <v>1.7550031862319002E-2</v>
      </c>
      <c r="AG32" s="45">
        <f t="shared" ref="AG32:AG36" si="184">(AH88-AG88)/AG88</f>
        <v>1.2979622038563151E-2</v>
      </c>
      <c r="AH32" s="45">
        <f t="shared" ref="AH32:AH36" si="185">(AI88-AH88)/AH88</f>
        <v>9.7621591373961408E-3</v>
      </c>
      <c r="AI32" s="45">
        <f t="shared" ref="AI32:AI36" si="186">(AJ88-AI88)/AI88</f>
        <v>5.6757851057845869E-3</v>
      </c>
    </row>
    <row r="33" spans="1:35" x14ac:dyDescent="0.25">
      <c r="B33" s="45" t="str">
        <f>A89</f>
        <v>Residual Fuel Oil</v>
      </c>
      <c r="E33" s="45">
        <f t="shared" si="157"/>
        <v>-6.0270745343512636E-2</v>
      </c>
      <c r="F33" s="45">
        <f t="shared" si="158"/>
        <v>-4.0653444412678289E-3</v>
      </c>
      <c r="G33" s="45">
        <f t="shared" si="159"/>
        <v>-5.12011491168121E-3</v>
      </c>
      <c r="H33" s="45">
        <f t="shared" si="3"/>
        <v>-1.2153093371625085E-2</v>
      </c>
      <c r="I33" s="45">
        <f t="shared" si="160"/>
        <v>-7.7044564527024189E-4</v>
      </c>
      <c r="J33" s="45">
        <f t="shared" si="161"/>
        <v>-8.8827959848831982E-3</v>
      </c>
      <c r="K33" s="45">
        <f t="shared" si="162"/>
        <v>1.0126314342581393E-2</v>
      </c>
      <c r="L33" s="45">
        <f t="shared" si="163"/>
        <v>1.7215481493588255E-2</v>
      </c>
      <c r="M33" s="45">
        <f t="shared" si="164"/>
        <v>6.8939580090369434E-3</v>
      </c>
      <c r="N33" s="45">
        <f t="shared" si="165"/>
        <v>2.6120899105953811E-2</v>
      </c>
      <c r="O33" s="45">
        <f t="shared" si="166"/>
        <v>1.6117873706226426E-2</v>
      </c>
      <c r="P33" s="45">
        <f t="shared" si="167"/>
        <v>1.561626615706305E-2</v>
      </c>
      <c r="Q33" s="45">
        <f t="shared" si="168"/>
        <v>1.1176773896916148E-2</v>
      </c>
      <c r="R33" s="45">
        <f t="shared" si="169"/>
        <v>1.7152712823751696E-2</v>
      </c>
      <c r="S33" s="45">
        <f t="shared" si="170"/>
        <v>1.323334725838843E-2</v>
      </c>
      <c r="T33" s="45">
        <f t="shared" si="171"/>
        <v>1.2395180917448075E-2</v>
      </c>
      <c r="U33" s="45">
        <f t="shared" si="172"/>
        <v>1.2022796851108389E-2</v>
      </c>
      <c r="V33" s="45">
        <f t="shared" si="173"/>
        <v>1.2318143167286704E-2</v>
      </c>
      <c r="W33" s="45">
        <f t="shared" si="174"/>
        <v>1.1826344227243126E-2</v>
      </c>
      <c r="X33" s="45">
        <f t="shared" si="175"/>
        <v>1.393643892546962E-2</v>
      </c>
      <c r="Y33" s="45">
        <f t="shared" si="176"/>
        <v>1.0794309391213994E-2</v>
      </c>
      <c r="Z33" s="45">
        <f t="shared" si="177"/>
        <v>9.9536547664097145E-3</v>
      </c>
      <c r="AA33" s="45">
        <f t="shared" si="178"/>
        <v>1.8070574733315952E-2</v>
      </c>
      <c r="AB33" s="45">
        <f t="shared" si="179"/>
        <v>9.5576901097266572E-3</v>
      </c>
      <c r="AC33" s="45">
        <f t="shared" si="180"/>
        <v>9.7674544740758758E-3</v>
      </c>
      <c r="AD33" s="45">
        <f t="shared" si="181"/>
        <v>1.1201901300749705E-2</v>
      </c>
      <c r="AE33" s="45">
        <f t="shared" si="182"/>
        <v>7.8526306159742015E-3</v>
      </c>
      <c r="AF33" s="45">
        <f t="shared" si="183"/>
        <v>1.2352414311282431E-2</v>
      </c>
      <c r="AG33" s="45">
        <f t="shared" si="184"/>
        <v>1.4333338808094762E-2</v>
      </c>
      <c r="AH33" s="45">
        <f t="shared" si="185"/>
        <v>1.1035541870830055E-2</v>
      </c>
      <c r="AI33" s="45">
        <f t="shared" si="186"/>
        <v>8.8897370030285288E-3</v>
      </c>
    </row>
    <row r="34" spans="1:35" x14ac:dyDescent="0.25">
      <c r="B34" s="45" t="str">
        <f>A90</f>
        <v>Natural Gas</v>
      </c>
      <c r="E34" s="45">
        <f t="shared" si="157"/>
        <v>-0.1244186305053533</v>
      </c>
      <c r="F34" s="45">
        <f t="shared" si="158"/>
        <v>9.5195024847009882E-2</v>
      </c>
      <c r="G34" s="45">
        <f t="shared" si="159"/>
        <v>-5.9534237915312739E-2</v>
      </c>
      <c r="H34" s="45">
        <f t="shared" si="3"/>
        <v>2.7404705335514947E-2</v>
      </c>
      <c r="I34" s="45">
        <f t="shared" si="160"/>
        <v>5.2803978419642586E-2</v>
      </c>
      <c r="J34" s="45">
        <f t="shared" si="161"/>
        <v>0.11025408622211916</v>
      </c>
      <c r="K34" s="45">
        <f t="shared" si="162"/>
        <v>0.10292608539052563</v>
      </c>
      <c r="L34" s="45">
        <f t="shared" si="163"/>
        <v>4.3729574173789948E-2</v>
      </c>
      <c r="M34" s="45">
        <f t="shared" si="164"/>
        <v>2.9805859464744448E-2</v>
      </c>
      <c r="N34" s="45">
        <f t="shared" si="165"/>
        <v>-7.9005642350610406E-3</v>
      </c>
      <c r="O34" s="45">
        <f t="shared" si="166"/>
        <v>-4.0205024575584336E-2</v>
      </c>
      <c r="P34" s="45">
        <f t="shared" si="167"/>
        <v>-1.747326027644934E-2</v>
      </c>
      <c r="Q34" s="45">
        <f t="shared" si="168"/>
        <v>4.8848780291278794E-3</v>
      </c>
      <c r="R34" s="45">
        <f t="shared" si="169"/>
        <v>1.9896102615530178E-2</v>
      </c>
      <c r="S34" s="45">
        <f t="shared" si="170"/>
        <v>2.1134541699358363E-2</v>
      </c>
      <c r="T34" s="45">
        <f t="shared" si="171"/>
        <v>9.4146381431352098E-3</v>
      </c>
      <c r="U34" s="45">
        <f t="shared" si="172"/>
        <v>1.0074882625478666E-2</v>
      </c>
      <c r="V34" s="45">
        <f t="shared" si="173"/>
        <v>2.8629499484417401E-2</v>
      </c>
      <c r="W34" s="45">
        <f t="shared" si="174"/>
        <v>1.0972304238452846E-2</v>
      </c>
      <c r="X34" s="45">
        <f t="shared" si="175"/>
        <v>1.2984808289474117E-2</v>
      </c>
      <c r="Y34" s="45">
        <f t="shared" si="176"/>
        <v>2.9242726008130034E-3</v>
      </c>
      <c r="Z34" s="45">
        <f t="shared" si="177"/>
        <v>-1.0817840841078626E-4</v>
      </c>
      <c r="AA34" s="45">
        <f t="shared" si="178"/>
        <v>-1.4353543552195288E-2</v>
      </c>
      <c r="AB34" s="45">
        <f t="shared" si="179"/>
        <v>8.5215377087843117E-3</v>
      </c>
      <c r="AC34" s="45">
        <f t="shared" si="180"/>
        <v>1.5554626436062591E-2</v>
      </c>
      <c r="AD34" s="45">
        <f t="shared" si="181"/>
        <v>-1.5862767326860826E-3</v>
      </c>
      <c r="AE34" s="45">
        <f t="shared" si="182"/>
        <v>2.1857399778320654E-2</v>
      </c>
      <c r="AF34" s="45">
        <f t="shared" si="183"/>
        <v>2.0676830123273586E-2</v>
      </c>
      <c r="AG34" s="45">
        <f t="shared" si="184"/>
        <v>1.7881670248483517E-2</v>
      </c>
      <c r="AH34" s="45">
        <f t="shared" si="185"/>
        <v>1.2618137763369836E-2</v>
      </c>
      <c r="AI34" s="45">
        <f t="shared" si="186"/>
        <v>1.5896128001697315E-2</v>
      </c>
    </row>
    <row r="35" spans="1:35" x14ac:dyDescent="0.25">
      <c r="B35" s="45" t="str">
        <f>A91</f>
        <v>Steam Coal</v>
      </c>
      <c r="E35" s="45">
        <f t="shared" si="157"/>
        <v>7.3694835178760965E-2</v>
      </c>
      <c r="F35" s="45">
        <f t="shared" si="158"/>
        <v>-7.487317894275151E-4</v>
      </c>
      <c r="G35" s="45">
        <f t="shared" si="159"/>
        <v>-2.8898525729487798E-2</v>
      </c>
      <c r="H35" s="45">
        <f t="shared" si="3"/>
        <v>4.1211682376423491E-3</v>
      </c>
      <c r="I35" s="45">
        <f t="shared" si="160"/>
        <v>1.0556364408917378E-3</v>
      </c>
      <c r="J35" s="45">
        <f t="shared" si="161"/>
        <v>2.7920523640982157E-3</v>
      </c>
      <c r="K35" s="45">
        <f t="shared" si="162"/>
        <v>-1.3131877325829194E-3</v>
      </c>
      <c r="L35" s="45">
        <f t="shared" si="163"/>
        <v>1.0476366229636287E-2</v>
      </c>
      <c r="M35" s="45">
        <f t="shared" si="164"/>
        <v>-1.4021707957996292E-3</v>
      </c>
      <c r="N35" s="45">
        <f t="shared" si="165"/>
        <v>1.8985352419403753E-3</v>
      </c>
      <c r="O35" s="45">
        <f t="shared" si="166"/>
        <v>4.4303912703084879E-3</v>
      </c>
      <c r="P35" s="45">
        <f t="shared" si="167"/>
        <v>-1.1122405488603088E-3</v>
      </c>
      <c r="Q35" s="45">
        <f t="shared" si="168"/>
        <v>1.0474054496725288E-3</v>
      </c>
      <c r="R35" s="45">
        <f t="shared" si="169"/>
        <v>1.1151028809071237E-3</v>
      </c>
      <c r="S35" s="45">
        <f t="shared" si="170"/>
        <v>1.7090961430421183E-3</v>
      </c>
      <c r="T35" s="45">
        <f t="shared" si="171"/>
        <v>8.1438697796613153E-4</v>
      </c>
      <c r="U35" s="45">
        <f t="shared" si="172"/>
        <v>7.2943412584608892E-4</v>
      </c>
      <c r="V35" s="45">
        <f t="shared" si="173"/>
        <v>1.0112075113511544E-3</v>
      </c>
      <c r="W35" s="45">
        <f t="shared" si="174"/>
        <v>-2.6200110218920795E-3</v>
      </c>
      <c r="X35" s="45">
        <f t="shared" si="175"/>
        <v>1.2881837073268241E-3</v>
      </c>
      <c r="Y35" s="45">
        <f t="shared" si="176"/>
        <v>-1.3758749675936784E-3</v>
      </c>
      <c r="Z35" s="45">
        <f t="shared" si="177"/>
        <v>2.8853446373570575E-3</v>
      </c>
      <c r="AA35" s="45">
        <f t="shared" si="178"/>
        <v>2.8784301253806546E-3</v>
      </c>
      <c r="AB35" s="45">
        <f t="shared" si="179"/>
        <v>2.0266791546115982E-3</v>
      </c>
      <c r="AC35" s="45">
        <f t="shared" si="180"/>
        <v>2.2677551891574065E-3</v>
      </c>
      <c r="AD35" s="45">
        <f t="shared" si="181"/>
        <v>4.0075524832415207E-3</v>
      </c>
      <c r="AE35" s="45">
        <f t="shared" si="182"/>
        <v>5.9288230394890866E-4</v>
      </c>
      <c r="AF35" s="45">
        <f t="shared" si="183"/>
        <v>3.5510743907368751E-3</v>
      </c>
      <c r="AG35" s="45">
        <f t="shared" si="184"/>
        <v>2.3681105373180673E-3</v>
      </c>
      <c r="AH35" s="45">
        <f t="shared" si="185"/>
        <v>2.0382489588489094E-3</v>
      </c>
      <c r="AI35" s="45">
        <f t="shared" si="186"/>
        <v>2.1320009535991855E-3</v>
      </c>
    </row>
    <row r="36" spans="1:35" x14ac:dyDescent="0.25">
      <c r="B36" s="45" t="str">
        <f>A92</f>
        <v>Uranium</v>
      </c>
      <c r="E36" s="45">
        <f t="shared" si="157"/>
        <v>3.0772279218877993E-3</v>
      </c>
      <c r="F36" s="45">
        <f t="shared" si="158"/>
        <v>1.5331567254719689E-3</v>
      </c>
      <c r="G36" s="45">
        <f t="shared" si="159"/>
        <v>1.5322816866580652E-3</v>
      </c>
      <c r="H36" s="45">
        <f t="shared" si="3"/>
        <v>3.0584051027306657E-3</v>
      </c>
      <c r="I36" s="45">
        <f t="shared" si="160"/>
        <v>1.5238072911247453E-3</v>
      </c>
      <c r="J36" s="45">
        <f t="shared" si="161"/>
        <v>3.0444406407223556E-3</v>
      </c>
      <c r="K36" s="45">
        <f t="shared" si="162"/>
        <v>1.5168708121968679E-3</v>
      </c>
      <c r="L36" s="45">
        <f t="shared" si="163"/>
        <v>1.5160297205902738E-3</v>
      </c>
      <c r="M36" s="45">
        <f t="shared" si="164"/>
        <v>1.5122807374695776E-3</v>
      </c>
      <c r="N36" s="45">
        <f t="shared" si="165"/>
        <v>3.0214463159698168E-3</v>
      </c>
      <c r="O36" s="45">
        <f t="shared" si="166"/>
        <v>3.0123446782393194E-3</v>
      </c>
      <c r="P36" s="45">
        <f t="shared" si="167"/>
        <v>1.5009272555401403E-3</v>
      </c>
      <c r="Q36" s="45">
        <f t="shared" si="168"/>
        <v>2.9987967346115319E-3</v>
      </c>
      <c r="R36" s="45">
        <f t="shared" si="169"/>
        <v>2.9898308396525408E-3</v>
      </c>
      <c r="S36" s="45">
        <f t="shared" si="170"/>
        <v>1.4897429763631217E-3</v>
      </c>
      <c r="T36" s="45">
        <f t="shared" si="171"/>
        <v>2.9764842014626388E-3</v>
      </c>
      <c r="U36" s="45">
        <f t="shared" si="172"/>
        <v>2.9676510350413838E-3</v>
      </c>
      <c r="V36" s="45">
        <f t="shared" si="173"/>
        <v>1.4787241454325779E-3</v>
      </c>
      <c r="W36" s="45">
        <f t="shared" si="174"/>
        <v>2.9545012486707576E-3</v>
      </c>
      <c r="X36" s="45">
        <f t="shared" si="175"/>
        <v>2.9457978851407775E-3</v>
      </c>
      <c r="Y36" s="45">
        <f t="shared" si="176"/>
        <v>2.9357342370125105E-3</v>
      </c>
      <c r="Z36" s="45">
        <f t="shared" si="177"/>
        <v>1.4649777438780814E-3</v>
      </c>
      <c r="AA36" s="45">
        <f t="shared" si="178"/>
        <v>2.9242642264541217E-3</v>
      </c>
      <c r="AB36" s="45">
        <f t="shared" si="179"/>
        <v>2.9143367151781888E-3</v>
      </c>
      <c r="AC36" s="45">
        <f t="shared" si="180"/>
        <v>2.9072650892087511E-3</v>
      </c>
      <c r="AD36" s="45">
        <f t="shared" si="181"/>
        <v>2.8988374004351733E-3</v>
      </c>
      <c r="AE36" s="45">
        <f t="shared" si="182"/>
        <v>2.8904584314297416E-3</v>
      </c>
      <c r="AF36" s="45">
        <f t="shared" si="183"/>
        <v>2.8807427884481808E-3</v>
      </c>
      <c r="AG36" s="45">
        <f t="shared" si="184"/>
        <v>2.8738489413298418E-3</v>
      </c>
      <c r="AH36" s="45">
        <f t="shared" si="185"/>
        <v>2.86561360071716E-3</v>
      </c>
      <c r="AI36" s="45">
        <f t="shared" si="186"/>
        <v>2.8574253238461129E-3</v>
      </c>
    </row>
    <row r="37" spans="1:35" x14ac:dyDescent="0.25">
      <c r="A37" s="45" t="str">
        <f>A93</f>
        <v>Average Price to All Users</v>
      </c>
    </row>
    <row r="38" spans="1:35" x14ac:dyDescent="0.25">
      <c r="B38" s="45" t="str">
        <f t="shared" ref="B38:B48" si="187">A94</f>
        <v>Propane</v>
      </c>
      <c r="E38" s="45">
        <f t="shared" ref="E38:E44" si="188">(F94-E94)/E94</f>
        <v>-5.4789354009685307E-2</v>
      </c>
      <c r="F38" s="45">
        <f t="shared" ref="F38:F44" si="189">(G94-F94)/F94</f>
        <v>0.10759263913483305</v>
      </c>
      <c r="G38" s="45">
        <f t="shared" ref="G38:G44" si="190">(H94-G94)/G94</f>
        <v>4.1311507995130094E-2</v>
      </c>
      <c r="H38" s="45">
        <f t="shared" si="3"/>
        <v>2.9930330624730557E-2</v>
      </c>
      <c r="I38" s="45">
        <f t="shared" ref="I38:I44" si="191">(J94-I94)/I94</f>
        <v>3.1763666015500604E-2</v>
      </c>
      <c r="J38" s="45">
        <f t="shared" ref="J38:J44" si="192">(K94-J94)/J94</f>
        <v>4.1571669487996454E-2</v>
      </c>
      <c r="K38" s="45">
        <f t="shared" ref="K38:K44" si="193">(L94-K94)/K94</f>
        <v>4.0573952660155128E-2</v>
      </c>
      <c r="L38" s="45">
        <f t="shared" ref="L38:L44" si="194">(M94-L94)/L94</f>
        <v>2.5072506882238544E-2</v>
      </c>
      <c r="M38" s="45">
        <f t="shared" ref="M38:M44" si="195">(N94-M94)/M94</f>
        <v>1.6501275328164252E-2</v>
      </c>
      <c r="N38" s="45">
        <f t="shared" ref="N38:N44" si="196">(O94-N94)/N94</f>
        <v>9.6525679689266099E-3</v>
      </c>
      <c r="O38" s="45">
        <f t="shared" ref="O38:O44" si="197">(P94-O94)/O94</f>
        <v>5.9457744775031032E-2</v>
      </c>
      <c r="P38" s="45">
        <f t="shared" ref="P38:P44" si="198">(Q94-P94)/P94</f>
        <v>4.4966501975952965E-4</v>
      </c>
      <c r="Q38" s="45">
        <f t="shared" ref="Q38:Q44" si="199">(R94-Q94)/Q94</f>
        <v>2.9283036766501115E-3</v>
      </c>
      <c r="R38" s="45">
        <f t="shared" ref="R38:R44" si="200">(S94-R94)/R94</f>
        <v>1.7882935214481803E-2</v>
      </c>
      <c r="S38" s="45">
        <f t="shared" ref="S38:S44" si="201">(T94-S94)/S94</f>
        <v>9.4952825003908198E-3</v>
      </c>
      <c r="T38" s="45">
        <f t="shared" ref="T38:T44" si="202">(U94-T94)/T94</f>
        <v>1.0346887417143725E-2</v>
      </c>
      <c r="U38" s="45">
        <f t="shared" ref="U38:U44" si="203">(V94-U94)/U94</f>
        <v>1.206455770622109E-2</v>
      </c>
      <c r="V38" s="45">
        <f t="shared" ref="V38:V44" si="204">(W94-V94)/V94</f>
        <v>1.3085536452426393E-2</v>
      </c>
      <c r="W38" s="45">
        <f t="shared" ref="W38:W44" si="205">(X94-W94)/W94</f>
        <v>1.2579188887429621E-2</v>
      </c>
      <c r="X38" s="45">
        <f t="shared" ref="X38:X44" si="206">(Y94-X94)/X94</f>
        <v>1.1659522141228423E-2</v>
      </c>
      <c r="Y38" s="45">
        <f t="shared" ref="Y38:Y44" si="207">(Z94-Y94)/Y94</f>
        <v>9.8233397231931325E-3</v>
      </c>
      <c r="Z38" s="45">
        <f t="shared" ref="Z38:Z44" si="208">(AA94-Z94)/Z94</f>
        <v>9.0035866892219773E-3</v>
      </c>
      <c r="AA38" s="45">
        <f t="shared" ref="AA38:AA44" si="209">(AB94-AA94)/AA94</f>
        <v>1.3603727911364478E-2</v>
      </c>
      <c r="AB38" s="45">
        <f t="shared" ref="AB38:AB44" si="210">(AC94-AB94)/AB94</f>
        <v>1.061240645613673E-2</v>
      </c>
      <c r="AC38" s="45">
        <f t="shared" ref="AC38:AC44" si="211">(AD94-AC94)/AC94</f>
        <v>1.0213428069458163E-2</v>
      </c>
      <c r="AD38" s="45">
        <f t="shared" ref="AD38:AD44" si="212">(AE94-AD94)/AD94</f>
        <v>1.0066697824643429E-2</v>
      </c>
      <c r="AE38" s="45">
        <f t="shared" ref="AE38:AE44" si="213">(AF94-AE94)/AE94</f>
        <v>9.5969334617280865E-3</v>
      </c>
      <c r="AF38" s="45">
        <f t="shared" ref="AF38:AF44" si="214">(AG94-AF94)/AF94</f>
        <v>1.2199090756660005E-2</v>
      </c>
      <c r="AG38" s="45">
        <f t="shared" ref="AG38:AG44" si="215">(AH94-AG94)/AG94</f>
        <v>1.269168081552766E-2</v>
      </c>
      <c r="AH38" s="45">
        <f t="shared" ref="AH38:AH44" si="216">(AI94-AH94)/AH94</f>
        <v>1.010663531879351E-2</v>
      </c>
      <c r="AI38" s="45">
        <f t="shared" ref="AI38:AI44" si="217">(AJ94-AI94)/AI94</f>
        <v>9.4475554778275413E-3</v>
      </c>
    </row>
    <row r="39" spans="1:35" x14ac:dyDescent="0.25">
      <c r="B39" s="45" t="str">
        <f t="shared" si="187"/>
        <v>E85</v>
      </c>
      <c r="E39" s="45">
        <f t="shared" si="188"/>
        <v>-2.1522531821234949E-2</v>
      </c>
      <c r="F39" s="45">
        <f t="shared" si="189"/>
        <v>0.13403039209192155</v>
      </c>
      <c r="G39" s="45">
        <f t="shared" si="190"/>
        <v>-3.7347746354293075E-2</v>
      </c>
      <c r="H39" s="45">
        <f t="shared" si="3"/>
        <v>1.1517745948980146E-2</v>
      </c>
      <c r="I39" s="45">
        <f t="shared" si="191"/>
        <v>-2.3918759247628884E-2</v>
      </c>
      <c r="J39" s="45">
        <f t="shared" si="192"/>
        <v>1.2264503166473395E-2</v>
      </c>
      <c r="K39" s="45">
        <f t="shared" si="193"/>
        <v>-3.6777457439565748E-3</v>
      </c>
      <c r="L39" s="45">
        <f t="shared" si="194"/>
        <v>-6.425257943436573E-3</v>
      </c>
      <c r="M39" s="45">
        <f t="shared" si="195"/>
        <v>1.5397566351378201E-2</v>
      </c>
      <c r="N39" s="45">
        <f t="shared" si="196"/>
        <v>-5.0838622915464014E-4</v>
      </c>
      <c r="O39" s="45">
        <f t="shared" si="197"/>
        <v>5.1677991717482163E-2</v>
      </c>
      <c r="P39" s="45">
        <f t="shared" si="198"/>
        <v>1.7541912921817563E-2</v>
      </c>
      <c r="Q39" s="45">
        <f t="shared" si="199"/>
        <v>-4.4485825998900825E-3</v>
      </c>
      <c r="R39" s="45">
        <f t="shared" si="200"/>
        <v>2.4127770562263576E-2</v>
      </c>
      <c r="S39" s="45">
        <f t="shared" si="201"/>
        <v>1.779582006823759E-2</v>
      </c>
      <c r="T39" s="45">
        <f t="shared" si="202"/>
        <v>9.5322751844503714E-3</v>
      </c>
      <c r="U39" s="45">
        <f t="shared" si="203"/>
        <v>9.7298799486131779E-3</v>
      </c>
      <c r="V39" s="45">
        <f t="shared" si="204"/>
        <v>1.804244274641705E-3</v>
      </c>
      <c r="W39" s="45">
        <f t="shared" si="205"/>
        <v>9.5171403645119852E-3</v>
      </c>
      <c r="X39" s="45">
        <f t="shared" si="206"/>
        <v>2.6043274051267388E-2</v>
      </c>
      <c r="Y39" s="45">
        <f t="shared" si="207"/>
        <v>2.6613837227720191E-2</v>
      </c>
      <c r="Z39" s="45">
        <f t="shared" si="208"/>
        <v>9.3413187309612459E-3</v>
      </c>
      <c r="AA39" s="45">
        <f t="shared" si="209"/>
        <v>2.4961297912862678E-2</v>
      </c>
      <c r="AB39" s="45">
        <f t="shared" si="210"/>
        <v>1.7083384929173887E-2</v>
      </c>
      <c r="AC39" s="45">
        <f t="shared" si="211"/>
        <v>1.5751327705120645E-2</v>
      </c>
      <c r="AD39" s="45">
        <f t="shared" si="212"/>
        <v>1.1282970863788266E-2</v>
      </c>
      <c r="AE39" s="45">
        <f t="shared" si="213"/>
        <v>2.5296481424659571E-2</v>
      </c>
      <c r="AF39" s="45">
        <f t="shared" si="214"/>
        <v>5.5553062966719712E-2</v>
      </c>
      <c r="AG39" s="45">
        <f t="shared" si="215"/>
        <v>3.033617309427955E-2</v>
      </c>
      <c r="AH39" s="45">
        <f t="shared" si="216"/>
        <v>3.8511989376871038E-2</v>
      </c>
      <c r="AI39" s="45">
        <f t="shared" si="217"/>
        <v>6.3227767742883934E-3</v>
      </c>
    </row>
    <row r="40" spans="1:35" x14ac:dyDescent="0.25">
      <c r="B40" s="45" t="str">
        <f t="shared" si="187"/>
        <v>Motor Gasoline</v>
      </c>
      <c r="E40" s="45">
        <f t="shared" si="188"/>
        <v>5.4593175895566483E-3</v>
      </c>
      <c r="F40" s="45">
        <f t="shared" si="189"/>
        <v>2.0371731766488241E-2</v>
      </c>
      <c r="G40" s="45">
        <f t="shared" si="190"/>
        <v>1.3516825807620874E-2</v>
      </c>
      <c r="H40" s="45">
        <f t="shared" si="3"/>
        <v>1.331570616941646E-2</v>
      </c>
      <c r="I40" s="45">
        <f t="shared" si="191"/>
        <v>9.6182486291019366E-3</v>
      </c>
      <c r="J40" s="45">
        <f t="shared" si="192"/>
        <v>1.3713241998834204E-2</v>
      </c>
      <c r="K40" s="45">
        <f t="shared" si="193"/>
        <v>1.5604470675963027E-2</v>
      </c>
      <c r="L40" s="45">
        <f t="shared" si="194"/>
        <v>6.136819060473195E-3</v>
      </c>
      <c r="M40" s="45">
        <f t="shared" si="195"/>
        <v>1.0897861957423878E-2</v>
      </c>
      <c r="N40" s="45">
        <f t="shared" si="196"/>
        <v>7.7295266338451435E-3</v>
      </c>
      <c r="O40" s="45">
        <f t="shared" si="197"/>
        <v>0.13153833865093792</v>
      </c>
      <c r="P40" s="45">
        <f t="shared" si="198"/>
        <v>5.2587332425955797E-3</v>
      </c>
      <c r="Q40" s="45">
        <f t="shared" si="199"/>
        <v>3.7021426240892818E-3</v>
      </c>
      <c r="R40" s="45">
        <f t="shared" si="200"/>
        <v>2.5659689770401981E-2</v>
      </c>
      <c r="S40" s="45">
        <f t="shared" si="201"/>
        <v>6.3570322433971318E-3</v>
      </c>
      <c r="T40" s="45">
        <f t="shared" si="202"/>
        <v>7.7587845124419685E-3</v>
      </c>
      <c r="U40" s="45">
        <f t="shared" si="203"/>
        <v>7.2940601302136426E-3</v>
      </c>
      <c r="V40" s="45">
        <f t="shared" si="204"/>
        <v>4.5125273252496099E-3</v>
      </c>
      <c r="W40" s="45">
        <f t="shared" si="205"/>
        <v>8.8097440200397871E-3</v>
      </c>
      <c r="X40" s="45">
        <f t="shared" si="206"/>
        <v>8.3641097449107891E-3</v>
      </c>
      <c r="Y40" s="45">
        <f t="shared" si="207"/>
        <v>5.0165930075866134E-3</v>
      </c>
      <c r="Z40" s="45">
        <f t="shared" si="208"/>
        <v>6.6240271897709457E-3</v>
      </c>
      <c r="AA40" s="45">
        <f t="shared" si="209"/>
        <v>1.1596948328833241E-2</v>
      </c>
      <c r="AB40" s="45">
        <f t="shared" si="210"/>
        <v>7.3214330549456925E-3</v>
      </c>
      <c r="AC40" s="45">
        <f t="shared" si="211"/>
        <v>6.0426152868934511E-3</v>
      </c>
      <c r="AD40" s="45">
        <f t="shared" si="212"/>
        <v>5.917699152367552E-3</v>
      </c>
      <c r="AE40" s="45">
        <f t="shared" si="213"/>
        <v>8.5552136235683817E-3</v>
      </c>
      <c r="AF40" s="45">
        <f t="shared" si="214"/>
        <v>7.0178987224149905E-3</v>
      </c>
      <c r="AG40" s="45">
        <f t="shared" si="215"/>
        <v>8.8488332838888555E-3</v>
      </c>
      <c r="AH40" s="45">
        <f t="shared" si="216"/>
        <v>6.8800412988151141E-3</v>
      </c>
      <c r="AI40" s="45">
        <f t="shared" si="217"/>
        <v>7.4221881490311404E-3</v>
      </c>
    </row>
    <row r="41" spans="1:35" x14ac:dyDescent="0.25">
      <c r="B41" s="45" t="str">
        <f t="shared" si="187"/>
        <v>Jet Fuel</v>
      </c>
      <c r="E41" s="45">
        <f t="shared" si="188"/>
        <v>-1.960225372515214E-2</v>
      </c>
      <c r="F41" s="45">
        <f t="shared" si="189"/>
        <v>2.8340332251476463E-3</v>
      </c>
      <c r="G41" s="45">
        <f t="shared" si="190"/>
        <v>7.1333312953296459E-3</v>
      </c>
      <c r="H41" s="45">
        <f t="shared" si="3"/>
        <v>8.2388161796761127E-5</v>
      </c>
      <c r="I41" s="45">
        <f t="shared" si="191"/>
        <v>2.0772504240676153E-2</v>
      </c>
      <c r="J41" s="45">
        <f t="shared" si="192"/>
        <v>4.8237124892140648E-4</v>
      </c>
      <c r="K41" s="45">
        <f t="shared" si="193"/>
        <v>3.0717567367569986E-2</v>
      </c>
      <c r="L41" s="45">
        <f t="shared" si="194"/>
        <v>2.8729105541908089E-3</v>
      </c>
      <c r="M41" s="45">
        <f t="shared" si="195"/>
        <v>3.2242449088193105E-2</v>
      </c>
      <c r="N41" s="45">
        <f t="shared" si="196"/>
        <v>1.3319697929677868E-2</v>
      </c>
      <c r="O41" s="45">
        <f t="shared" si="197"/>
        <v>2.4824587220649629E-2</v>
      </c>
      <c r="P41" s="45">
        <f t="shared" si="198"/>
        <v>2.0793485035698868E-2</v>
      </c>
      <c r="Q41" s="45">
        <f t="shared" si="199"/>
        <v>1.0187571521671462E-2</v>
      </c>
      <c r="R41" s="45">
        <f t="shared" si="200"/>
        <v>2.73878773248451E-2</v>
      </c>
      <c r="S41" s="45">
        <f t="shared" si="201"/>
        <v>1.6230072584976274E-2</v>
      </c>
      <c r="T41" s="45">
        <f t="shared" si="202"/>
        <v>1.5035892753525626E-2</v>
      </c>
      <c r="U41" s="45">
        <f t="shared" si="203"/>
        <v>1.3389079071178091E-2</v>
      </c>
      <c r="V41" s="45">
        <f t="shared" si="204"/>
        <v>1.3011404223776101E-2</v>
      </c>
      <c r="W41" s="45">
        <f t="shared" si="205"/>
        <v>1.0945293437904334E-2</v>
      </c>
      <c r="X41" s="45">
        <f t="shared" si="206"/>
        <v>1.4574727387659176E-2</v>
      </c>
      <c r="Y41" s="45">
        <f t="shared" si="207"/>
        <v>4.7068882836322429E-3</v>
      </c>
      <c r="Z41" s="45">
        <f t="shared" si="208"/>
        <v>1.3012855739926429E-2</v>
      </c>
      <c r="AA41" s="45">
        <f t="shared" si="209"/>
        <v>1.9630166463533511E-2</v>
      </c>
      <c r="AB41" s="45">
        <f t="shared" si="210"/>
        <v>1.0305985420050325E-2</v>
      </c>
      <c r="AC41" s="45">
        <f t="shared" si="211"/>
        <v>1.1651619856380555E-2</v>
      </c>
      <c r="AD41" s="45">
        <f t="shared" si="212"/>
        <v>2.0766405032726882E-2</v>
      </c>
      <c r="AE41" s="45">
        <f t="shared" si="213"/>
        <v>2.5516597080971052E-3</v>
      </c>
      <c r="AF41" s="45">
        <f t="shared" si="214"/>
        <v>2.0177597406892643E-2</v>
      </c>
      <c r="AG41" s="45">
        <f t="shared" si="215"/>
        <v>1.6112931000419089E-2</v>
      </c>
      <c r="AH41" s="45">
        <f t="shared" si="216"/>
        <v>1.1441191869657969E-2</v>
      </c>
      <c r="AI41" s="45">
        <f t="shared" si="217"/>
        <v>4.3635312327262614E-3</v>
      </c>
    </row>
    <row r="42" spans="1:35" x14ac:dyDescent="0.25">
      <c r="B42" s="45" t="str">
        <f t="shared" si="187"/>
        <v>Distillate Fuel Oil</v>
      </c>
      <c r="E42" s="45">
        <f t="shared" si="188"/>
        <v>-2.4730745617772142E-3</v>
      </c>
      <c r="F42" s="45">
        <f t="shared" si="189"/>
        <v>2.8558344936565814E-2</v>
      </c>
      <c r="G42" s="45">
        <f t="shared" si="190"/>
        <v>3.3395858282806432E-2</v>
      </c>
      <c r="H42" s="45">
        <f t="shared" si="3"/>
        <v>2.3944263666457657E-2</v>
      </c>
      <c r="I42" s="45">
        <f t="shared" si="191"/>
        <v>3.3221200048716745E-2</v>
      </c>
      <c r="J42" s="45">
        <f t="shared" si="192"/>
        <v>2.1586947688106435E-2</v>
      </c>
      <c r="K42" s="45">
        <f t="shared" si="193"/>
        <v>1.7597083967117375E-2</v>
      </c>
      <c r="L42" s="45">
        <f t="shared" si="194"/>
        <v>2.8202213360402576E-3</v>
      </c>
      <c r="M42" s="45">
        <f t="shared" si="195"/>
        <v>1.4170179414385541E-2</v>
      </c>
      <c r="N42" s="45">
        <f t="shared" si="196"/>
        <v>8.2139012669014428E-3</v>
      </c>
      <c r="O42" s="45">
        <f t="shared" si="197"/>
        <v>8.1560463370282291E-2</v>
      </c>
      <c r="P42" s="45">
        <f t="shared" si="198"/>
        <v>8.0872889427913708E-3</v>
      </c>
      <c r="Q42" s="45">
        <f t="shared" si="199"/>
        <v>4.1624890954960704E-3</v>
      </c>
      <c r="R42" s="45">
        <f t="shared" si="200"/>
        <v>2.1334538374341881E-2</v>
      </c>
      <c r="S42" s="45">
        <f t="shared" si="201"/>
        <v>4.3160103304704231E-3</v>
      </c>
      <c r="T42" s="45">
        <f t="shared" si="202"/>
        <v>5.9822901334615755E-3</v>
      </c>
      <c r="U42" s="45">
        <f t="shared" si="203"/>
        <v>8.8090663346086437E-3</v>
      </c>
      <c r="V42" s="45">
        <f t="shared" si="204"/>
        <v>5.0916061418379331E-3</v>
      </c>
      <c r="W42" s="45">
        <f t="shared" si="205"/>
        <v>6.3604422124379032E-3</v>
      </c>
      <c r="X42" s="45">
        <f t="shared" si="206"/>
        <v>5.9826277676018292E-3</v>
      </c>
      <c r="Y42" s="45">
        <f t="shared" si="207"/>
        <v>-3.4403804166569771E-4</v>
      </c>
      <c r="Z42" s="45">
        <f t="shared" si="208"/>
        <v>2.972808655172925E-3</v>
      </c>
      <c r="AA42" s="45">
        <f t="shared" si="209"/>
        <v>1.3008830245029399E-2</v>
      </c>
      <c r="AB42" s="45">
        <f t="shared" si="210"/>
        <v>4.3643775037791096E-3</v>
      </c>
      <c r="AC42" s="45">
        <f t="shared" si="211"/>
        <v>5.9346965299681195E-3</v>
      </c>
      <c r="AD42" s="45">
        <f t="shared" si="212"/>
        <v>1.1273061311570113E-2</v>
      </c>
      <c r="AE42" s="45">
        <f t="shared" si="213"/>
        <v>-7.8691513049598274E-4</v>
      </c>
      <c r="AF42" s="45">
        <f t="shared" si="214"/>
        <v>9.105895855244496E-3</v>
      </c>
      <c r="AG42" s="45">
        <f t="shared" si="215"/>
        <v>5.7222198500696524E-3</v>
      </c>
      <c r="AH42" s="45">
        <f t="shared" si="216"/>
        <v>4.5765717886688279E-3</v>
      </c>
      <c r="AI42" s="45">
        <f t="shared" si="217"/>
        <v>5.000787035064222E-3</v>
      </c>
    </row>
    <row r="43" spans="1:35" x14ac:dyDescent="0.25">
      <c r="B43" s="45" t="str">
        <f t="shared" si="187"/>
        <v>Residual Fuel Oil</v>
      </c>
      <c r="E43" s="45">
        <f t="shared" si="188"/>
        <v>7.3677718393077074E-2</v>
      </c>
      <c r="F43" s="45">
        <f t="shared" si="189"/>
        <v>1.1168591998646683E-2</v>
      </c>
      <c r="G43" s="45">
        <f t="shared" si="190"/>
        <v>-1.5177445792814565E-2</v>
      </c>
      <c r="H43" s="45">
        <f t="shared" si="3"/>
        <v>-6.7369898468049944E-2</v>
      </c>
      <c r="I43" s="45">
        <f t="shared" si="191"/>
        <v>1.864949554756061E-2</v>
      </c>
      <c r="J43" s="45">
        <f t="shared" si="192"/>
        <v>1.3078592243874206E-2</v>
      </c>
      <c r="K43" s="45">
        <f t="shared" si="193"/>
        <v>4.0561920822303962E-2</v>
      </c>
      <c r="L43" s="45">
        <f t="shared" si="194"/>
        <v>4.1568224403724277E-2</v>
      </c>
      <c r="M43" s="45">
        <f t="shared" si="195"/>
        <v>2.6820896838357464E-2</v>
      </c>
      <c r="N43" s="45">
        <f t="shared" si="196"/>
        <v>1.6499977905256109E-2</v>
      </c>
      <c r="O43" s="45">
        <f t="shared" si="197"/>
        <v>-2.3949305351916288E-2</v>
      </c>
      <c r="P43" s="45">
        <f t="shared" si="198"/>
        <v>1.2442860482039646E-2</v>
      </c>
      <c r="Q43" s="45">
        <f t="shared" si="199"/>
        <v>6.1264121112783463E-3</v>
      </c>
      <c r="R43" s="45">
        <f t="shared" si="200"/>
        <v>1.7377767757623772E-2</v>
      </c>
      <c r="S43" s="45">
        <f t="shared" si="201"/>
        <v>1.098228934546708E-2</v>
      </c>
      <c r="T43" s="45">
        <f t="shared" si="202"/>
        <v>3.3404728773486443E-2</v>
      </c>
      <c r="U43" s="45">
        <f t="shared" si="203"/>
        <v>2.5264713368267508E-2</v>
      </c>
      <c r="V43" s="45">
        <f t="shared" si="204"/>
        <v>5.862909964246283E-3</v>
      </c>
      <c r="W43" s="45">
        <f t="shared" si="205"/>
        <v>2.7451524038217361E-2</v>
      </c>
      <c r="X43" s="45">
        <f t="shared" si="206"/>
        <v>8.1240394685628686E-3</v>
      </c>
      <c r="Y43" s="45">
        <f t="shared" si="207"/>
        <v>6.3077247014355275E-3</v>
      </c>
      <c r="Z43" s="45">
        <f t="shared" si="208"/>
        <v>3.3856059634446139E-3</v>
      </c>
      <c r="AA43" s="45">
        <f t="shared" si="209"/>
        <v>9.4857609368475919E-3</v>
      </c>
      <c r="AB43" s="45">
        <f t="shared" si="210"/>
        <v>2.7958021550371928E-2</v>
      </c>
      <c r="AC43" s="45">
        <f t="shared" si="211"/>
        <v>1.5656497259272557E-2</v>
      </c>
      <c r="AD43" s="45">
        <f t="shared" si="212"/>
        <v>5.5797610445101802E-3</v>
      </c>
      <c r="AE43" s="45">
        <f t="shared" si="213"/>
        <v>2.3249809818790053E-2</v>
      </c>
      <c r="AF43" s="45">
        <f t="shared" si="214"/>
        <v>1.7681576768904105E-2</v>
      </c>
      <c r="AG43" s="45">
        <f t="shared" si="215"/>
        <v>1.2036220234929921E-2</v>
      </c>
      <c r="AH43" s="45">
        <f t="shared" si="216"/>
        <v>8.8172665481078688E-3</v>
      </c>
      <c r="AI43" s="45">
        <f t="shared" si="217"/>
        <v>-2.1741374023421932E-2</v>
      </c>
    </row>
    <row r="44" spans="1:35" x14ac:dyDescent="0.25">
      <c r="B44" s="45" t="str">
        <f t="shared" si="187"/>
        <v>Natural Gas</v>
      </c>
      <c r="E44" s="45">
        <f t="shared" si="188"/>
        <v>-4.7412905043241117E-2</v>
      </c>
      <c r="F44" s="45">
        <f t="shared" si="189"/>
        <v>-7.8262771887960703E-3</v>
      </c>
      <c r="G44" s="45">
        <f t="shared" si="190"/>
        <v>-4.027620704926281E-2</v>
      </c>
      <c r="H44" s="45">
        <f t="shared" si="3"/>
        <v>-1.4208408347037732E-4</v>
      </c>
      <c r="I44" s="45">
        <f t="shared" si="191"/>
        <v>1.1777380617335452E-2</v>
      </c>
      <c r="J44" s="45">
        <f t="shared" si="192"/>
        <v>1.703972661187075E-2</v>
      </c>
      <c r="K44" s="45">
        <f t="shared" si="193"/>
        <v>3.3607933102770375E-2</v>
      </c>
      <c r="L44" s="45">
        <f t="shared" si="194"/>
        <v>3.1135277454656451E-2</v>
      </c>
      <c r="M44" s="45">
        <f t="shared" si="195"/>
        <v>1.7363752751929345E-2</v>
      </c>
      <c r="N44" s="45">
        <f t="shared" si="196"/>
        <v>7.6047087938546686E-3</v>
      </c>
      <c r="O44" s="45">
        <f t="shared" si="197"/>
        <v>0.1207860095153525</v>
      </c>
      <c r="P44" s="45">
        <f t="shared" si="198"/>
        <v>-1.2005921351967792E-3</v>
      </c>
      <c r="Q44" s="45">
        <f t="shared" si="199"/>
        <v>4.5142038409966808E-3</v>
      </c>
      <c r="R44" s="45">
        <f t="shared" si="200"/>
        <v>2.4626182566586031E-2</v>
      </c>
      <c r="S44" s="45">
        <f t="shared" si="201"/>
        <v>6.6026414339967312E-3</v>
      </c>
      <c r="T44" s="45">
        <f t="shared" si="202"/>
        <v>3.7889700178188701E-3</v>
      </c>
      <c r="U44" s="45">
        <f t="shared" si="203"/>
        <v>2.8319970217029035E-3</v>
      </c>
      <c r="V44" s="45">
        <f t="shared" si="204"/>
        <v>1.335343883548655E-2</v>
      </c>
      <c r="W44" s="45">
        <f t="shared" si="205"/>
        <v>6.373035327922571E-3</v>
      </c>
      <c r="X44" s="45">
        <f t="shared" si="206"/>
        <v>1.1305438468634727E-3</v>
      </c>
      <c r="Y44" s="45">
        <f t="shared" si="207"/>
        <v>4.2546350299986629E-3</v>
      </c>
      <c r="Z44" s="45">
        <f t="shared" si="208"/>
        <v>3.4039644863930461E-4</v>
      </c>
      <c r="AA44" s="45">
        <f t="shared" si="209"/>
        <v>5.53237453529184E-3</v>
      </c>
      <c r="AB44" s="45">
        <f t="shared" si="210"/>
        <v>4.2626699400749035E-3</v>
      </c>
      <c r="AC44" s="45">
        <f t="shared" si="211"/>
        <v>5.1980720549503088E-3</v>
      </c>
      <c r="AD44" s="45">
        <f t="shared" si="212"/>
        <v>4.1036093993530718E-4</v>
      </c>
      <c r="AE44" s="45">
        <f t="shared" si="213"/>
        <v>7.1144159636807791E-3</v>
      </c>
      <c r="AF44" s="45">
        <f t="shared" si="214"/>
        <v>6.0463355113728546E-3</v>
      </c>
      <c r="AG44" s="45">
        <f t="shared" si="215"/>
        <v>4.4749664833423491E-3</v>
      </c>
      <c r="AH44" s="45">
        <f t="shared" si="216"/>
        <v>5.3986277077472606E-3</v>
      </c>
      <c r="AI44" s="45">
        <f t="shared" si="217"/>
        <v>8.9394569733949481E-3</v>
      </c>
    </row>
    <row r="45" spans="1:35" x14ac:dyDescent="0.25">
      <c r="B45" s="45" t="str">
        <f t="shared" si="187"/>
        <v>Metallurgical Coal</v>
      </c>
    </row>
    <row r="46" spans="1:35" x14ac:dyDescent="0.25">
      <c r="B46" s="45" t="str">
        <f t="shared" si="187"/>
        <v>Other Coal</v>
      </c>
      <c r="E46" s="45">
        <f t="shared" ref="E46" si="218">(F102-E102)/E102</f>
        <v>2.0763141304434525E-2</v>
      </c>
      <c r="F46" s="45">
        <f t="shared" ref="F46" si="219">(G102-F102)/F102</f>
        <v>0.10223132390529965</v>
      </c>
      <c r="G46" s="45">
        <f t="shared" ref="G46" si="220">(H102-G102)/G102</f>
        <v>1.815737407488952E-4</v>
      </c>
      <c r="H46" s="45">
        <f t="shared" si="3"/>
        <v>4.8438057896615797E-3</v>
      </c>
      <c r="I46" s="45">
        <f t="shared" ref="I46" si="221">(J102-I102)/I102</f>
        <v>1.1923228382577347E-3</v>
      </c>
      <c r="J46" s="45">
        <f t="shared" ref="J46" si="222">(K102-J102)/J102</f>
        <v>-5.630267472068083E-3</v>
      </c>
      <c r="K46" s="45">
        <f t="shared" ref="K46" si="223">(L102-K102)/K102</f>
        <v>0.16552360415231193</v>
      </c>
      <c r="L46" s="45">
        <f t="shared" ref="L46" si="224">(M102-L102)/L102</f>
        <v>7.831537256592979E-3</v>
      </c>
      <c r="M46" s="45">
        <f t="shared" ref="M46" si="225">(N102-M102)/M102</f>
        <v>-3.3311970222001829E-4</v>
      </c>
      <c r="N46" s="45">
        <f t="shared" ref="N46" si="226">(O102-N102)/N102</f>
        <v>1.4053642899832224E-3</v>
      </c>
      <c r="O46" s="45">
        <f t="shared" ref="O46" si="227">(P102-O102)/O102</f>
        <v>4.372337744855106E-3</v>
      </c>
      <c r="P46" s="45">
        <f t="shared" ref="P46" si="228">(Q102-P102)/P102</f>
        <v>-1.0128498383341991E-3</v>
      </c>
      <c r="Q46" s="45">
        <f t="shared" ref="Q46" si="229">(R102-Q102)/Q102</f>
        <v>2.2680798255960265E-4</v>
      </c>
      <c r="R46" s="45">
        <f t="shared" ref="R46" si="230">(S102-R102)/R102</f>
        <v>-5.0667325011517848E-4</v>
      </c>
      <c r="S46" s="45">
        <f t="shared" ref="S46" si="231">(T102-S102)/S102</f>
        <v>4.6996957517925902E-4</v>
      </c>
      <c r="T46" s="45">
        <f t="shared" ref="T46" si="232">(U102-T102)/T102</f>
        <v>-4.0847722394047159E-5</v>
      </c>
      <c r="U46" s="45">
        <f t="shared" ref="U46" si="233">(V102-U102)/U102</f>
        <v>1.4732813444735843E-3</v>
      </c>
      <c r="V46" s="45">
        <f t="shared" ref="V46" si="234">(W102-V102)/V102</f>
        <v>2.4950453001133066E-3</v>
      </c>
      <c r="W46" s="45">
        <f t="shared" ref="W46" si="235">(X102-W102)/W102</f>
        <v>3.2400635806380777E-4</v>
      </c>
      <c r="X46" s="45">
        <f t="shared" ref="X46" si="236">(Y102-X102)/X102</f>
        <v>3.0048360903335435E-3</v>
      </c>
      <c r="Y46" s="45">
        <f t="shared" ref="Y46" si="237">(Z102-Y102)/Y102</f>
        <v>7.907785441384961E-4</v>
      </c>
      <c r="Z46" s="45">
        <f t="shared" ref="Z46" si="238">(AA102-Z102)/Z102</f>
        <v>7.035407049827685E-3</v>
      </c>
      <c r="AA46" s="45">
        <f t="shared" ref="AA46" si="239">(AB102-AA102)/AA102</f>
        <v>6.7596234469316334E-3</v>
      </c>
      <c r="AB46" s="45">
        <f t="shared" ref="AB46" si="240">(AC102-AB102)/AB102</f>
        <v>5.7262188529400536E-3</v>
      </c>
      <c r="AC46" s="45">
        <f t="shared" ref="AC46" si="241">(AD102-AC102)/AC102</f>
        <v>5.8470236282871122E-3</v>
      </c>
      <c r="AD46" s="45">
        <f t="shared" ref="AD46" si="242">(AE102-AD102)/AD102</f>
        <v>7.3068190005182165E-3</v>
      </c>
      <c r="AE46" s="45">
        <f t="shared" ref="AE46" si="243">(AF102-AE102)/AE102</f>
        <v>6.0563831971717114E-5</v>
      </c>
      <c r="AF46" s="45">
        <f t="shared" ref="AF46" si="244">(AG102-AF102)/AF102</f>
        <v>2.1386389420312599E-3</v>
      </c>
      <c r="AG46" s="45">
        <f t="shared" ref="AG46" si="245">(AH102-AG102)/AG102</f>
        <v>1.0532246804499043E-3</v>
      </c>
      <c r="AH46" s="45">
        <f t="shared" ref="AH46" si="246">(AI102-AH102)/AH102</f>
        <v>1.3229072222914675E-3</v>
      </c>
      <c r="AI46" s="45">
        <f t="shared" ref="AI46" si="247">(AJ102-AI102)/AI102</f>
        <v>1.2252734759872123E-3</v>
      </c>
    </row>
    <row r="47" spans="1:35" x14ac:dyDescent="0.25">
      <c r="B47" s="45" t="str">
        <f t="shared" si="187"/>
        <v>Coal to Liquids</v>
      </c>
    </row>
    <row r="48" spans="1:35" x14ac:dyDescent="0.25">
      <c r="B48" s="45" t="str">
        <f t="shared" si="187"/>
        <v>Electricity</v>
      </c>
      <c r="E48" s="45">
        <f t="shared" ref="E48" si="248">(F104-E104)/E104</f>
        <v>1.4739519975204706E-2</v>
      </c>
      <c r="F48" s="45">
        <f t="shared" ref="F48" si="249">(G104-F104)/F104</f>
        <v>-3.6520358775717826E-2</v>
      </c>
      <c r="G48" s="45">
        <f t="shared" ref="G48" si="250">(H104-G104)/G104</f>
        <v>8.2353872957218535E-3</v>
      </c>
      <c r="H48" s="45">
        <f t="shared" si="3"/>
        <v>2.2941136149604874E-2</v>
      </c>
      <c r="I48" s="45">
        <f t="shared" ref="I48" si="251">(J104-I104)/I104</f>
        <v>2.6690198042203378E-3</v>
      </c>
      <c r="J48" s="45">
        <f t="shared" ref="J48" si="252">(K104-J104)/J104</f>
        <v>3.3416783846440153E-2</v>
      </c>
      <c r="K48" s="45">
        <f t="shared" ref="K48" si="253">(L104-K104)/K104</f>
        <v>2.7344147844377994E-2</v>
      </c>
      <c r="L48" s="45">
        <f t="shared" ref="L48" si="254">(M104-L104)/L104</f>
        <v>7.4632342318361076E-3</v>
      </c>
      <c r="M48" s="45">
        <f t="shared" ref="M48" si="255">(N104-M104)/M104</f>
        <v>3.5744012982041099E-3</v>
      </c>
      <c r="N48" s="45">
        <f t="shared" ref="N48" si="256">(O104-N104)/N104</f>
        <v>3.413986518843959E-3</v>
      </c>
      <c r="O48" s="45">
        <f t="shared" ref="O48" si="257">(P104-O104)/O104</f>
        <v>1.3863798481088286E-2</v>
      </c>
      <c r="P48" s="45">
        <f t="shared" ref="P48" si="258">(Q104-P104)/P104</f>
        <v>1.1793932622418081E-2</v>
      </c>
      <c r="Q48" s="45">
        <f t="shared" ref="Q48" si="259">(R104-Q104)/Q104</f>
        <v>5.7185456755320778E-4</v>
      </c>
      <c r="R48" s="45">
        <f t="shared" ref="R48" si="260">(S104-R104)/R104</f>
        <v>1.1029086403727779E-3</v>
      </c>
      <c r="S48" s="45">
        <f t="shared" ref="S48" si="261">(T104-S104)/S104</f>
        <v>3.0943463708386666E-3</v>
      </c>
      <c r="T48" s="45">
        <f t="shared" ref="T48" si="262">(U104-T104)/T104</f>
        <v>-4.4324247658928291E-3</v>
      </c>
      <c r="U48" s="45">
        <f t="shared" ref="U48" si="263">(V104-U104)/U104</f>
        <v>-5.912536915751815E-3</v>
      </c>
      <c r="V48" s="45">
        <f t="shared" ref="V48" si="264">(W104-V104)/V104</f>
        <v>-1.6978032631075524E-3</v>
      </c>
      <c r="W48" s="45">
        <f t="shared" ref="W48" si="265">(X104-W104)/W104</f>
        <v>-2.6485850597149641E-3</v>
      </c>
      <c r="X48" s="45">
        <f t="shared" ref="X48" si="266">(Y104-X104)/X104</f>
        <v>-4.9904586193066109E-3</v>
      </c>
      <c r="Y48" s="45">
        <f t="shared" ref="Y48" si="267">(Z104-Y104)/Y104</f>
        <v>-5.3475898277189097E-3</v>
      </c>
      <c r="Z48" s="45">
        <f t="shared" ref="Z48" si="268">(AA104-Z104)/Z104</f>
        <v>-4.1053430315914491E-3</v>
      </c>
      <c r="AA48" s="45">
        <f t="shared" ref="AA48" si="269">(AB104-AA104)/AA104</f>
        <v>1.8270064047424411E-3</v>
      </c>
      <c r="AB48" s="45">
        <f t="shared" ref="AB48" si="270">(AC104-AB104)/AB104</f>
        <v>-2.8792862466606619E-3</v>
      </c>
      <c r="AC48" s="45">
        <f t="shared" ref="AC48" si="271">(AD104-AC104)/AC104</f>
        <v>-2.6214570589154595E-3</v>
      </c>
      <c r="AD48" s="45">
        <f t="shared" ref="AD48" si="272">(AE104-AD104)/AD104</f>
        <v>-5.7678013479940237E-4</v>
      </c>
      <c r="AE48" s="45">
        <f t="shared" ref="AE48" si="273">(AF104-AE104)/AE104</f>
        <v>1.1333902290799455E-3</v>
      </c>
      <c r="AF48" s="45">
        <f t="shared" ref="AF48" si="274">(AG104-AF104)/AF104</f>
        <v>1.1020029217181022E-3</v>
      </c>
      <c r="AG48" s="45">
        <f t="shared" ref="AG48" si="275">(AH104-AG104)/AG104</f>
        <v>-3.7668843913279027E-3</v>
      </c>
      <c r="AH48" s="45">
        <f t="shared" ref="AH48" si="276">(AI104-AH104)/AH104</f>
        <v>-3.246643437727701E-5</v>
      </c>
      <c r="AI48" s="45">
        <f t="shared" ref="AI48" si="277">(AJ104-AI104)/AI104</f>
        <v>-2.7228718981456347E-3</v>
      </c>
    </row>
    <row r="53" spans="1:37" x14ac:dyDescent="0.25">
      <c r="A53" s="45" t="s">
        <v>416</v>
      </c>
    </row>
    <row r="54" spans="1:37" x14ac:dyDescent="0.25">
      <c r="A54" s="45" t="s">
        <v>942</v>
      </c>
    </row>
    <row r="55" spans="1:37" x14ac:dyDescent="0.25">
      <c r="A55" s="45" t="s">
        <v>943</v>
      </c>
    </row>
    <row r="56" spans="1:37" x14ac:dyDescent="0.25">
      <c r="A56" s="45" t="s">
        <v>417</v>
      </c>
    </row>
    <row r="57" spans="1:37" x14ac:dyDescent="0.25">
      <c r="B57" s="45" t="s">
        <v>418</v>
      </c>
      <c r="C57" s="45" t="s">
        <v>419</v>
      </c>
      <c r="D57" s="45" t="s">
        <v>420</v>
      </c>
      <c r="E57" s="45">
        <v>2019</v>
      </c>
      <c r="F57" s="45">
        <v>2020</v>
      </c>
      <c r="G57" s="45">
        <v>2021</v>
      </c>
      <c r="H57" s="45">
        <v>2022</v>
      </c>
      <c r="I57" s="45">
        <v>2023</v>
      </c>
      <c r="J57" s="45">
        <v>2024</v>
      </c>
      <c r="K57" s="45">
        <v>2025</v>
      </c>
      <c r="L57" s="45">
        <v>2026</v>
      </c>
      <c r="M57" s="45">
        <v>2027</v>
      </c>
      <c r="N57" s="45">
        <v>2028</v>
      </c>
      <c r="O57" s="45">
        <v>2029</v>
      </c>
      <c r="P57" s="45">
        <v>2030</v>
      </c>
      <c r="Q57" s="45">
        <v>2031</v>
      </c>
      <c r="R57" s="45">
        <v>2032</v>
      </c>
      <c r="S57" s="45">
        <v>2033</v>
      </c>
      <c r="T57" s="45">
        <v>2034</v>
      </c>
      <c r="U57" s="45">
        <v>2035</v>
      </c>
      <c r="V57" s="45">
        <v>2036</v>
      </c>
      <c r="W57" s="45">
        <v>2037</v>
      </c>
      <c r="X57" s="45">
        <v>2038</v>
      </c>
      <c r="Y57" s="45">
        <v>2039</v>
      </c>
      <c r="Z57" s="45">
        <v>2040</v>
      </c>
      <c r="AA57" s="45">
        <v>2041</v>
      </c>
      <c r="AB57" s="45">
        <v>2042</v>
      </c>
      <c r="AC57" s="45">
        <v>2043</v>
      </c>
      <c r="AD57" s="45">
        <v>2044</v>
      </c>
      <c r="AE57" s="45">
        <v>2045</v>
      </c>
      <c r="AF57" s="45">
        <v>2046</v>
      </c>
      <c r="AG57" s="45">
        <v>2047</v>
      </c>
      <c r="AH57" s="45">
        <v>2048</v>
      </c>
      <c r="AI57" s="45">
        <v>2049</v>
      </c>
      <c r="AJ57" s="45">
        <v>2050</v>
      </c>
      <c r="AK57" s="45" t="s">
        <v>944</v>
      </c>
    </row>
    <row r="58" spans="1:37" x14ac:dyDescent="0.25">
      <c r="A58" s="45" t="s">
        <v>421</v>
      </c>
      <c r="C58" s="45" t="s">
        <v>945</v>
      </c>
    </row>
    <row r="59" spans="1:37" x14ac:dyDescent="0.25">
      <c r="A59" s="45" t="s">
        <v>422</v>
      </c>
      <c r="B59" s="45" t="s">
        <v>423</v>
      </c>
      <c r="C59" s="45" t="s">
        <v>946</v>
      </c>
      <c r="D59" s="45" t="s">
        <v>947</v>
      </c>
      <c r="E59" s="45">
        <v>24.484176999999999</v>
      </c>
      <c r="F59" s="45">
        <v>24.156237000000001</v>
      </c>
      <c r="G59" s="45">
        <v>24.570260999999999</v>
      </c>
      <c r="H59" s="45">
        <v>25.372323999999999</v>
      </c>
      <c r="I59" s="45">
        <v>26.160478999999999</v>
      </c>
      <c r="J59" s="45">
        <v>27.025248999999999</v>
      </c>
      <c r="K59" s="45">
        <v>28.122302999999999</v>
      </c>
      <c r="L59" s="45">
        <v>29.314550000000001</v>
      </c>
      <c r="M59" s="45">
        <v>30.269421000000001</v>
      </c>
      <c r="N59" s="45">
        <v>31.003826</v>
      </c>
      <c r="O59" s="45">
        <v>31.516310000000001</v>
      </c>
      <c r="P59" s="45">
        <v>34.029034000000003</v>
      </c>
      <c r="Q59" s="45">
        <v>34.200775</v>
      </c>
      <c r="R59" s="45">
        <v>34.379646000000001</v>
      </c>
      <c r="S59" s="45">
        <v>35.032837000000001</v>
      </c>
      <c r="T59" s="45">
        <v>35.403621999999999</v>
      </c>
      <c r="U59" s="45">
        <v>35.810702999999997</v>
      </c>
      <c r="V59" s="45">
        <v>36.268943999999998</v>
      </c>
      <c r="W59" s="45">
        <v>36.771675000000002</v>
      </c>
      <c r="X59" s="45">
        <v>37.281562999999998</v>
      </c>
      <c r="Y59" s="45">
        <v>37.776943000000003</v>
      </c>
      <c r="Z59" s="45">
        <v>38.234276000000001</v>
      </c>
      <c r="AA59" s="45">
        <v>38.663235</v>
      </c>
      <c r="AB59" s="45">
        <v>39.192138999999997</v>
      </c>
      <c r="AC59" s="45">
        <v>39.682011000000003</v>
      </c>
      <c r="AD59" s="45">
        <v>40.160778000000001</v>
      </c>
      <c r="AE59" s="45">
        <v>40.634059999999998</v>
      </c>
      <c r="AF59" s="45">
        <v>41.095097000000003</v>
      </c>
      <c r="AG59" s="45">
        <v>41.619911000000002</v>
      </c>
      <c r="AH59" s="45">
        <v>42.177551000000001</v>
      </c>
      <c r="AI59" s="45">
        <v>42.683430000000001</v>
      </c>
      <c r="AJ59" s="45">
        <v>43.159092000000001</v>
      </c>
      <c r="AK59" s="58">
        <v>1.7999999999999999E-2</v>
      </c>
    </row>
    <row r="60" spans="1:37" x14ac:dyDescent="0.25">
      <c r="A60" s="45" t="s">
        <v>424</v>
      </c>
      <c r="B60" s="45" t="s">
        <v>425</v>
      </c>
      <c r="C60" s="45" t="s">
        <v>948</v>
      </c>
      <c r="D60" s="45" t="s">
        <v>947</v>
      </c>
      <c r="E60" s="45">
        <v>21.861912</v>
      </c>
      <c r="F60" s="45">
        <v>21.213757999999999</v>
      </c>
      <c r="G60" s="45">
        <v>21.590672999999999</v>
      </c>
      <c r="H60" s="45">
        <v>22.077164</v>
      </c>
      <c r="I60" s="45">
        <v>22.475270999999999</v>
      </c>
      <c r="J60" s="45">
        <v>23.098407999999999</v>
      </c>
      <c r="K60" s="45">
        <v>23.445221</v>
      </c>
      <c r="L60" s="45">
        <v>23.841975999999999</v>
      </c>
      <c r="M60" s="45">
        <v>23.870289</v>
      </c>
      <c r="N60" s="45">
        <v>24.262756</v>
      </c>
      <c r="O60" s="45">
        <v>24.458172000000001</v>
      </c>
      <c r="P60" s="45">
        <v>24.726711000000002</v>
      </c>
      <c r="Q60" s="45">
        <v>25.027954000000001</v>
      </c>
      <c r="R60" s="45">
        <v>25.19171</v>
      </c>
      <c r="S60" s="45">
        <v>25.604320999999999</v>
      </c>
      <c r="T60" s="45">
        <v>25.827660000000002</v>
      </c>
      <c r="U60" s="45">
        <v>26.060524000000001</v>
      </c>
      <c r="V60" s="45">
        <v>26.341099</v>
      </c>
      <c r="W60" s="45">
        <v>26.460857000000001</v>
      </c>
      <c r="X60" s="45">
        <v>26.696634</v>
      </c>
      <c r="Y60" s="45">
        <v>26.944527000000001</v>
      </c>
      <c r="Z60" s="45">
        <v>27.020529</v>
      </c>
      <c r="AA60" s="45">
        <v>27.225944999999999</v>
      </c>
      <c r="AB60" s="45">
        <v>27.619002999999999</v>
      </c>
      <c r="AC60" s="45">
        <v>27.788853</v>
      </c>
      <c r="AD60" s="45">
        <v>28.011841</v>
      </c>
      <c r="AE60" s="45">
        <v>28.461365000000001</v>
      </c>
      <c r="AF60" s="45">
        <v>28.485320999999999</v>
      </c>
      <c r="AG60" s="45">
        <v>28.905394000000001</v>
      </c>
      <c r="AH60" s="45">
        <v>29.221525</v>
      </c>
      <c r="AI60" s="45">
        <v>29.462378999999999</v>
      </c>
      <c r="AJ60" s="45">
        <v>29.603778999999999</v>
      </c>
      <c r="AK60" s="58">
        <v>0.01</v>
      </c>
    </row>
    <row r="61" spans="1:37" x14ac:dyDescent="0.25">
      <c r="A61" s="45" t="s">
        <v>192</v>
      </c>
      <c r="B61" s="45" t="s">
        <v>426</v>
      </c>
      <c r="C61" s="45" t="s">
        <v>949</v>
      </c>
      <c r="D61" s="45" t="s">
        <v>947</v>
      </c>
      <c r="E61" s="45">
        <v>12.675746</v>
      </c>
      <c r="F61" s="45">
        <v>12.591896999999999</v>
      </c>
      <c r="G61" s="45">
        <v>12.414856</v>
      </c>
      <c r="H61" s="45">
        <v>11.867463000000001</v>
      </c>
      <c r="I61" s="45">
        <v>11.462908000000001</v>
      </c>
      <c r="J61" s="45">
        <v>11.092325000000001</v>
      </c>
      <c r="K61" s="45">
        <v>10.788019999999999</v>
      </c>
      <c r="L61" s="45">
        <v>10.985188000000001</v>
      </c>
      <c r="M61" s="45">
        <v>11.131741999999999</v>
      </c>
      <c r="N61" s="45">
        <v>11.248652999999999</v>
      </c>
      <c r="O61" s="45">
        <v>11.295431000000001</v>
      </c>
      <c r="P61" s="45">
        <v>13.441874</v>
      </c>
      <c r="Q61" s="45">
        <v>13.480582999999999</v>
      </c>
      <c r="R61" s="45">
        <v>13.542496</v>
      </c>
      <c r="S61" s="45">
        <v>13.940092999999999</v>
      </c>
      <c r="T61" s="45">
        <v>14.012373</v>
      </c>
      <c r="U61" s="45">
        <v>14.068375</v>
      </c>
      <c r="V61" s="45">
        <v>14.116776</v>
      </c>
      <c r="W61" s="45">
        <v>14.200286999999999</v>
      </c>
      <c r="X61" s="45">
        <v>14.264732</v>
      </c>
      <c r="Y61" s="45">
        <v>14.31851</v>
      </c>
      <c r="Z61" s="45">
        <v>14.357891</v>
      </c>
      <c r="AA61" s="45">
        <v>14.39772</v>
      </c>
      <c r="AB61" s="45">
        <v>14.433578000000001</v>
      </c>
      <c r="AC61" s="45">
        <v>14.489053999999999</v>
      </c>
      <c r="AD61" s="45">
        <v>14.549861</v>
      </c>
      <c r="AE61" s="45">
        <v>14.609494</v>
      </c>
      <c r="AF61" s="45">
        <v>14.678383999999999</v>
      </c>
      <c r="AG61" s="45">
        <v>14.775725</v>
      </c>
      <c r="AH61" s="45">
        <v>14.853807</v>
      </c>
      <c r="AI61" s="45">
        <v>14.946555</v>
      </c>
      <c r="AJ61" s="45">
        <v>15.033168999999999</v>
      </c>
      <c r="AK61" s="58">
        <v>6.0000000000000001E-3</v>
      </c>
    </row>
    <row r="62" spans="1:37" x14ac:dyDescent="0.25">
      <c r="A62" s="45" t="s">
        <v>225</v>
      </c>
      <c r="B62" s="45" t="s">
        <v>427</v>
      </c>
      <c r="C62" s="45" t="s">
        <v>950</v>
      </c>
      <c r="D62" s="45" t="s">
        <v>947</v>
      </c>
      <c r="E62" s="45">
        <v>43.683070999999998</v>
      </c>
      <c r="F62" s="45">
        <v>45.365653999999999</v>
      </c>
      <c r="G62" s="45">
        <v>44.201214</v>
      </c>
      <c r="H62" s="45">
        <v>43.975825999999998</v>
      </c>
      <c r="I62" s="45">
        <v>45.589302000000004</v>
      </c>
      <c r="J62" s="45">
        <v>46.097228999999999</v>
      </c>
      <c r="K62" s="45">
        <v>47.490475000000004</v>
      </c>
      <c r="L62" s="45">
        <v>49.324482000000003</v>
      </c>
      <c r="M62" s="45">
        <v>49.946499000000003</v>
      </c>
      <c r="N62" s="45">
        <v>50.411987000000003</v>
      </c>
      <c r="O62" s="45">
        <v>50.852260999999999</v>
      </c>
      <c r="P62" s="45">
        <v>51.579177999999999</v>
      </c>
      <c r="Q62" s="45">
        <v>52.452747000000002</v>
      </c>
      <c r="R62" s="45">
        <v>52.794449</v>
      </c>
      <c r="S62" s="45">
        <v>53.120499000000002</v>
      </c>
      <c r="T62" s="45">
        <v>53.513961999999999</v>
      </c>
      <c r="U62" s="45">
        <v>53.582993000000002</v>
      </c>
      <c r="V62" s="45">
        <v>53.54195</v>
      </c>
      <c r="W62" s="45">
        <v>53.689723999999998</v>
      </c>
      <c r="X62" s="45">
        <v>53.768512999999999</v>
      </c>
      <c r="Y62" s="45">
        <v>53.731518000000001</v>
      </c>
      <c r="Z62" s="45">
        <v>53.725825999999998</v>
      </c>
      <c r="AA62" s="45">
        <v>53.767463999999997</v>
      </c>
      <c r="AB62" s="45">
        <v>54.078128999999997</v>
      </c>
      <c r="AC62" s="45">
        <v>54.204974999999997</v>
      </c>
      <c r="AD62" s="45">
        <v>54.322647000000003</v>
      </c>
      <c r="AE62" s="45">
        <v>54.532241999999997</v>
      </c>
      <c r="AF62" s="45">
        <v>54.815159000000001</v>
      </c>
      <c r="AG62" s="45">
        <v>55.086894999999998</v>
      </c>
      <c r="AH62" s="45">
        <v>55.136772000000001</v>
      </c>
      <c r="AI62" s="45">
        <v>55.317802</v>
      </c>
      <c r="AJ62" s="45">
        <v>55.320281999999999</v>
      </c>
      <c r="AK62" s="58">
        <v>8.0000000000000002E-3</v>
      </c>
    </row>
    <row r="63" spans="1:37" x14ac:dyDescent="0.25">
      <c r="A63" s="45" t="s">
        <v>428</v>
      </c>
      <c r="C63" s="45" t="s">
        <v>951</v>
      </c>
    </row>
    <row r="64" spans="1:37" x14ac:dyDescent="0.25">
      <c r="A64" s="45" t="s">
        <v>422</v>
      </c>
      <c r="B64" s="45" t="s">
        <v>429</v>
      </c>
      <c r="C64" s="45" t="s">
        <v>952</v>
      </c>
      <c r="D64" s="45" t="s">
        <v>947</v>
      </c>
      <c r="E64" s="45">
        <v>18.769418999999999</v>
      </c>
      <c r="F64" s="45">
        <v>17.668296999999999</v>
      </c>
      <c r="G64" s="45">
        <v>18.123626999999999</v>
      </c>
      <c r="H64" s="45">
        <v>18.902372</v>
      </c>
      <c r="I64" s="45">
        <v>19.438448000000001</v>
      </c>
      <c r="J64" s="45">
        <v>20.018170999999999</v>
      </c>
      <c r="K64" s="45">
        <v>20.831871</v>
      </c>
      <c r="L64" s="45">
        <v>21.633317999999999</v>
      </c>
      <c r="M64" s="45">
        <v>22.06465</v>
      </c>
      <c r="N64" s="45">
        <v>22.325233000000001</v>
      </c>
      <c r="O64" s="45">
        <v>22.449601999999999</v>
      </c>
      <c r="P64" s="45">
        <v>24.108877</v>
      </c>
      <c r="Q64" s="45">
        <v>24.119675000000001</v>
      </c>
      <c r="R64" s="45">
        <v>24.207830000000001</v>
      </c>
      <c r="S64" s="45">
        <v>24.730774</v>
      </c>
      <c r="T64" s="45">
        <v>24.991201</v>
      </c>
      <c r="U64" s="45">
        <v>25.261187</v>
      </c>
      <c r="V64" s="45">
        <v>25.565981000000001</v>
      </c>
      <c r="W64" s="45">
        <v>25.893421</v>
      </c>
      <c r="X64" s="45">
        <v>26.201687</v>
      </c>
      <c r="Y64" s="45">
        <v>26.482346</v>
      </c>
      <c r="Z64" s="45">
        <v>26.723513000000001</v>
      </c>
      <c r="AA64" s="45">
        <v>26.949287000000002</v>
      </c>
      <c r="AB64" s="45">
        <v>27.306404000000001</v>
      </c>
      <c r="AC64" s="45">
        <v>27.578814000000001</v>
      </c>
      <c r="AD64" s="45">
        <v>27.845652000000001</v>
      </c>
      <c r="AE64" s="45">
        <v>28.113313999999999</v>
      </c>
      <c r="AF64" s="45">
        <v>28.370417</v>
      </c>
      <c r="AG64" s="45">
        <v>28.706547</v>
      </c>
      <c r="AH64" s="45">
        <v>29.052835000000002</v>
      </c>
      <c r="AI64" s="45">
        <v>29.319877999999999</v>
      </c>
      <c r="AJ64" s="45">
        <v>29.569500000000001</v>
      </c>
      <c r="AK64" s="58">
        <v>1.4999999999999999E-2</v>
      </c>
    </row>
    <row r="65" spans="1:37" x14ac:dyDescent="0.25">
      <c r="A65" s="45" t="s">
        <v>424</v>
      </c>
      <c r="B65" s="45" t="s">
        <v>430</v>
      </c>
      <c r="C65" s="45" t="s">
        <v>953</v>
      </c>
      <c r="D65" s="45" t="s">
        <v>947</v>
      </c>
      <c r="E65" s="45">
        <v>23.425737000000002</v>
      </c>
      <c r="F65" s="45">
        <v>22.966018999999999</v>
      </c>
      <c r="G65" s="45">
        <v>22.417698000000001</v>
      </c>
      <c r="H65" s="45">
        <v>22.026899</v>
      </c>
      <c r="I65" s="45">
        <v>21.482454000000001</v>
      </c>
      <c r="J65" s="45">
        <v>21.172232000000001</v>
      </c>
      <c r="K65" s="45">
        <v>20.575348000000002</v>
      </c>
      <c r="L65" s="45">
        <v>20.992321</v>
      </c>
      <c r="M65" s="45">
        <v>21.039145999999999</v>
      </c>
      <c r="N65" s="45">
        <v>21.391355999999998</v>
      </c>
      <c r="O65" s="45">
        <v>21.601191</v>
      </c>
      <c r="P65" s="45">
        <v>24.175068</v>
      </c>
      <c r="Q65" s="45">
        <v>24.455279999999998</v>
      </c>
      <c r="R65" s="45">
        <v>24.631516999999999</v>
      </c>
      <c r="S65" s="45">
        <v>25.343035</v>
      </c>
      <c r="T65" s="45">
        <v>25.531216000000001</v>
      </c>
      <c r="U65" s="45">
        <v>25.755747</v>
      </c>
      <c r="V65" s="45">
        <v>26.054071</v>
      </c>
      <c r="W65" s="45">
        <v>26.159047999999999</v>
      </c>
      <c r="X65" s="45">
        <v>26.38308</v>
      </c>
      <c r="Y65" s="45">
        <v>26.614640999999999</v>
      </c>
      <c r="Z65" s="45">
        <v>26.643177000000001</v>
      </c>
      <c r="AA65" s="45">
        <v>26.831762000000001</v>
      </c>
      <c r="AB65" s="45">
        <v>27.210407</v>
      </c>
      <c r="AC65" s="45">
        <v>27.379805000000001</v>
      </c>
      <c r="AD65" s="45">
        <v>27.582777</v>
      </c>
      <c r="AE65" s="45">
        <v>27.992930999999999</v>
      </c>
      <c r="AF65" s="45">
        <v>27.993986</v>
      </c>
      <c r="AG65" s="45">
        <v>28.350567000000002</v>
      </c>
      <c r="AH65" s="45">
        <v>28.56044</v>
      </c>
      <c r="AI65" s="45">
        <v>28.751614</v>
      </c>
      <c r="AJ65" s="45">
        <v>28.960546000000001</v>
      </c>
      <c r="AK65" s="58">
        <v>7.0000000000000001E-3</v>
      </c>
    </row>
    <row r="66" spans="1:37" x14ac:dyDescent="0.25">
      <c r="A66" s="45" t="s">
        <v>431</v>
      </c>
      <c r="B66" s="45" t="s">
        <v>432</v>
      </c>
      <c r="C66" s="45" t="s">
        <v>954</v>
      </c>
      <c r="D66" s="45" t="s">
        <v>947</v>
      </c>
      <c r="E66" s="45">
        <v>8.8588159999999991</v>
      </c>
      <c r="F66" s="45">
        <v>4.9412510000000003</v>
      </c>
      <c r="G66" s="45">
        <v>6.0691569999999997</v>
      </c>
      <c r="H66" s="45">
        <v>7.1815110000000004</v>
      </c>
      <c r="I66" s="45">
        <v>8.1894489999999998</v>
      </c>
      <c r="J66" s="45">
        <v>9.3671579999999999</v>
      </c>
      <c r="K66" s="45">
        <v>10.425541000000001</v>
      </c>
      <c r="L66" s="45">
        <v>10.573176999999999</v>
      </c>
      <c r="M66" s="45">
        <v>10.826708</v>
      </c>
      <c r="N66" s="45">
        <v>10.929983</v>
      </c>
      <c r="O66" s="45">
        <v>11.323986</v>
      </c>
      <c r="P66" s="45">
        <v>11.573454999999999</v>
      </c>
      <c r="Q66" s="45">
        <v>11.819056</v>
      </c>
      <c r="R66" s="45">
        <v>11.997579</v>
      </c>
      <c r="S66" s="45">
        <v>12.274621</v>
      </c>
      <c r="T66" s="45">
        <v>12.492022</v>
      </c>
      <c r="U66" s="45">
        <v>12.698351000000001</v>
      </c>
      <c r="V66" s="45">
        <v>12.90096</v>
      </c>
      <c r="W66" s="45">
        <v>13.111046</v>
      </c>
      <c r="X66" s="45">
        <v>13.315225</v>
      </c>
      <c r="Y66" s="45">
        <v>13.558681</v>
      </c>
      <c r="Z66" s="45">
        <v>13.749876</v>
      </c>
      <c r="AA66" s="45">
        <v>13.928082</v>
      </c>
      <c r="AB66" s="45">
        <v>14.254830999999999</v>
      </c>
      <c r="AC66" s="45">
        <v>14.430776</v>
      </c>
      <c r="AD66" s="45">
        <v>14.612299</v>
      </c>
      <c r="AE66" s="45">
        <v>14.822514999999999</v>
      </c>
      <c r="AF66" s="45">
        <v>14.97153</v>
      </c>
      <c r="AG66" s="45">
        <v>15.207774000000001</v>
      </c>
      <c r="AH66" s="45">
        <v>15.485289</v>
      </c>
      <c r="AI66" s="45">
        <v>15.702018000000001</v>
      </c>
      <c r="AJ66" s="45">
        <v>15.87853</v>
      </c>
      <c r="AK66" s="58">
        <v>1.9E-2</v>
      </c>
    </row>
    <row r="67" spans="1:37" x14ac:dyDescent="0.25">
      <c r="A67" s="45" t="s">
        <v>192</v>
      </c>
      <c r="B67" s="45" t="s">
        <v>433</v>
      </c>
      <c r="C67" s="45" t="s">
        <v>955</v>
      </c>
      <c r="D67" s="45" t="s">
        <v>947</v>
      </c>
      <c r="E67" s="45">
        <v>8.9880270000000007</v>
      </c>
      <c r="F67" s="45">
        <v>8.4208040000000004</v>
      </c>
      <c r="G67" s="45">
        <v>8.5681720000000006</v>
      </c>
      <c r="H67" s="45">
        <v>8.5472909999999995</v>
      </c>
      <c r="I67" s="45">
        <v>8.6345779999999994</v>
      </c>
      <c r="J67" s="45">
        <v>8.7531510000000008</v>
      </c>
      <c r="K67" s="45">
        <v>8.9352769999999992</v>
      </c>
      <c r="L67" s="45">
        <v>9.1054119999999994</v>
      </c>
      <c r="M67" s="45">
        <v>9.2218300000000006</v>
      </c>
      <c r="N67" s="45">
        <v>9.3131170000000001</v>
      </c>
      <c r="O67" s="45">
        <v>9.3445979999999995</v>
      </c>
      <c r="P67" s="45">
        <v>11.213645</v>
      </c>
      <c r="Q67" s="45">
        <v>11.159338999999999</v>
      </c>
      <c r="R67" s="45">
        <v>11.181063999999999</v>
      </c>
      <c r="S67" s="45">
        <v>11.537725999999999</v>
      </c>
      <c r="T67" s="45">
        <v>11.591327</v>
      </c>
      <c r="U67" s="45">
        <v>11.638014</v>
      </c>
      <c r="V67" s="45">
        <v>11.683975999999999</v>
      </c>
      <c r="W67" s="45">
        <v>11.762478</v>
      </c>
      <c r="X67" s="45">
        <v>11.823524000000001</v>
      </c>
      <c r="Y67" s="45">
        <v>11.874917</v>
      </c>
      <c r="Z67" s="45">
        <v>11.912981</v>
      </c>
      <c r="AA67" s="45">
        <v>11.953918</v>
      </c>
      <c r="AB67" s="45">
        <v>11.990826</v>
      </c>
      <c r="AC67" s="45">
        <v>12.048246000000001</v>
      </c>
      <c r="AD67" s="45">
        <v>12.110763</v>
      </c>
      <c r="AE67" s="45">
        <v>12.171353</v>
      </c>
      <c r="AF67" s="45">
        <v>12.242737</v>
      </c>
      <c r="AG67" s="45">
        <v>12.340182</v>
      </c>
      <c r="AH67" s="45">
        <v>12.420199</v>
      </c>
      <c r="AI67" s="45">
        <v>12.513892999999999</v>
      </c>
      <c r="AJ67" s="45">
        <v>12.603088</v>
      </c>
      <c r="AK67" s="58">
        <v>1.0999999999999999E-2</v>
      </c>
    </row>
    <row r="68" spans="1:37" x14ac:dyDescent="0.25">
      <c r="A68" s="45" t="s">
        <v>225</v>
      </c>
      <c r="B68" s="45" t="s">
        <v>434</v>
      </c>
      <c r="C68" s="45" t="s">
        <v>956</v>
      </c>
      <c r="D68" s="45" t="s">
        <v>947</v>
      </c>
      <c r="E68" s="45">
        <v>41.094982000000002</v>
      </c>
      <c r="F68" s="45">
        <v>41.484645999999998</v>
      </c>
      <c r="G68" s="45">
        <v>40.240870999999999</v>
      </c>
      <c r="H68" s="45">
        <v>40.973697999999999</v>
      </c>
      <c r="I68" s="45">
        <v>41.775706999999997</v>
      </c>
      <c r="J68" s="45">
        <v>41.790965999999997</v>
      </c>
      <c r="K68" s="45">
        <v>43.285187000000001</v>
      </c>
      <c r="L68" s="45">
        <v>44.378760999999997</v>
      </c>
      <c r="M68" s="45">
        <v>44.617710000000002</v>
      </c>
      <c r="N68" s="45">
        <v>44.695759000000002</v>
      </c>
      <c r="O68" s="45">
        <v>44.772579</v>
      </c>
      <c r="P68" s="45">
        <v>45.291984999999997</v>
      </c>
      <c r="Q68" s="45">
        <v>45.740467000000002</v>
      </c>
      <c r="R68" s="45">
        <v>45.648913999999998</v>
      </c>
      <c r="S68" s="45">
        <v>45.569125999999997</v>
      </c>
      <c r="T68" s="45">
        <v>45.598286000000002</v>
      </c>
      <c r="U68" s="45">
        <v>45.279117999999997</v>
      </c>
      <c r="V68" s="45">
        <v>44.891319000000003</v>
      </c>
      <c r="W68" s="45">
        <v>44.70628</v>
      </c>
      <c r="X68" s="45">
        <v>44.482337999999999</v>
      </c>
      <c r="Y68" s="45">
        <v>44.150191999999997</v>
      </c>
      <c r="Z68" s="45">
        <v>43.812401000000001</v>
      </c>
      <c r="AA68" s="45">
        <v>43.507244</v>
      </c>
      <c r="AB68" s="45">
        <v>43.461410999999998</v>
      </c>
      <c r="AC68" s="45">
        <v>43.225731000000003</v>
      </c>
      <c r="AD68" s="45">
        <v>42.996043999999998</v>
      </c>
      <c r="AE68" s="45">
        <v>42.849220000000003</v>
      </c>
      <c r="AF68" s="45">
        <v>42.790191999999998</v>
      </c>
      <c r="AG68" s="45">
        <v>42.771847000000001</v>
      </c>
      <c r="AH68" s="45">
        <v>42.513064999999997</v>
      </c>
      <c r="AI68" s="45">
        <v>42.401347999999999</v>
      </c>
      <c r="AJ68" s="45">
        <v>42.152782000000002</v>
      </c>
      <c r="AK68" s="58">
        <v>1E-3</v>
      </c>
    </row>
    <row r="69" spans="1:37" x14ac:dyDescent="0.25">
      <c r="A69" s="45" t="s">
        <v>435</v>
      </c>
      <c r="C69" s="45" t="s">
        <v>957</v>
      </c>
    </row>
    <row r="70" spans="1:37" x14ac:dyDescent="0.25">
      <c r="A70" s="45" t="s">
        <v>422</v>
      </c>
      <c r="B70" s="45" t="s">
        <v>436</v>
      </c>
      <c r="C70" s="45" t="s">
        <v>958</v>
      </c>
      <c r="D70" s="45" t="s">
        <v>947</v>
      </c>
      <c r="E70" s="45">
        <v>12.658595999999999</v>
      </c>
      <c r="F70" s="45">
        <v>11.557613999999999</v>
      </c>
      <c r="G70" s="45">
        <v>12.121318</v>
      </c>
      <c r="H70" s="45">
        <v>12.897451999999999</v>
      </c>
      <c r="I70" s="45">
        <v>13.376060000000001</v>
      </c>
      <c r="J70" s="45">
        <v>13.920743999999999</v>
      </c>
      <c r="K70" s="45">
        <v>14.718674</v>
      </c>
      <c r="L70" s="45">
        <v>15.490639</v>
      </c>
      <c r="M70" s="45">
        <v>15.865516</v>
      </c>
      <c r="N70" s="45">
        <v>16.092715999999999</v>
      </c>
      <c r="O70" s="45">
        <v>16.194341999999999</v>
      </c>
      <c r="P70" s="45">
        <v>16.112473000000001</v>
      </c>
      <c r="Q70" s="45">
        <v>16.127192000000001</v>
      </c>
      <c r="R70" s="45">
        <v>16.222498000000002</v>
      </c>
      <c r="S70" s="45">
        <v>16.518353999999999</v>
      </c>
      <c r="T70" s="45">
        <v>16.775679</v>
      </c>
      <c r="U70" s="45">
        <v>17.043199999999999</v>
      </c>
      <c r="V70" s="45">
        <v>17.349246999999998</v>
      </c>
      <c r="W70" s="45">
        <v>17.678315999999999</v>
      </c>
      <c r="X70" s="45">
        <v>17.984575</v>
      </c>
      <c r="Y70" s="45">
        <v>18.262592000000001</v>
      </c>
      <c r="Z70" s="45">
        <v>18.500122000000001</v>
      </c>
      <c r="AA70" s="45">
        <v>18.725389</v>
      </c>
      <c r="AB70" s="45">
        <v>19.102764000000001</v>
      </c>
      <c r="AC70" s="45">
        <v>19.372242</v>
      </c>
      <c r="AD70" s="45">
        <v>19.642894999999999</v>
      </c>
      <c r="AE70" s="45">
        <v>19.917110000000001</v>
      </c>
      <c r="AF70" s="45">
        <v>20.180212000000001</v>
      </c>
      <c r="AG70" s="45">
        <v>20.536681999999999</v>
      </c>
      <c r="AH70" s="45">
        <v>20.898357000000001</v>
      </c>
      <c r="AI70" s="45">
        <v>21.166986000000001</v>
      </c>
      <c r="AJ70" s="45">
        <v>21.424033999999999</v>
      </c>
      <c r="AK70" s="58">
        <v>1.7000000000000001E-2</v>
      </c>
    </row>
    <row r="71" spans="1:37" x14ac:dyDescent="0.25">
      <c r="A71" s="45" t="s">
        <v>424</v>
      </c>
      <c r="B71" s="45" t="s">
        <v>437</v>
      </c>
      <c r="C71" s="45" t="s">
        <v>959</v>
      </c>
      <c r="D71" s="45" t="s">
        <v>947</v>
      </c>
      <c r="E71" s="45">
        <v>22.993549000000002</v>
      </c>
      <c r="F71" s="45">
        <v>22.521077999999999</v>
      </c>
      <c r="G71" s="45">
        <v>22.045145000000002</v>
      </c>
      <c r="H71" s="45">
        <v>21.734549999999999</v>
      </c>
      <c r="I71" s="45">
        <v>21.259640000000001</v>
      </c>
      <c r="J71" s="45">
        <v>21.020477</v>
      </c>
      <c r="K71" s="45">
        <v>20.492964000000001</v>
      </c>
      <c r="L71" s="45">
        <v>20.913236999999999</v>
      </c>
      <c r="M71" s="45">
        <v>20.963080999999999</v>
      </c>
      <c r="N71" s="45">
        <v>21.308721999999999</v>
      </c>
      <c r="O71" s="45">
        <v>21.520910000000001</v>
      </c>
      <c r="P71" s="45">
        <v>21.653089999999999</v>
      </c>
      <c r="Q71" s="45">
        <v>21.929867000000002</v>
      </c>
      <c r="R71" s="45">
        <v>22.108139000000001</v>
      </c>
      <c r="S71" s="45">
        <v>22.467838</v>
      </c>
      <c r="T71" s="45">
        <v>22.650283999999999</v>
      </c>
      <c r="U71" s="45">
        <v>22.873455</v>
      </c>
      <c r="V71" s="45">
        <v>23.174676999999999</v>
      </c>
      <c r="W71" s="45">
        <v>23.277245000000001</v>
      </c>
      <c r="X71" s="45">
        <v>23.499355000000001</v>
      </c>
      <c r="Y71" s="45">
        <v>23.728252000000001</v>
      </c>
      <c r="Z71" s="45">
        <v>23.749047999999998</v>
      </c>
      <c r="AA71" s="45">
        <v>23.934885000000001</v>
      </c>
      <c r="AB71" s="45">
        <v>24.311178000000002</v>
      </c>
      <c r="AC71" s="45">
        <v>24.480501</v>
      </c>
      <c r="AD71" s="45">
        <v>24.680212000000001</v>
      </c>
      <c r="AE71" s="45">
        <v>25.083942</v>
      </c>
      <c r="AF71" s="45">
        <v>25.081258999999999</v>
      </c>
      <c r="AG71" s="45">
        <v>25.427481</v>
      </c>
      <c r="AH71" s="45">
        <v>25.620021999999999</v>
      </c>
      <c r="AI71" s="45">
        <v>25.803093000000001</v>
      </c>
      <c r="AJ71" s="45">
        <v>26.023039000000001</v>
      </c>
      <c r="AK71" s="58">
        <v>4.0000000000000001E-3</v>
      </c>
    </row>
    <row r="72" spans="1:37" x14ac:dyDescent="0.25">
      <c r="A72" s="45" t="s">
        <v>431</v>
      </c>
      <c r="B72" s="45" t="s">
        <v>438</v>
      </c>
      <c r="C72" s="45" t="s">
        <v>960</v>
      </c>
      <c r="D72" s="45" t="s">
        <v>947</v>
      </c>
      <c r="E72" s="45">
        <v>8.8194440000000007</v>
      </c>
      <c r="F72" s="45">
        <v>4.9215650000000002</v>
      </c>
      <c r="G72" s="45">
        <v>6.0534080000000001</v>
      </c>
      <c r="H72" s="45">
        <v>7.1696989999999996</v>
      </c>
      <c r="I72" s="45">
        <v>8.1815750000000005</v>
      </c>
      <c r="J72" s="45">
        <v>9.3632209999999993</v>
      </c>
      <c r="K72" s="45">
        <v>10.425541000000001</v>
      </c>
      <c r="L72" s="45">
        <v>10.573176999999999</v>
      </c>
      <c r="M72" s="45">
        <v>10.826708</v>
      </c>
      <c r="N72" s="45">
        <v>10.929983</v>
      </c>
      <c r="O72" s="45">
        <v>11.323986</v>
      </c>
      <c r="P72" s="45">
        <v>11.573454999999999</v>
      </c>
      <c r="Q72" s="45">
        <v>11.819056</v>
      </c>
      <c r="R72" s="45">
        <v>11.997579</v>
      </c>
      <c r="S72" s="45">
        <v>12.274621</v>
      </c>
      <c r="T72" s="45">
        <v>12.492022</v>
      </c>
      <c r="U72" s="45">
        <v>12.698351000000001</v>
      </c>
      <c r="V72" s="45">
        <v>12.90096</v>
      </c>
      <c r="W72" s="45">
        <v>13.111046</v>
      </c>
      <c r="X72" s="45">
        <v>13.315225</v>
      </c>
      <c r="Y72" s="45">
        <v>13.558681</v>
      </c>
      <c r="Z72" s="45">
        <v>13.749876</v>
      </c>
      <c r="AA72" s="45">
        <v>13.928082</v>
      </c>
      <c r="AB72" s="45">
        <v>14.254830999999999</v>
      </c>
      <c r="AC72" s="45">
        <v>14.430776</v>
      </c>
      <c r="AD72" s="45">
        <v>14.612299</v>
      </c>
      <c r="AE72" s="45">
        <v>14.822514999999999</v>
      </c>
      <c r="AF72" s="45">
        <v>14.97153</v>
      </c>
      <c r="AG72" s="45">
        <v>15.207774000000001</v>
      </c>
      <c r="AH72" s="45">
        <v>15.485289</v>
      </c>
      <c r="AI72" s="45">
        <v>15.702018000000001</v>
      </c>
      <c r="AJ72" s="45">
        <v>15.87853</v>
      </c>
      <c r="AK72" s="58">
        <v>1.9E-2</v>
      </c>
    </row>
    <row r="73" spans="1:37" x14ac:dyDescent="0.25">
      <c r="A73" s="45" t="s">
        <v>192</v>
      </c>
      <c r="B73" s="45" t="s">
        <v>439</v>
      </c>
      <c r="C73" s="45" t="s">
        <v>961</v>
      </c>
      <c r="D73" s="45" t="s">
        <v>947</v>
      </c>
      <c r="E73" s="45">
        <v>4.7300890000000004</v>
      </c>
      <c r="F73" s="45">
        <v>4.4111969999999996</v>
      </c>
      <c r="G73" s="45">
        <v>4.5678679999999998</v>
      </c>
      <c r="H73" s="45">
        <v>4.2665139999999999</v>
      </c>
      <c r="I73" s="45">
        <v>4.2693180000000002</v>
      </c>
      <c r="J73" s="45">
        <v>4.3545920000000002</v>
      </c>
      <c r="K73" s="45">
        <v>4.5722480000000001</v>
      </c>
      <c r="L73" s="45">
        <v>4.8577450000000004</v>
      </c>
      <c r="M73" s="45">
        <v>5.0194879999999999</v>
      </c>
      <c r="N73" s="45">
        <v>5.1315249999999999</v>
      </c>
      <c r="O73" s="45">
        <v>5.1324350000000001</v>
      </c>
      <c r="P73" s="45">
        <v>5.0067919999999999</v>
      </c>
      <c r="Q73" s="45">
        <v>4.9637690000000001</v>
      </c>
      <c r="R73" s="45">
        <v>4.986726</v>
      </c>
      <c r="S73" s="45">
        <v>5.0571229999999998</v>
      </c>
      <c r="T73" s="45">
        <v>5.117089</v>
      </c>
      <c r="U73" s="45">
        <v>5.1420950000000003</v>
      </c>
      <c r="V73" s="45">
        <v>5.162941</v>
      </c>
      <c r="W73" s="45">
        <v>5.2516489999999996</v>
      </c>
      <c r="X73" s="45">
        <v>5.2959519999999998</v>
      </c>
      <c r="Y73" s="45">
        <v>5.3224049999999998</v>
      </c>
      <c r="Z73" s="45">
        <v>5.3283139999999998</v>
      </c>
      <c r="AA73" s="45">
        <v>5.3393490000000003</v>
      </c>
      <c r="AB73" s="45">
        <v>5.3447800000000001</v>
      </c>
      <c r="AC73" s="45">
        <v>5.3758869999999996</v>
      </c>
      <c r="AD73" s="45">
        <v>5.4194259999999996</v>
      </c>
      <c r="AE73" s="45">
        <v>5.4510430000000003</v>
      </c>
      <c r="AF73" s="45">
        <v>5.5075700000000003</v>
      </c>
      <c r="AG73" s="45">
        <v>5.5891140000000004</v>
      </c>
      <c r="AH73" s="45">
        <v>5.6500430000000001</v>
      </c>
      <c r="AI73" s="45">
        <v>5.714245</v>
      </c>
      <c r="AJ73" s="45">
        <v>5.7875509999999997</v>
      </c>
      <c r="AK73" s="58">
        <v>7.0000000000000001E-3</v>
      </c>
    </row>
    <row r="74" spans="1:37" x14ac:dyDescent="0.25">
      <c r="A74" s="45" t="s">
        <v>440</v>
      </c>
      <c r="B74" s="45" t="s">
        <v>441</v>
      </c>
      <c r="C74" s="45" t="s">
        <v>962</v>
      </c>
      <c r="D74" s="45" t="s">
        <v>947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 t="s">
        <v>92</v>
      </c>
    </row>
    <row r="75" spans="1:37" x14ac:dyDescent="0.25">
      <c r="A75" s="45" t="s">
        <v>442</v>
      </c>
      <c r="B75" s="45" t="s">
        <v>443</v>
      </c>
      <c r="C75" s="45" t="s">
        <v>963</v>
      </c>
      <c r="D75" s="45" t="s">
        <v>947</v>
      </c>
      <c r="E75" s="45">
        <v>3.688113</v>
      </c>
      <c r="F75" s="45">
        <v>3.6987369999999999</v>
      </c>
      <c r="G75" s="45">
        <v>3.6657630000000001</v>
      </c>
      <c r="H75" s="45">
        <v>3.670029</v>
      </c>
      <c r="I75" s="45">
        <v>3.693921</v>
      </c>
      <c r="J75" s="45">
        <v>3.7015989999999999</v>
      </c>
      <c r="K75" s="45">
        <v>3.704558</v>
      </c>
      <c r="L75" s="45">
        <v>3.6988639999999999</v>
      </c>
      <c r="M75" s="45">
        <v>3.7235480000000001</v>
      </c>
      <c r="N75" s="45">
        <v>3.7188539999999999</v>
      </c>
      <c r="O75" s="45">
        <v>3.72072</v>
      </c>
      <c r="P75" s="45">
        <v>3.7318280000000001</v>
      </c>
      <c r="Q75" s="45">
        <v>3.7302729999999999</v>
      </c>
      <c r="R75" s="45">
        <v>3.7346680000000001</v>
      </c>
      <c r="S75" s="45">
        <v>3.7359300000000002</v>
      </c>
      <c r="T75" s="45">
        <v>3.7411120000000002</v>
      </c>
      <c r="U75" s="45">
        <v>3.7458459999999998</v>
      </c>
      <c r="V75" s="45">
        <v>3.7507290000000002</v>
      </c>
      <c r="W75" s="45">
        <v>3.761565</v>
      </c>
      <c r="X75" s="45">
        <v>3.7635480000000001</v>
      </c>
      <c r="Y75" s="45">
        <v>3.776068</v>
      </c>
      <c r="Z75" s="45">
        <v>3.779706</v>
      </c>
      <c r="AA75" s="45">
        <v>3.7955139999999998</v>
      </c>
      <c r="AB75" s="45">
        <v>3.8080250000000002</v>
      </c>
      <c r="AC75" s="45">
        <v>3.815753</v>
      </c>
      <c r="AD75" s="45">
        <v>3.8227880000000001</v>
      </c>
      <c r="AE75" s="45">
        <v>3.8352569999999999</v>
      </c>
      <c r="AF75" s="45">
        <v>3.8404769999999999</v>
      </c>
      <c r="AG75" s="45">
        <v>3.8543159999999999</v>
      </c>
      <c r="AH75" s="45">
        <v>3.8644919999999998</v>
      </c>
      <c r="AI75" s="45">
        <v>3.8759359999999998</v>
      </c>
      <c r="AJ75" s="45">
        <v>3.886466</v>
      </c>
      <c r="AK75" s="58">
        <v>2E-3</v>
      </c>
    </row>
    <row r="76" spans="1:37" x14ac:dyDescent="0.25">
      <c r="A76" s="45" t="s">
        <v>444</v>
      </c>
      <c r="B76" s="45" t="s">
        <v>445</v>
      </c>
      <c r="C76" s="45" t="s">
        <v>964</v>
      </c>
      <c r="D76" s="45" t="s">
        <v>947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 t="s">
        <v>92</v>
      </c>
    </row>
    <row r="77" spans="1:37" x14ac:dyDescent="0.25">
      <c r="A77" s="45" t="s">
        <v>225</v>
      </c>
      <c r="B77" s="45" t="s">
        <v>446</v>
      </c>
      <c r="C77" s="45" t="s">
        <v>965</v>
      </c>
      <c r="D77" s="45" t="s">
        <v>947</v>
      </c>
      <c r="E77" s="45">
        <v>26.406475</v>
      </c>
      <c r="F77" s="45">
        <v>25.474640000000001</v>
      </c>
      <c r="G77" s="45">
        <v>23.667677000000001</v>
      </c>
      <c r="H77" s="45">
        <v>24.430992</v>
      </c>
      <c r="I77" s="45">
        <v>24.602097000000001</v>
      </c>
      <c r="J77" s="45">
        <v>24.555349</v>
      </c>
      <c r="K77" s="45">
        <v>25.714397000000002</v>
      </c>
      <c r="L77" s="45">
        <v>26.156952</v>
      </c>
      <c r="M77" s="45">
        <v>26.3078</v>
      </c>
      <c r="N77" s="45">
        <v>26.306726000000001</v>
      </c>
      <c r="O77" s="45">
        <v>26.318003000000001</v>
      </c>
      <c r="P77" s="45">
        <v>26.718374000000001</v>
      </c>
      <c r="Q77" s="45">
        <v>26.922863</v>
      </c>
      <c r="R77" s="45">
        <v>26.831334999999999</v>
      </c>
      <c r="S77" s="45">
        <v>26.805596999999999</v>
      </c>
      <c r="T77" s="45">
        <v>26.826516999999999</v>
      </c>
      <c r="U77" s="45">
        <v>26.580394999999999</v>
      </c>
      <c r="V77" s="45">
        <v>26.335626999999999</v>
      </c>
      <c r="W77" s="45">
        <v>26.254712999999999</v>
      </c>
      <c r="X77" s="45">
        <v>26.129704</v>
      </c>
      <c r="Y77" s="45">
        <v>25.946584999999999</v>
      </c>
      <c r="Z77" s="45">
        <v>25.766365</v>
      </c>
      <c r="AA77" s="45">
        <v>25.625816</v>
      </c>
      <c r="AB77" s="45">
        <v>25.692093</v>
      </c>
      <c r="AC77" s="45">
        <v>25.566174</v>
      </c>
      <c r="AD77" s="45">
        <v>25.481762</v>
      </c>
      <c r="AE77" s="45">
        <v>25.474442</v>
      </c>
      <c r="AF77" s="45">
        <v>25.506340000000002</v>
      </c>
      <c r="AG77" s="45">
        <v>25.534718999999999</v>
      </c>
      <c r="AH77" s="45">
        <v>25.448264999999999</v>
      </c>
      <c r="AI77" s="45">
        <v>25.538418</v>
      </c>
      <c r="AJ77" s="45">
        <v>25.55245</v>
      </c>
      <c r="AK77" s="58">
        <v>-1E-3</v>
      </c>
    </row>
    <row r="78" spans="1:37" x14ac:dyDescent="0.25">
      <c r="A78" s="45" t="s">
        <v>227</v>
      </c>
      <c r="C78" s="45" t="s">
        <v>966</v>
      </c>
    </row>
    <row r="79" spans="1:37" x14ac:dyDescent="0.25">
      <c r="A79" s="45" t="s">
        <v>422</v>
      </c>
      <c r="B79" s="45" t="s">
        <v>447</v>
      </c>
      <c r="C79" s="45" t="s">
        <v>967</v>
      </c>
      <c r="D79" s="45" t="s">
        <v>947</v>
      </c>
      <c r="E79" s="45">
        <v>17.05875</v>
      </c>
      <c r="F79" s="45">
        <v>16.010490000000001</v>
      </c>
      <c r="G79" s="45">
        <v>16.471004000000001</v>
      </c>
      <c r="H79" s="45">
        <v>17.163141</v>
      </c>
      <c r="I79" s="45">
        <v>17.602730000000001</v>
      </c>
      <c r="J79" s="45">
        <v>18.088633000000002</v>
      </c>
      <c r="K79" s="45">
        <v>18.782851999999998</v>
      </c>
      <c r="L79" s="45">
        <v>19.45166</v>
      </c>
      <c r="M79" s="45">
        <v>19.786231999999998</v>
      </c>
      <c r="N79" s="45">
        <v>19.987449999999999</v>
      </c>
      <c r="O79" s="45">
        <v>20.079440999999999</v>
      </c>
      <c r="P79" s="45">
        <v>22.272732000000001</v>
      </c>
      <c r="Q79" s="45">
        <v>22.284039</v>
      </c>
      <c r="R79" s="45">
        <v>22.362601999999999</v>
      </c>
      <c r="S79" s="45">
        <v>22.927292000000001</v>
      </c>
      <c r="T79" s="45">
        <v>23.144483999999999</v>
      </c>
      <c r="U79" s="45">
        <v>23.368932999999998</v>
      </c>
      <c r="V79" s="45">
        <v>23.623539000000001</v>
      </c>
      <c r="W79" s="45">
        <v>23.896291999999999</v>
      </c>
      <c r="X79" s="45">
        <v>24.150375</v>
      </c>
      <c r="Y79" s="45">
        <v>24.380490999999999</v>
      </c>
      <c r="Z79" s="45">
        <v>24.577190000000002</v>
      </c>
      <c r="AA79" s="45">
        <v>24.762457000000001</v>
      </c>
      <c r="AB79" s="45">
        <v>25.065197000000001</v>
      </c>
      <c r="AC79" s="45">
        <v>25.286311999999999</v>
      </c>
      <c r="AD79" s="45">
        <v>25.505465999999998</v>
      </c>
      <c r="AE79" s="45">
        <v>25.726212</v>
      </c>
      <c r="AF79" s="45">
        <v>25.937657999999999</v>
      </c>
      <c r="AG79" s="45">
        <v>26.219362</v>
      </c>
      <c r="AH79" s="45">
        <v>26.505845999999998</v>
      </c>
      <c r="AI79" s="45">
        <v>26.721117</v>
      </c>
      <c r="AJ79" s="45">
        <v>26.92473</v>
      </c>
      <c r="AK79" s="58">
        <v>1.4999999999999999E-2</v>
      </c>
    </row>
    <row r="80" spans="1:37" x14ac:dyDescent="0.25">
      <c r="A80" s="45" t="s">
        <v>448</v>
      </c>
      <c r="B80" s="45" t="s">
        <v>449</v>
      </c>
      <c r="C80" s="45" t="s">
        <v>968</v>
      </c>
      <c r="D80" s="45" t="s">
        <v>947</v>
      </c>
      <c r="E80" s="45">
        <v>29.561392000000001</v>
      </c>
      <c r="F80" s="45">
        <v>28.925156000000001</v>
      </c>
      <c r="G80" s="45">
        <v>32.802005999999999</v>
      </c>
      <c r="H80" s="45">
        <v>31.576924999999999</v>
      </c>
      <c r="I80" s="45">
        <v>31.940619999999999</v>
      </c>
      <c r="J80" s="45">
        <v>31.176639999999999</v>
      </c>
      <c r="K80" s="45">
        <v>31.559006</v>
      </c>
      <c r="L80" s="45">
        <v>31.44294</v>
      </c>
      <c r="M80" s="45">
        <v>31.240911000000001</v>
      </c>
      <c r="N80" s="45">
        <v>31.721945000000002</v>
      </c>
      <c r="O80" s="45">
        <v>31.705818000000001</v>
      </c>
      <c r="P80" s="45">
        <v>33.344310999999998</v>
      </c>
      <c r="Q80" s="45">
        <v>33.929234000000001</v>
      </c>
      <c r="R80" s="45">
        <v>33.778297000000002</v>
      </c>
      <c r="S80" s="45">
        <v>34.593291999999998</v>
      </c>
      <c r="T80" s="45">
        <v>35.208908000000001</v>
      </c>
      <c r="U80" s="45">
        <v>35.544528999999997</v>
      </c>
      <c r="V80" s="45">
        <v>35.890372999999997</v>
      </c>
      <c r="W80" s="45">
        <v>35.955128000000002</v>
      </c>
      <c r="X80" s="45">
        <v>36.297317999999997</v>
      </c>
      <c r="Y80" s="45">
        <v>37.242618999999998</v>
      </c>
      <c r="Z80" s="45">
        <v>38.233787999999997</v>
      </c>
      <c r="AA80" s="45">
        <v>38.590941999999998</v>
      </c>
      <c r="AB80" s="45">
        <v>39.554222000000003</v>
      </c>
      <c r="AC80" s="45">
        <v>40.229942000000001</v>
      </c>
      <c r="AD80" s="45">
        <v>40.863616999999998</v>
      </c>
      <c r="AE80" s="45">
        <v>41.324680000000001</v>
      </c>
      <c r="AF80" s="45">
        <v>42.370049000000002</v>
      </c>
      <c r="AG80" s="45">
        <v>44.723835000000001</v>
      </c>
      <c r="AH80" s="45">
        <v>46.080584999999999</v>
      </c>
      <c r="AI80" s="45">
        <v>47.855240000000002</v>
      </c>
      <c r="AJ80" s="45">
        <v>48.157817999999999</v>
      </c>
      <c r="AK80" s="58">
        <v>1.6E-2</v>
      </c>
    </row>
    <row r="81" spans="1:37" x14ac:dyDescent="0.25">
      <c r="A81" s="45" t="s">
        <v>450</v>
      </c>
      <c r="B81" s="45" t="s">
        <v>451</v>
      </c>
      <c r="C81" s="45" t="s">
        <v>969</v>
      </c>
      <c r="D81" s="45" t="s">
        <v>947</v>
      </c>
      <c r="E81" s="45">
        <v>24.688130999999998</v>
      </c>
      <c r="F81" s="45">
        <v>24.823315000000001</v>
      </c>
      <c r="G81" s="45">
        <v>25.328415</v>
      </c>
      <c r="H81" s="45">
        <v>25.670421999999999</v>
      </c>
      <c r="I81" s="45">
        <v>26.011901999999999</v>
      </c>
      <c r="J81" s="45">
        <v>26.261970999999999</v>
      </c>
      <c r="K81" s="45">
        <v>26.621941</v>
      </c>
      <c r="L81" s="45">
        <v>27.037724999999998</v>
      </c>
      <c r="M81" s="45">
        <v>27.204044</v>
      </c>
      <c r="N81" s="45">
        <v>27.500872000000001</v>
      </c>
      <c r="O81" s="45">
        <v>27.713842</v>
      </c>
      <c r="P81" s="45">
        <v>31.413485000000001</v>
      </c>
      <c r="Q81" s="45">
        <v>31.580712999999999</v>
      </c>
      <c r="R81" s="45">
        <v>31.699674999999999</v>
      </c>
      <c r="S81" s="45">
        <v>32.522174999999997</v>
      </c>
      <c r="T81" s="45">
        <v>32.731102</v>
      </c>
      <c r="U81" s="45">
        <v>32.987144000000001</v>
      </c>
      <c r="V81" s="45">
        <v>33.228504000000001</v>
      </c>
      <c r="W81" s="45">
        <v>33.379283999999998</v>
      </c>
      <c r="X81" s="45">
        <v>33.673690999999998</v>
      </c>
      <c r="Y81" s="45">
        <v>33.955559000000001</v>
      </c>
      <c r="Z81" s="45">
        <v>34.126559999999998</v>
      </c>
      <c r="AA81" s="45">
        <v>34.353161</v>
      </c>
      <c r="AB81" s="45">
        <v>34.751305000000002</v>
      </c>
      <c r="AC81" s="45">
        <v>35.005943000000002</v>
      </c>
      <c r="AD81" s="45">
        <v>35.217891999999999</v>
      </c>
      <c r="AE81" s="45">
        <v>35.426738999999998</v>
      </c>
      <c r="AF81" s="45">
        <v>35.729762999999998</v>
      </c>
      <c r="AG81" s="45">
        <v>35.980415000000001</v>
      </c>
      <c r="AH81" s="45">
        <v>36.298527</v>
      </c>
      <c r="AI81" s="45">
        <v>36.548119</v>
      </c>
      <c r="AJ81" s="45">
        <v>36.819083999999997</v>
      </c>
      <c r="AK81" s="58">
        <v>1.2999999999999999E-2</v>
      </c>
    </row>
    <row r="82" spans="1:37" x14ac:dyDescent="0.25">
      <c r="A82" s="45" t="s">
        <v>190</v>
      </c>
      <c r="B82" s="45" t="s">
        <v>452</v>
      </c>
      <c r="C82" s="45" t="s">
        <v>970</v>
      </c>
      <c r="D82" s="45" t="s">
        <v>947</v>
      </c>
      <c r="E82" s="45">
        <v>14.905633</v>
      </c>
      <c r="F82" s="45">
        <v>14.613448999999999</v>
      </c>
      <c r="G82" s="45">
        <v>14.654864</v>
      </c>
      <c r="H82" s="45">
        <v>14.759402</v>
      </c>
      <c r="I82" s="45">
        <v>14.760617999999999</v>
      </c>
      <c r="J82" s="45">
        <v>15.067233</v>
      </c>
      <c r="K82" s="45">
        <v>15.074501</v>
      </c>
      <c r="L82" s="45">
        <v>15.537553000000001</v>
      </c>
      <c r="M82" s="45">
        <v>15.582191</v>
      </c>
      <c r="N82" s="45">
        <v>16.084599000000001</v>
      </c>
      <c r="O82" s="45">
        <v>16.298840999999999</v>
      </c>
      <c r="P82" s="45">
        <v>16.703453</v>
      </c>
      <c r="Q82" s="45">
        <v>17.050775999999999</v>
      </c>
      <c r="R82" s="45">
        <v>17.224481999999998</v>
      </c>
      <c r="S82" s="45">
        <v>17.696224000000001</v>
      </c>
      <c r="T82" s="45">
        <v>17.983435</v>
      </c>
      <c r="U82" s="45">
        <v>18.253831999999999</v>
      </c>
      <c r="V82" s="45">
        <v>18.498234</v>
      </c>
      <c r="W82" s="45">
        <v>18.738921999999999</v>
      </c>
      <c r="X82" s="45">
        <v>18.944025</v>
      </c>
      <c r="Y82" s="45">
        <v>19.220129</v>
      </c>
      <c r="Z82" s="45">
        <v>19.310596</v>
      </c>
      <c r="AA82" s="45">
        <v>19.561882000000001</v>
      </c>
      <c r="AB82" s="45">
        <v>19.945885000000001</v>
      </c>
      <c r="AC82" s="45">
        <v>20.151447000000001</v>
      </c>
      <c r="AD82" s="45">
        <v>20.386244000000001</v>
      </c>
      <c r="AE82" s="45">
        <v>20.809593</v>
      </c>
      <c r="AF82" s="45">
        <v>20.862691999999999</v>
      </c>
      <c r="AG82" s="45">
        <v>21.283650999999999</v>
      </c>
      <c r="AH82" s="45">
        <v>21.626593</v>
      </c>
      <c r="AI82" s="45">
        <v>21.874027000000002</v>
      </c>
      <c r="AJ82" s="45">
        <v>21.969474999999999</v>
      </c>
      <c r="AK82" s="58">
        <v>1.2999999999999999E-2</v>
      </c>
    </row>
    <row r="83" spans="1:37" x14ac:dyDescent="0.25">
      <c r="A83" s="45" t="s">
        <v>453</v>
      </c>
      <c r="B83" s="45" t="s">
        <v>454</v>
      </c>
      <c r="C83" s="45" t="s">
        <v>971</v>
      </c>
      <c r="D83" s="45" t="s">
        <v>947</v>
      </c>
      <c r="E83" s="45">
        <v>23.609128999999999</v>
      </c>
      <c r="F83" s="45">
        <v>23.664515999999999</v>
      </c>
      <c r="G83" s="45">
        <v>24.620643999999999</v>
      </c>
      <c r="H83" s="45">
        <v>25.683658999999999</v>
      </c>
      <c r="I83" s="45">
        <v>26.576167999999999</v>
      </c>
      <c r="J83" s="45">
        <v>27.717175999999998</v>
      </c>
      <c r="K83" s="45">
        <v>28.589811000000001</v>
      </c>
      <c r="L83" s="45">
        <v>29.084669000000002</v>
      </c>
      <c r="M83" s="45">
        <v>29.186631999999999</v>
      </c>
      <c r="N83" s="45">
        <v>29.593634000000002</v>
      </c>
      <c r="O83" s="45">
        <v>29.853788000000002</v>
      </c>
      <c r="P83" s="45">
        <v>32.913986000000001</v>
      </c>
      <c r="Q83" s="45">
        <v>33.183219999999999</v>
      </c>
      <c r="R83" s="45">
        <v>33.332756000000003</v>
      </c>
      <c r="S83" s="45">
        <v>34.120044999999998</v>
      </c>
      <c r="T83" s="45">
        <v>34.281253999999997</v>
      </c>
      <c r="U83" s="45">
        <v>34.486317</v>
      </c>
      <c r="V83" s="45">
        <v>34.771693999999997</v>
      </c>
      <c r="W83" s="45">
        <v>34.978335999999999</v>
      </c>
      <c r="X83" s="45">
        <v>35.197997999999998</v>
      </c>
      <c r="Y83" s="45">
        <v>35.395645000000002</v>
      </c>
      <c r="Z83" s="45">
        <v>35.395580000000002</v>
      </c>
      <c r="AA83" s="45">
        <v>35.472054</v>
      </c>
      <c r="AB83" s="45">
        <v>35.919483</v>
      </c>
      <c r="AC83" s="45">
        <v>36.060253000000003</v>
      </c>
      <c r="AD83" s="45">
        <v>36.264561</v>
      </c>
      <c r="AE83" s="45">
        <v>36.636249999999997</v>
      </c>
      <c r="AF83" s="45">
        <v>36.615551000000004</v>
      </c>
      <c r="AG83" s="45">
        <v>36.914046999999997</v>
      </c>
      <c r="AH83" s="45">
        <v>37.114361000000002</v>
      </c>
      <c r="AI83" s="45">
        <v>37.276851999999998</v>
      </c>
      <c r="AJ83" s="45">
        <v>37.447983000000001</v>
      </c>
      <c r="AK83" s="58">
        <v>1.4999999999999999E-2</v>
      </c>
    </row>
    <row r="84" spans="1:37" x14ac:dyDescent="0.25">
      <c r="A84" s="45" t="s">
        <v>431</v>
      </c>
      <c r="B84" s="45" t="s">
        <v>455</v>
      </c>
      <c r="C84" s="45" t="s">
        <v>972</v>
      </c>
      <c r="D84" s="45" t="s">
        <v>947</v>
      </c>
      <c r="E84" s="45">
        <v>15.275907999999999</v>
      </c>
      <c r="F84" s="45">
        <v>16.869865000000001</v>
      </c>
      <c r="G84" s="45">
        <v>16.987841</v>
      </c>
      <c r="H84" s="45">
        <v>16.769955</v>
      </c>
      <c r="I84" s="45">
        <v>15.412091999999999</v>
      </c>
      <c r="J84" s="45">
        <v>15.724899000000001</v>
      </c>
      <c r="K84" s="45">
        <v>15.960755000000001</v>
      </c>
      <c r="L84" s="45">
        <v>16.685358000000001</v>
      </c>
      <c r="M84" s="45">
        <v>17.433800000000002</v>
      </c>
      <c r="N84" s="45">
        <v>17.976665000000001</v>
      </c>
      <c r="O84" s="45">
        <v>18.244607999999999</v>
      </c>
      <c r="P84" s="45">
        <v>17.674934</v>
      </c>
      <c r="Q84" s="45">
        <v>17.886478</v>
      </c>
      <c r="R84" s="45">
        <v>17.983509000000002</v>
      </c>
      <c r="S84" s="45">
        <v>18.296633</v>
      </c>
      <c r="T84" s="45">
        <v>18.491558000000001</v>
      </c>
      <c r="U84" s="45">
        <v>19.159998000000002</v>
      </c>
      <c r="V84" s="45">
        <v>19.699725999999998</v>
      </c>
      <c r="W84" s="45">
        <v>19.792657999999999</v>
      </c>
      <c r="X84" s="45">
        <v>20.376571999999999</v>
      </c>
      <c r="Y84" s="45">
        <v>20.521898</v>
      </c>
      <c r="Z84" s="45">
        <v>20.639949999999999</v>
      </c>
      <c r="AA84" s="45">
        <v>20.653202</v>
      </c>
      <c r="AB84" s="45">
        <v>20.814744999999998</v>
      </c>
      <c r="AC84" s="45">
        <v>21.402193</v>
      </c>
      <c r="AD84" s="45">
        <v>21.719759</v>
      </c>
      <c r="AE84" s="45">
        <v>21.778725000000001</v>
      </c>
      <c r="AF84" s="45">
        <v>22.324798999999999</v>
      </c>
      <c r="AG84" s="45">
        <v>22.732330000000001</v>
      </c>
      <c r="AH84" s="45">
        <v>23.006622</v>
      </c>
      <c r="AI84" s="45">
        <v>23.211856999999998</v>
      </c>
      <c r="AJ84" s="45">
        <v>22.660339</v>
      </c>
      <c r="AK84" s="58">
        <v>1.2999999999999999E-2</v>
      </c>
    </row>
    <row r="85" spans="1:37" x14ac:dyDescent="0.25">
      <c r="A85" s="45" t="s">
        <v>192</v>
      </c>
      <c r="B85" s="45" t="s">
        <v>456</v>
      </c>
      <c r="C85" s="45" t="s">
        <v>973</v>
      </c>
      <c r="D85" s="45" t="s">
        <v>947</v>
      </c>
      <c r="E85" s="45">
        <v>15.813293</v>
      </c>
      <c r="F85" s="45">
        <v>15.318008000000001</v>
      </c>
      <c r="G85" s="45">
        <v>14.341993</v>
      </c>
      <c r="H85" s="45">
        <v>13.997965000000001</v>
      </c>
      <c r="I85" s="45">
        <v>14.164346</v>
      </c>
      <c r="J85" s="45">
        <v>14.066811</v>
      </c>
      <c r="K85" s="45">
        <v>14.169656</v>
      </c>
      <c r="L85" s="45">
        <v>14.257872000000001</v>
      </c>
      <c r="M85" s="45">
        <v>14.255134999999999</v>
      </c>
      <c r="N85" s="45">
        <v>14.162929</v>
      </c>
      <c r="O85" s="45">
        <v>13.988056</v>
      </c>
      <c r="P85" s="45">
        <v>16.731213</v>
      </c>
      <c r="Q85" s="45">
        <v>16.506875999999998</v>
      </c>
      <c r="R85" s="45">
        <v>16.385199</v>
      </c>
      <c r="S85" s="45">
        <v>16.731417</v>
      </c>
      <c r="T85" s="45">
        <v>16.678056999999999</v>
      </c>
      <c r="U85" s="45">
        <v>16.582623999999999</v>
      </c>
      <c r="V85" s="45">
        <v>16.453887999999999</v>
      </c>
      <c r="W85" s="45">
        <v>16.445923000000001</v>
      </c>
      <c r="X85" s="45">
        <v>16.409369999999999</v>
      </c>
      <c r="Y85" s="45">
        <v>16.340733</v>
      </c>
      <c r="Z85" s="45">
        <v>16.263300000000001</v>
      </c>
      <c r="AA85" s="45">
        <v>16.196809999999999</v>
      </c>
      <c r="AB85" s="45">
        <v>16.121008</v>
      </c>
      <c r="AC85" s="45">
        <v>16.090264999999999</v>
      </c>
      <c r="AD85" s="45">
        <v>16.073119999999999</v>
      </c>
      <c r="AE85" s="45">
        <v>16.061619</v>
      </c>
      <c r="AF85" s="45">
        <v>16.062044</v>
      </c>
      <c r="AG85" s="45">
        <v>16.104953999999999</v>
      </c>
      <c r="AH85" s="45">
        <v>16.127231999999999</v>
      </c>
      <c r="AI85" s="45">
        <v>16.155574999999999</v>
      </c>
      <c r="AJ85" s="45">
        <v>16.195864</v>
      </c>
      <c r="AK85" s="58">
        <v>1E-3</v>
      </c>
    </row>
    <row r="86" spans="1:37" x14ac:dyDescent="0.25">
      <c r="A86" s="45" t="s">
        <v>225</v>
      </c>
      <c r="B86" s="45" t="s">
        <v>457</v>
      </c>
      <c r="C86" s="45" t="s">
        <v>974</v>
      </c>
      <c r="D86" s="45" t="s">
        <v>947</v>
      </c>
      <c r="E86" s="45">
        <v>44.159500000000001</v>
      </c>
      <c r="F86" s="45">
        <v>45.841414999999998</v>
      </c>
      <c r="G86" s="45">
        <v>44.395653000000003</v>
      </c>
      <c r="H86" s="45">
        <v>44.673018999999996</v>
      </c>
      <c r="I86" s="45">
        <v>46.067450999999998</v>
      </c>
      <c r="J86" s="45">
        <v>46.224097999999998</v>
      </c>
      <c r="K86" s="45">
        <v>47.155448999999997</v>
      </c>
      <c r="L86" s="45">
        <v>48.52037</v>
      </c>
      <c r="M86" s="45">
        <v>48.778782</v>
      </c>
      <c r="N86" s="45">
        <v>48.882145000000001</v>
      </c>
      <c r="O86" s="45">
        <v>48.840026999999999</v>
      </c>
      <c r="P86" s="45">
        <v>49.267792</v>
      </c>
      <c r="Q86" s="45">
        <v>49.889446</v>
      </c>
      <c r="R86" s="45">
        <v>49.824157999999997</v>
      </c>
      <c r="S86" s="45">
        <v>49.767150999999998</v>
      </c>
      <c r="T86" s="45">
        <v>49.827537999999997</v>
      </c>
      <c r="U86" s="45">
        <v>49.486381999999999</v>
      </c>
      <c r="V86" s="45">
        <v>48.977263999999998</v>
      </c>
      <c r="W86" s="45">
        <v>48.786037</v>
      </c>
      <c r="X86" s="45">
        <v>48.549301</v>
      </c>
      <c r="Y86" s="45">
        <v>48.211880000000001</v>
      </c>
      <c r="Z86" s="45">
        <v>47.926879999999997</v>
      </c>
      <c r="AA86" s="45">
        <v>47.691051000000002</v>
      </c>
      <c r="AB86" s="45">
        <v>47.586734999999997</v>
      </c>
      <c r="AC86" s="45">
        <v>47.379257000000003</v>
      </c>
      <c r="AD86" s="45">
        <v>47.162219999999998</v>
      </c>
      <c r="AE86" s="45">
        <v>47.125121999999998</v>
      </c>
      <c r="AF86" s="45">
        <v>47.183117000000003</v>
      </c>
      <c r="AG86" s="45">
        <v>47.164180999999999</v>
      </c>
      <c r="AH86" s="45">
        <v>47.217540999999997</v>
      </c>
      <c r="AI86" s="45">
        <v>47.148575000000001</v>
      </c>
      <c r="AJ86" s="45">
        <v>46.95993</v>
      </c>
      <c r="AK86" s="58">
        <v>2E-3</v>
      </c>
    </row>
    <row r="87" spans="1:37" x14ac:dyDescent="0.25">
      <c r="A87" s="45" t="s">
        <v>458</v>
      </c>
      <c r="C87" s="45" t="s">
        <v>975</v>
      </c>
    </row>
    <row r="88" spans="1:37" x14ac:dyDescent="0.25">
      <c r="A88" s="45" t="s">
        <v>424</v>
      </c>
      <c r="B88" s="45" t="s">
        <v>459</v>
      </c>
      <c r="C88" s="45" t="s">
        <v>976</v>
      </c>
      <c r="D88" s="45" t="s">
        <v>947</v>
      </c>
      <c r="E88" s="45">
        <v>22.658884</v>
      </c>
      <c r="F88" s="45">
        <v>22.087982</v>
      </c>
      <c r="G88" s="45">
        <v>21.405774999999998</v>
      </c>
      <c r="H88" s="45">
        <v>20.833144999999998</v>
      </c>
      <c r="I88" s="45">
        <v>20.172132000000001</v>
      </c>
      <c r="J88" s="45">
        <v>19.736149000000001</v>
      </c>
      <c r="K88" s="45">
        <v>19.023844</v>
      </c>
      <c r="L88" s="45">
        <v>19.420598999999999</v>
      </c>
      <c r="M88" s="45">
        <v>19.448913999999998</v>
      </c>
      <c r="N88" s="45">
        <v>19.841377000000001</v>
      </c>
      <c r="O88" s="45">
        <v>20.036792999999999</v>
      </c>
      <c r="P88" s="45">
        <v>20.193138000000001</v>
      </c>
      <c r="Q88" s="45">
        <v>20.494377</v>
      </c>
      <c r="R88" s="45">
        <v>20.658134</v>
      </c>
      <c r="S88" s="45">
        <v>21.054798000000002</v>
      </c>
      <c r="T88" s="45">
        <v>21.278137000000001</v>
      </c>
      <c r="U88" s="45">
        <v>21.511002000000001</v>
      </c>
      <c r="V88" s="45">
        <v>21.791574000000001</v>
      </c>
      <c r="W88" s="45">
        <v>21.911332999999999</v>
      </c>
      <c r="X88" s="45">
        <v>22.147112</v>
      </c>
      <c r="Y88" s="45">
        <v>22.395002000000002</v>
      </c>
      <c r="Z88" s="45">
        <v>22.471004000000001</v>
      </c>
      <c r="AA88" s="45">
        <v>22.676421999999999</v>
      </c>
      <c r="AB88" s="45">
        <v>23.069479000000001</v>
      </c>
      <c r="AC88" s="45">
        <v>23.239332000000001</v>
      </c>
      <c r="AD88" s="45">
        <v>23.462316999999999</v>
      </c>
      <c r="AE88" s="45">
        <v>23.911840000000002</v>
      </c>
      <c r="AF88" s="45">
        <v>23.935797000000001</v>
      </c>
      <c r="AG88" s="45">
        <v>24.355871</v>
      </c>
      <c r="AH88" s="45">
        <v>24.672001000000002</v>
      </c>
      <c r="AI88" s="45">
        <v>24.912852999999998</v>
      </c>
      <c r="AJ88" s="45">
        <v>25.054252999999999</v>
      </c>
      <c r="AK88" s="58">
        <v>3.0000000000000001E-3</v>
      </c>
    </row>
    <row r="89" spans="1:37" x14ac:dyDescent="0.25">
      <c r="A89" s="45" t="s">
        <v>431</v>
      </c>
      <c r="B89" s="45" t="s">
        <v>460</v>
      </c>
      <c r="C89" s="45" t="s">
        <v>977</v>
      </c>
      <c r="D89" s="45" t="s">
        <v>947</v>
      </c>
      <c r="E89" s="45">
        <v>16.004929000000001</v>
      </c>
      <c r="F89" s="45">
        <v>15.0403</v>
      </c>
      <c r="G89" s="45">
        <v>14.979156</v>
      </c>
      <c r="H89" s="45">
        <v>14.902461000000001</v>
      </c>
      <c r="I89" s="45">
        <v>14.721349999999999</v>
      </c>
      <c r="J89" s="45">
        <v>14.710008</v>
      </c>
      <c r="K89" s="45">
        <v>14.579342</v>
      </c>
      <c r="L89" s="45">
        <v>14.726977</v>
      </c>
      <c r="M89" s="45">
        <v>14.980509</v>
      </c>
      <c r="N89" s="45">
        <v>15.083784</v>
      </c>
      <c r="O89" s="45">
        <v>15.477786</v>
      </c>
      <c r="P89" s="45">
        <v>15.727255</v>
      </c>
      <c r="Q89" s="45">
        <v>15.972856</v>
      </c>
      <c r="R89" s="45">
        <v>16.151381000000001</v>
      </c>
      <c r="S89" s="45">
        <v>16.428421</v>
      </c>
      <c r="T89" s="45">
        <v>16.645824000000001</v>
      </c>
      <c r="U89" s="45">
        <v>16.852152</v>
      </c>
      <c r="V89" s="45">
        <v>17.054762</v>
      </c>
      <c r="W89" s="45">
        <v>17.264845000000001</v>
      </c>
      <c r="X89" s="45">
        <v>17.469024999999998</v>
      </c>
      <c r="Y89" s="45">
        <v>17.712481</v>
      </c>
      <c r="Z89" s="45">
        <v>17.903675</v>
      </c>
      <c r="AA89" s="45">
        <v>18.081882</v>
      </c>
      <c r="AB89" s="45">
        <v>18.408632000000001</v>
      </c>
      <c r="AC89" s="45">
        <v>18.584575999999998</v>
      </c>
      <c r="AD89" s="45">
        <v>18.766100000000002</v>
      </c>
      <c r="AE89" s="45">
        <v>18.976316000000001</v>
      </c>
      <c r="AF89" s="45">
        <v>19.125330000000002</v>
      </c>
      <c r="AG89" s="45">
        <v>19.361574000000001</v>
      </c>
      <c r="AH89" s="45">
        <v>19.639089999999999</v>
      </c>
      <c r="AI89" s="45">
        <v>19.855817999999999</v>
      </c>
      <c r="AJ89" s="45">
        <v>20.032330999999999</v>
      </c>
      <c r="AK89" s="58">
        <v>7.0000000000000001E-3</v>
      </c>
    </row>
    <row r="90" spans="1:37" x14ac:dyDescent="0.25">
      <c r="A90" s="45" t="s">
        <v>192</v>
      </c>
      <c r="B90" s="45" t="s">
        <v>461</v>
      </c>
      <c r="C90" s="45" t="s">
        <v>978</v>
      </c>
      <c r="D90" s="45" t="s">
        <v>947</v>
      </c>
      <c r="E90" s="45">
        <v>3.0582959999999999</v>
      </c>
      <c r="F90" s="45">
        <v>2.6777869999999999</v>
      </c>
      <c r="G90" s="45">
        <v>2.9326989999999999</v>
      </c>
      <c r="H90" s="45">
        <v>2.7581030000000002</v>
      </c>
      <c r="I90" s="45">
        <v>2.833688</v>
      </c>
      <c r="J90" s="45">
        <v>2.9833180000000001</v>
      </c>
      <c r="K90" s="45">
        <v>3.3122410000000002</v>
      </c>
      <c r="L90" s="45">
        <v>3.6531570000000002</v>
      </c>
      <c r="M90" s="45">
        <v>3.8129080000000002</v>
      </c>
      <c r="N90" s="45">
        <v>3.926555</v>
      </c>
      <c r="O90" s="45">
        <v>3.8955329999999999</v>
      </c>
      <c r="P90" s="45">
        <v>3.7389130000000002</v>
      </c>
      <c r="Q90" s="45">
        <v>3.6735820000000001</v>
      </c>
      <c r="R90" s="45">
        <v>3.6915269999999998</v>
      </c>
      <c r="S90" s="45">
        <v>3.764974</v>
      </c>
      <c r="T90" s="45">
        <v>3.8445450000000001</v>
      </c>
      <c r="U90" s="45">
        <v>3.8807399999999999</v>
      </c>
      <c r="V90" s="45">
        <v>3.9198379999999999</v>
      </c>
      <c r="W90" s="45">
        <v>4.0320609999999997</v>
      </c>
      <c r="X90" s="45">
        <v>4.0763020000000001</v>
      </c>
      <c r="Y90" s="45">
        <v>4.129232</v>
      </c>
      <c r="Z90" s="45">
        <v>4.1413070000000003</v>
      </c>
      <c r="AA90" s="45">
        <v>4.1408589999999998</v>
      </c>
      <c r="AB90" s="45">
        <v>4.081423</v>
      </c>
      <c r="AC90" s="45">
        <v>4.1162029999999996</v>
      </c>
      <c r="AD90" s="45">
        <v>4.1802289999999998</v>
      </c>
      <c r="AE90" s="45">
        <v>4.1735980000000001</v>
      </c>
      <c r="AF90" s="45">
        <v>4.2648219999999997</v>
      </c>
      <c r="AG90" s="45">
        <v>4.3530049999999996</v>
      </c>
      <c r="AH90" s="45">
        <v>4.4308439999999996</v>
      </c>
      <c r="AI90" s="45">
        <v>4.4867530000000002</v>
      </c>
      <c r="AJ90" s="45">
        <v>4.5580749999999997</v>
      </c>
      <c r="AK90" s="58">
        <v>1.2999999999999999E-2</v>
      </c>
    </row>
    <row r="91" spans="1:37" x14ac:dyDescent="0.25">
      <c r="A91" s="45" t="s">
        <v>462</v>
      </c>
      <c r="B91" s="45" t="s">
        <v>463</v>
      </c>
      <c r="C91" s="45" t="s">
        <v>979</v>
      </c>
      <c r="D91" s="45" t="s">
        <v>947</v>
      </c>
      <c r="E91" s="45">
        <v>2.0201280000000001</v>
      </c>
      <c r="F91" s="45">
        <v>2.1690010000000002</v>
      </c>
      <c r="G91" s="45">
        <v>2.1673770000000001</v>
      </c>
      <c r="H91" s="45">
        <v>2.104743</v>
      </c>
      <c r="I91" s="45">
        <v>2.1134170000000001</v>
      </c>
      <c r="J91" s="45">
        <v>2.1156480000000002</v>
      </c>
      <c r="K91" s="45">
        <v>2.1215549999999999</v>
      </c>
      <c r="L91" s="45">
        <v>2.1187689999999999</v>
      </c>
      <c r="M91" s="45">
        <v>2.1409660000000001</v>
      </c>
      <c r="N91" s="45">
        <v>2.1379640000000002</v>
      </c>
      <c r="O91" s="45">
        <v>2.142023</v>
      </c>
      <c r="P91" s="45">
        <v>2.151513</v>
      </c>
      <c r="Q91" s="45">
        <v>2.1491199999999999</v>
      </c>
      <c r="R91" s="45">
        <v>2.1513710000000001</v>
      </c>
      <c r="S91" s="45">
        <v>2.1537700000000002</v>
      </c>
      <c r="T91" s="45">
        <v>2.157451</v>
      </c>
      <c r="U91" s="45">
        <v>2.159208</v>
      </c>
      <c r="V91" s="45">
        <v>2.1607829999999999</v>
      </c>
      <c r="W91" s="45">
        <v>2.1629679999999998</v>
      </c>
      <c r="X91" s="45">
        <v>2.1573009999999999</v>
      </c>
      <c r="Y91" s="45">
        <v>2.1600799999999998</v>
      </c>
      <c r="Z91" s="45">
        <v>2.157108</v>
      </c>
      <c r="AA91" s="45">
        <v>2.163332</v>
      </c>
      <c r="AB91" s="45">
        <v>2.169559</v>
      </c>
      <c r="AC91" s="45">
        <v>2.173956</v>
      </c>
      <c r="AD91" s="45">
        <v>2.1788859999999999</v>
      </c>
      <c r="AE91" s="45">
        <v>2.1876180000000001</v>
      </c>
      <c r="AF91" s="45">
        <v>2.1889150000000002</v>
      </c>
      <c r="AG91" s="45">
        <v>2.196688</v>
      </c>
      <c r="AH91" s="45">
        <v>2.2018900000000001</v>
      </c>
      <c r="AI91" s="45">
        <v>2.206378</v>
      </c>
      <c r="AJ91" s="45">
        <v>2.2110820000000002</v>
      </c>
      <c r="AK91" s="58">
        <v>3.0000000000000001E-3</v>
      </c>
    </row>
    <row r="92" spans="1:37" x14ac:dyDescent="0.25">
      <c r="A92" s="45" t="s">
        <v>464</v>
      </c>
      <c r="B92" s="45" t="s">
        <v>465</v>
      </c>
      <c r="C92" s="45" t="s">
        <v>980</v>
      </c>
      <c r="D92" s="45" t="s">
        <v>947</v>
      </c>
      <c r="E92" s="45">
        <v>0.67625800000000003</v>
      </c>
      <c r="F92" s="45">
        <v>0.67833900000000003</v>
      </c>
      <c r="G92" s="45">
        <v>0.67937899999999996</v>
      </c>
      <c r="H92" s="45">
        <v>0.68042000000000002</v>
      </c>
      <c r="I92" s="45">
        <v>0.68250100000000002</v>
      </c>
      <c r="J92" s="45">
        <v>0.68354099999999995</v>
      </c>
      <c r="K92" s="45">
        <v>0.68562199999999995</v>
      </c>
      <c r="L92" s="45">
        <v>0.68666199999999999</v>
      </c>
      <c r="M92" s="45">
        <v>0.68770299999999995</v>
      </c>
      <c r="N92" s="45">
        <v>0.68874299999999999</v>
      </c>
      <c r="O92" s="45">
        <v>0.69082399999999999</v>
      </c>
      <c r="P92" s="45">
        <v>0.69290499999999999</v>
      </c>
      <c r="Q92" s="45">
        <v>0.69394500000000003</v>
      </c>
      <c r="R92" s="45">
        <v>0.69602600000000003</v>
      </c>
      <c r="S92" s="45">
        <v>0.69810700000000003</v>
      </c>
      <c r="T92" s="45">
        <v>0.69914699999999996</v>
      </c>
      <c r="U92" s="45">
        <v>0.70122799999999996</v>
      </c>
      <c r="V92" s="45">
        <v>0.70330899999999996</v>
      </c>
      <c r="W92" s="45">
        <v>0.704349</v>
      </c>
      <c r="X92" s="45">
        <v>0.70643</v>
      </c>
      <c r="Y92" s="45">
        <v>0.708511</v>
      </c>
      <c r="Z92" s="45">
        <v>0.71059099999999997</v>
      </c>
      <c r="AA92" s="45">
        <v>0.71163200000000004</v>
      </c>
      <c r="AB92" s="45">
        <v>0.71371300000000004</v>
      </c>
      <c r="AC92" s="45">
        <v>0.71579300000000001</v>
      </c>
      <c r="AD92" s="45">
        <v>0.71787400000000001</v>
      </c>
      <c r="AE92" s="45">
        <v>0.71995500000000001</v>
      </c>
      <c r="AF92" s="45">
        <v>0.72203600000000001</v>
      </c>
      <c r="AG92" s="45">
        <v>0.72411599999999998</v>
      </c>
      <c r="AH92" s="45">
        <v>0.72619699999999998</v>
      </c>
      <c r="AI92" s="45">
        <v>0.72827799999999998</v>
      </c>
      <c r="AJ92" s="45">
        <v>0.73035899999999998</v>
      </c>
      <c r="AK92" s="58">
        <v>2E-3</v>
      </c>
    </row>
    <row r="93" spans="1:37" x14ac:dyDescent="0.25">
      <c r="A93" s="45" t="s">
        <v>466</v>
      </c>
      <c r="C93" s="45" t="s">
        <v>981</v>
      </c>
    </row>
    <row r="94" spans="1:37" x14ac:dyDescent="0.25">
      <c r="A94" s="45" t="s">
        <v>422</v>
      </c>
      <c r="B94" s="45" t="s">
        <v>467</v>
      </c>
      <c r="C94" s="45" t="s">
        <v>982</v>
      </c>
      <c r="D94" s="45" t="s">
        <v>947</v>
      </c>
      <c r="E94" s="45">
        <v>18.395508</v>
      </c>
      <c r="F94" s="45">
        <v>17.387630000000001</v>
      </c>
      <c r="G94" s="45">
        <v>19.258410999999999</v>
      </c>
      <c r="H94" s="45">
        <v>20.054005</v>
      </c>
      <c r="I94" s="45">
        <v>20.654228</v>
      </c>
      <c r="J94" s="45">
        <v>21.310282000000001</v>
      </c>
      <c r="K94" s="45">
        <v>22.196186000000001</v>
      </c>
      <c r="L94" s="45">
        <v>23.096772999999999</v>
      </c>
      <c r="M94" s="45">
        <v>23.675867</v>
      </c>
      <c r="N94" s="45">
        <v>24.066548999999998</v>
      </c>
      <c r="O94" s="45">
        <v>24.298853000000001</v>
      </c>
      <c r="P94" s="45">
        <v>25.743607999999998</v>
      </c>
      <c r="Q94" s="45">
        <v>25.755184</v>
      </c>
      <c r="R94" s="45">
        <v>25.830603</v>
      </c>
      <c r="S94" s="45">
        <v>26.292529999999999</v>
      </c>
      <c r="T94" s="45">
        <v>26.542185</v>
      </c>
      <c r="U94" s="45">
        <v>26.816814000000001</v>
      </c>
      <c r="V94" s="45">
        <v>27.140346999999998</v>
      </c>
      <c r="W94" s="45">
        <v>27.495493</v>
      </c>
      <c r="X94" s="45">
        <v>27.841363999999999</v>
      </c>
      <c r="Y94" s="45">
        <v>28.165980999999999</v>
      </c>
      <c r="Z94" s="45">
        <v>28.442665000000002</v>
      </c>
      <c r="AA94" s="45">
        <v>28.698751000000001</v>
      </c>
      <c r="AB94" s="45">
        <v>29.089161000000001</v>
      </c>
      <c r="AC94" s="45">
        <v>29.397867000000002</v>
      </c>
      <c r="AD94" s="45">
        <v>29.698119999999999</v>
      </c>
      <c r="AE94" s="45">
        <v>29.997081999999999</v>
      </c>
      <c r="AF94" s="45">
        <v>30.284962</v>
      </c>
      <c r="AG94" s="45">
        <v>30.654411</v>
      </c>
      <c r="AH94" s="45">
        <v>31.043467</v>
      </c>
      <c r="AI94" s="45">
        <v>31.357212000000001</v>
      </c>
      <c r="AJ94" s="45">
        <v>31.653461</v>
      </c>
      <c r="AK94" s="58">
        <v>1.7999999999999999E-2</v>
      </c>
    </row>
    <row r="95" spans="1:37" x14ac:dyDescent="0.25">
      <c r="A95" s="45" t="s">
        <v>448</v>
      </c>
      <c r="B95" s="45" t="s">
        <v>468</v>
      </c>
      <c r="C95" s="45" t="s">
        <v>983</v>
      </c>
      <c r="D95" s="45" t="s">
        <v>947</v>
      </c>
      <c r="E95" s="45">
        <v>29.561392000000001</v>
      </c>
      <c r="F95" s="45">
        <v>28.925156000000001</v>
      </c>
      <c r="G95" s="45">
        <v>32.802005999999999</v>
      </c>
      <c r="H95" s="45">
        <v>31.576924999999999</v>
      </c>
      <c r="I95" s="45">
        <v>31.940619999999999</v>
      </c>
      <c r="J95" s="45">
        <v>31.176639999999999</v>
      </c>
      <c r="K95" s="45">
        <v>31.559006</v>
      </c>
      <c r="L95" s="45">
        <v>31.44294</v>
      </c>
      <c r="M95" s="45">
        <v>31.240911000000001</v>
      </c>
      <c r="N95" s="45">
        <v>31.721945000000002</v>
      </c>
      <c r="O95" s="45">
        <v>31.705818000000001</v>
      </c>
      <c r="P95" s="45">
        <v>33.344310999999998</v>
      </c>
      <c r="Q95" s="45">
        <v>33.929234000000001</v>
      </c>
      <c r="R95" s="45">
        <v>33.778297000000002</v>
      </c>
      <c r="S95" s="45">
        <v>34.593291999999998</v>
      </c>
      <c r="T95" s="45">
        <v>35.208908000000001</v>
      </c>
      <c r="U95" s="45">
        <v>35.544528999999997</v>
      </c>
      <c r="V95" s="45">
        <v>35.890372999999997</v>
      </c>
      <c r="W95" s="45">
        <v>35.955128000000002</v>
      </c>
      <c r="X95" s="45">
        <v>36.297317999999997</v>
      </c>
      <c r="Y95" s="45">
        <v>37.242618999999998</v>
      </c>
      <c r="Z95" s="45">
        <v>38.233787999999997</v>
      </c>
      <c r="AA95" s="45">
        <v>38.590941999999998</v>
      </c>
      <c r="AB95" s="45">
        <v>39.554222000000003</v>
      </c>
      <c r="AC95" s="45">
        <v>40.229942000000001</v>
      </c>
      <c r="AD95" s="45">
        <v>40.863616999999998</v>
      </c>
      <c r="AE95" s="45">
        <v>41.324680000000001</v>
      </c>
      <c r="AF95" s="45">
        <v>42.370049000000002</v>
      </c>
      <c r="AG95" s="45">
        <v>44.723835000000001</v>
      </c>
      <c r="AH95" s="45">
        <v>46.080584999999999</v>
      </c>
      <c r="AI95" s="45">
        <v>47.855240000000002</v>
      </c>
      <c r="AJ95" s="45">
        <v>48.157817999999999</v>
      </c>
      <c r="AK95" s="58">
        <v>1.6E-2</v>
      </c>
    </row>
    <row r="96" spans="1:37" x14ac:dyDescent="0.25">
      <c r="A96" s="45" t="s">
        <v>450</v>
      </c>
      <c r="B96" s="45" t="s">
        <v>469</v>
      </c>
      <c r="C96" s="45" t="s">
        <v>984</v>
      </c>
      <c r="D96" s="45" t="s">
        <v>947</v>
      </c>
      <c r="E96" s="45">
        <v>24.675062</v>
      </c>
      <c r="F96" s="45">
        <v>24.809771000000001</v>
      </c>
      <c r="G96" s="45">
        <v>25.315189</v>
      </c>
      <c r="H96" s="45">
        <v>25.65737</v>
      </c>
      <c r="I96" s="45">
        <v>25.999016000000001</v>
      </c>
      <c r="J96" s="45">
        <v>26.249081</v>
      </c>
      <c r="K96" s="45">
        <v>26.609041000000001</v>
      </c>
      <c r="L96" s="45">
        <v>27.024260999999999</v>
      </c>
      <c r="M96" s="45">
        <v>27.190104000000002</v>
      </c>
      <c r="N96" s="45">
        <v>27.486418</v>
      </c>
      <c r="O96" s="45">
        <v>27.698875000000001</v>
      </c>
      <c r="P96" s="45">
        <v>31.342338999999999</v>
      </c>
      <c r="Q96" s="45">
        <v>31.507159999999999</v>
      </c>
      <c r="R96" s="45">
        <v>31.623804</v>
      </c>
      <c r="S96" s="45">
        <v>32.435260999999997</v>
      </c>
      <c r="T96" s="45">
        <v>32.641452999999998</v>
      </c>
      <c r="U96" s="45">
        <v>32.894711000000001</v>
      </c>
      <c r="V96" s="45">
        <v>33.134647000000001</v>
      </c>
      <c r="W96" s="45">
        <v>33.284168000000001</v>
      </c>
      <c r="X96" s="45">
        <v>33.577393000000001</v>
      </c>
      <c r="Y96" s="45">
        <v>33.858238</v>
      </c>
      <c r="Z96" s="45">
        <v>34.028091000000003</v>
      </c>
      <c r="AA96" s="45">
        <v>34.253494000000003</v>
      </c>
      <c r="AB96" s="45">
        <v>34.650730000000003</v>
      </c>
      <c r="AC96" s="45">
        <v>34.904423000000001</v>
      </c>
      <c r="AD96" s="45">
        <v>35.115336999999997</v>
      </c>
      <c r="AE96" s="45">
        <v>35.323138999999998</v>
      </c>
      <c r="AF96" s="45">
        <v>35.625335999999997</v>
      </c>
      <c r="AG96" s="45">
        <v>35.875351000000002</v>
      </c>
      <c r="AH96" s="45">
        <v>36.192805999999997</v>
      </c>
      <c r="AI96" s="45">
        <v>36.441814000000001</v>
      </c>
      <c r="AJ96" s="45">
        <v>36.712291999999998</v>
      </c>
      <c r="AK96" s="58">
        <v>1.2999999999999999E-2</v>
      </c>
    </row>
    <row r="97" spans="1:37" x14ac:dyDescent="0.25">
      <c r="A97" s="45" t="s">
        <v>190</v>
      </c>
      <c r="B97" s="45" t="s">
        <v>470</v>
      </c>
      <c r="C97" s="45" t="s">
        <v>985</v>
      </c>
      <c r="D97" s="45" t="s">
        <v>947</v>
      </c>
      <c r="E97" s="45">
        <v>14.905633</v>
      </c>
      <c r="F97" s="45">
        <v>14.613448999999999</v>
      </c>
      <c r="G97" s="45">
        <v>14.654864</v>
      </c>
      <c r="H97" s="45">
        <v>14.759402</v>
      </c>
      <c r="I97" s="45">
        <v>14.760617999999999</v>
      </c>
      <c r="J97" s="45">
        <v>15.067233</v>
      </c>
      <c r="K97" s="45">
        <v>15.074501</v>
      </c>
      <c r="L97" s="45">
        <v>15.537553000000001</v>
      </c>
      <c r="M97" s="45">
        <v>15.582191</v>
      </c>
      <c r="N97" s="45">
        <v>16.084599000000001</v>
      </c>
      <c r="O97" s="45">
        <v>16.298840999999999</v>
      </c>
      <c r="P97" s="45">
        <v>16.703453</v>
      </c>
      <c r="Q97" s="45">
        <v>17.050775999999999</v>
      </c>
      <c r="R97" s="45">
        <v>17.224481999999998</v>
      </c>
      <c r="S97" s="45">
        <v>17.696224000000001</v>
      </c>
      <c r="T97" s="45">
        <v>17.983435</v>
      </c>
      <c r="U97" s="45">
        <v>18.253831999999999</v>
      </c>
      <c r="V97" s="45">
        <v>18.498234</v>
      </c>
      <c r="W97" s="45">
        <v>18.738921999999999</v>
      </c>
      <c r="X97" s="45">
        <v>18.944025</v>
      </c>
      <c r="Y97" s="45">
        <v>19.220129</v>
      </c>
      <c r="Z97" s="45">
        <v>19.310596</v>
      </c>
      <c r="AA97" s="45">
        <v>19.561882000000001</v>
      </c>
      <c r="AB97" s="45">
        <v>19.945885000000001</v>
      </c>
      <c r="AC97" s="45">
        <v>20.151447000000001</v>
      </c>
      <c r="AD97" s="45">
        <v>20.386244000000001</v>
      </c>
      <c r="AE97" s="45">
        <v>20.809593</v>
      </c>
      <c r="AF97" s="45">
        <v>20.862691999999999</v>
      </c>
      <c r="AG97" s="45">
        <v>21.283650999999999</v>
      </c>
      <c r="AH97" s="45">
        <v>21.626593</v>
      </c>
      <c r="AI97" s="45">
        <v>21.874027000000002</v>
      </c>
      <c r="AJ97" s="45">
        <v>21.969474999999999</v>
      </c>
      <c r="AK97" s="58">
        <v>1.2999999999999999E-2</v>
      </c>
    </row>
    <row r="98" spans="1:37" x14ac:dyDescent="0.25">
      <c r="A98" s="45" t="s">
        <v>424</v>
      </c>
      <c r="B98" s="45" t="s">
        <v>471</v>
      </c>
      <c r="C98" s="45" t="s">
        <v>986</v>
      </c>
      <c r="D98" s="45" t="s">
        <v>947</v>
      </c>
      <c r="E98" s="45">
        <v>23.437222999999999</v>
      </c>
      <c r="F98" s="45">
        <v>23.379261</v>
      </c>
      <c r="G98" s="45">
        <v>24.046934</v>
      </c>
      <c r="H98" s="45">
        <v>24.850002</v>
      </c>
      <c r="I98" s="45">
        <v>25.445017</v>
      </c>
      <c r="J98" s="45">
        <v>26.290330999999998</v>
      </c>
      <c r="K98" s="45">
        <v>26.857859000000001</v>
      </c>
      <c r="L98" s="45">
        <v>27.330479</v>
      </c>
      <c r="M98" s="45">
        <v>27.407557000000001</v>
      </c>
      <c r="N98" s="45">
        <v>27.795926999999999</v>
      </c>
      <c r="O98" s="45">
        <v>28.024239999999999</v>
      </c>
      <c r="P98" s="45">
        <v>30.309909999999999</v>
      </c>
      <c r="Q98" s="45">
        <v>30.555035</v>
      </c>
      <c r="R98" s="45">
        <v>30.682220000000001</v>
      </c>
      <c r="S98" s="45">
        <v>31.336811000000001</v>
      </c>
      <c r="T98" s="45">
        <v>31.472061</v>
      </c>
      <c r="U98" s="45">
        <v>31.660336000000001</v>
      </c>
      <c r="V98" s="45">
        <v>31.939233999999999</v>
      </c>
      <c r="W98" s="45">
        <v>32.101855999999998</v>
      </c>
      <c r="X98" s="45">
        <v>32.306038000000001</v>
      </c>
      <c r="Y98" s="45">
        <v>32.499313000000001</v>
      </c>
      <c r="Z98" s="45">
        <v>32.488132</v>
      </c>
      <c r="AA98" s="45">
        <v>32.584713000000001</v>
      </c>
      <c r="AB98" s="45">
        <v>33.008602000000003</v>
      </c>
      <c r="AC98" s="45">
        <v>33.152664000000001</v>
      </c>
      <c r="AD98" s="45">
        <v>33.349415</v>
      </c>
      <c r="AE98" s="45">
        <v>33.725364999999996</v>
      </c>
      <c r="AF98" s="45">
        <v>33.698825999999997</v>
      </c>
      <c r="AG98" s="45">
        <v>34.005684000000002</v>
      </c>
      <c r="AH98" s="45">
        <v>34.200271999999998</v>
      </c>
      <c r="AI98" s="45">
        <v>34.356791999999999</v>
      </c>
      <c r="AJ98" s="45">
        <v>34.528602999999997</v>
      </c>
      <c r="AK98" s="58">
        <v>1.2999999999999999E-2</v>
      </c>
    </row>
    <row r="99" spans="1:37" x14ac:dyDescent="0.25">
      <c r="A99" s="45" t="s">
        <v>431</v>
      </c>
      <c r="B99" s="45" t="s">
        <v>472</v>
      </c>
      <c r="C99" s="45" t="s">
        <v>987</v>
      </c>
      <c r="D99" s="45" t="s">
        <v>947</v>
      </c>
      <c r="E99" s="45">
        <v>15.294624000000001</v>
      </c>
      <c r="F99" s="45">
        <v>16.421496999999999</v>
      </c>
      <c r="G99" s="45">
        <v>16.604901999999999</v>
      </c>
      <c r="H99" s="45">
        <v>16.352882000000001</v>
      </c>
      <c r="I99" s="45">
        <v>15.251189999999999</v>
      </c>
      <c r="J99" s="45">
        <v>15.535617</v>
      </c>
      <c r="K99" s="45">
        <v>15.738801</v>
      </c>
      <c r="L99" s="45">
        <v>16.377196999999999</v>
      </c>
      <c r="M99" s="45">
        <v>17.057967999999999</v>
      </c>
      <c r="N99" s="45">
        <v>17.515478000000002</v>
      </c>
      <c r="O99" s="45">
        <v>17.804483000000001</v>
      </c>
      <c r="P99" s="45">
        <v>17.378077999999999</v>
      </c>
      <c r="Q99" s="45">
        <v>17.594311000000001</v>
      </c>
      <c r="R99" s="45">
        <v>17.702100999999999</v>
      </c>
      <c r="S99" s="45">
        <v>18.009723999999999</v>
      </c>
      <c r="T99" s="45">
        <v>18.207512000000001</v>
      </c>
      <c r="U99" s="45">
        <v>18.815729000000001</v>
      </c>
      <c r="V99" s="45">
        <v>19.291103</v>
      </c>
      <c r="W99" s="45">
        <v>19.404205000000001</v>
      </c>
      <c r="X99" s="45">
        <v>19.936879999999999</v>
      </c>
      <c r="Y99" s="45">
        <v>20.098848</v>
      </c>
      <c r="Z99" s="45">
        <v>20.225625999999998</v>
      </c>
      <c r="AA99" s="45">
        <v>20.294101999999999</v>
      </c>
      <c r="AB99" s="45">
        <v>20.486606999999999</v>
      </c>
      <c r="AC99" s="45">
        <v>21.059372</v>
      </c>
      <c r="AD99" s="45">
        <v>21.389088000000001</v>
      </c>
      <c r="AE99" s="45">
        <v>21.508434000000001</v>
      </c>
      <c r="AF99" s="45">
        <v>22.008500999999999</v>
      </c>
      <c r="AG99" s="45">
        <v>22.397646000000002</v>
      </c>
      <c r="AH99" s="45">
        <v>22.667228999999999</v>
      </c>
      <c r="AI99" s="45">
        <v>22.867092</v>
      </c>
      <c r="AJ99" s="45">
        <v>22.36993</v>
      </c>
      <c r="AK99" s="58">
        <v>1.2E-2</v>
      </c>
    </row>
    <row r="100" spans="1:37" x14ac:dyDescent="0.25">
      <c r="A100" s="45" t="s">
        <v>192</v>
      </c>
      <c r="B100" s="45" t="s">
        <v>473</v>
      </c>
      <c r="C100" s="45" t="s">
        <v>988</v>
      </c>
      <c r="D100" s="45" t="s">
        <v>947</v>
      </c>
      <c r="E100" s="45">
        <v>6.766006</v>
      </c>
      <c r="F100" s="45">
        <v>6.4452100000000003</v>
      </c>
      <c r="G100" s="45">
        <v>6.394768</v>
      </c>
      <c r="H100" s="45">
        <v>6.1372109999999997</v>
      </c>
      <c r="I100" s="45">
        <v>6.1363390000000004</v>
      </c>
      <c r="J100" s="45">
        <v>6.208609</v>
      </c>
      <c r="K100" s="45">
        <v>6.3144020000000003</v>
      </c>
      <c r="L100" s="45">
        <v>6.5266159999999998</v>
      </c>
      <c r="M100" s="45">
        <v>6.7298239999999998</v>
      </c>
      <c r="N100" s="45">
        <v>6.846679</v>
      </c>
      <c r="O100" s="45">
        <v>6.898746</v>
      </c>
      <c r="P100" s="45">
        <v>7.7320180000000001</v>
      </c>
      <c r="Q100" s="45">
        <v>7.7227350000000001</v>
      </c>
      <c r="R100" s="45">
        <v>7.7575969999999996</v>
      </c>
      <c r="S100" s="45">
        <v>7.9486369999999997</v>
      </c>
      <c r="T100" s="45">
        <v>8.0011189999999992</v>
      </c>
      <c r="U100" s="45">
        <v>8.0314350000000001</v>
      </c>
      <c r="V100" s="45">
        <v>8.0541800000000006</v>
      </c>
      <c r="W100" s="45">
        <v>8.1617309999999996</v>
      </c>
      <c r="X100" s="45">
        <v>8.2137460000000004</v>
      </c>
      <c r="Y100" s="45">
        <v>8.2230319999999999</v>
      </c>
      <c r="Z100" s="45">
        <v>8.2580179999999999</v>
      </c>
      <c r="AA100" s="45">
        <v>8.2608289999999993</v>
      </c>
      <c r="AB100" s="45">
        <v>8.3065309999999997</v>
      </c>
      <c r="AC100" s="45">
        <v>8.341939</v>
      </c>
      <c r="AD100" s="45">
        <v>8.3853010000000001</v>
      </c>
      <c r="AE100" s="45">
        <v>8.3887420000000006</v>
      </c>
      <c r="AF100" s="45">
        <v>8.448423</v>
      </c>
      <c r="AG100" s="45">
        <v>8.4995049999999992</v>
      </c>
      <c r="AH100" s="45">
        <v>8.5375399999999999</v>
      </c>
      <c r="AI100" s="45">
        <v>8.5836310000000005</v>
      </c>
      <c r="AJ100" s="45">
        <v>8.6603639999999995</v>
      </c>
      <c r="AK100" s="58">
        <v>8.0000000000000002E-3</v>
      </c>
    </row>
    <row r="101" spans="1:37" x14ac:dyDescent="0.25">
      <c r="A101" s="45" t="s">
        <v>440</v>
      </c>
      <c r="B101" s="45" t="s">
        <v>474</v>
      </c>
      <c r="C101" s="45" t="s">
        <v>989</v>
      </c>
      <c r="D101" s="45" t="s">
        <v>947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45">
        <v>0</v>
      </c>
      <c r="S101" s="45">
        <v>0</v>
      </c>
      <c r="T101" s="45">
        <v>0</v>
      </c>
      <c r="U101" s="45">
        <v>0</v>
      </c>
      <c r="V101" s="45">
        <v>0</v>
      </c>
      <c r="W101" s="45">
        <v>0</v>
      </c>
      <c r="X101" s="45">
        <v>0</v>
      </c>
      <c r="Y101" s="45">
        <v>0</v>
      </c>
      <c r="Z101" s="45">
        <v>0</v>
      </c>
      <c r="AA101" s="45">
        <v>0</v>
      </c>
      <c r="AB101" s="45">
        <v>0</v>
      </c>
      <c r="AC101" s="45">
        <v>0</v>
      </c>
      <c r="AD101" s="45">
        <v>0</v>
      </c>
      <c r="AE101" s="45">
        <v>0</v>
      </c>
      <c r="AF101" s="45">
        <v>0</v>
      </c>
      <c r="AG101" s="45">
        <v>0</v>
      </c>
      <c r="AH101" s="45">
        <v>0</v>
      </c>
      <c r="AI101" s="45">
        <v>0</v>
      </c>
      <c r="AJ101" s="45">
        <v>0</v>
      </c>
      <c r="AK101" s="45" t="s">
        <v>92</v>
      </c>
    </row>
    <row r="102" spans="1:37" x14ac:dyDescent="0.25">
      <c r="A102" s="45" t="s">
        <v>475</v>
      </c>
      <c r="B102" s="45" t="s">
        <v>476</v>
      </c>
      <c r="C102" s="45" t="s">
        <v>990</v>
      </c>
      <c r="D102" s="45" t="s">
        <v>947</v>
      </c>
      <c r="E102" s="45">
        <v>2.5062199999999999</v>
      </c>
      <c r="F102" s="45">
        <v>2.5582569999999998</v>
      </c>
      <c r="G102" s="45">
        <v>2.8197909999999999</v>
      </c>
      <c r="H102" s="45">
        <v>2.820303</v>
      </c>
      <c r="I102" s="45">
        <v>2.8339639999999999</v>
      </c>
      <c r="J102" s="45">
        <v>2.8373430000000002</v>
      </c>
      <c r="K102" s="45">
        <v>2.8213680000000001</v>
      </c>
      <c r="L102" s="45">
        <v>3.2883710000000002</v>
      </c>
      <c r="M102" s="45">
        <v>3.3141240000000001</v>
      </c>
      <c r="N102" s="45">
        <v>3.3130199999999999</v>
      </c>
      <c r="O102" s="45">
        <v>3.3176760000000001</v>
      </c>
      <c r="P102" s="45">
        <v>3.332182</v>
      </c>
      <c r="Q102" s="45">
        <v>3.3288069999999998</v>
      </c>
      <c r="R102" s="45">
        <v>3.3295620000000001</v>
      </c>
      <c r="S102" s="45">
        <v>3.3278750000000001</v>
      </c>
      <c r="T102" s="45">
        <v>3.3294389999999998</v>
      </c>
      <c r="U102" s="45">
        <v>3.3293029999999999</v>
      </c>
      <c r="V102" s="45">
        <v>3.3342079999999998</v>
      </c>
      <c r="W102" s="45">
        <v>3.342527</v>
      </c>
      <c r="X102" s="45">
        <v>3.34361</v>
      </c>
      <c r="Y102" s="45">
        <v>3.3536570000000001</v>
      </c>
      <c r="Z102" s="45">
        <v>3.356309</v>
      </c>
      <c r="AA102" s="45">
        <v>3.3799220000000001</v>
      </c>
      <c r="AB102" s="45">
        <v>3.4027690000000002</v>
      </c>
      <c r="AC102" s="45">
        <v>3.4222540000000001</v>
      </c>
      <c r="AD102" s="45">
        <v>3.4422640000000002</v>
      </c>
      <c r="AE102" s="45">
        <v>3.4674160000000001</v>
      </c>
      <c r="AF102" s="45">
        <v>3.4676260000000001</v>
      </c>
      <c r="AG102" s="45">
        <v>3.4750420000000002</v>
      </c>
      <c r="AH102" s="45">
        <v>3.4787020000000002</v>
      </c>
      <c r="AI102" s="45">
        <v>3.483304</v>
      </c>
      <c r="AJ102" s="45">
        <v>3.4875720000000001</v>
      </c>
      <c r="AK102" s="58">
        <v>1.0999999999999999E-2</v>
      </c>
    </row>
    <row r="103" spans="1:37" x14ac:dyDescent="0.25">
      <c r="A103" s="45" t="s">
        <v>444</v>
      </c>
      <c r="B103" s="45" t="s">
        <v>477</v>
      </c>
      <c r="C103" s="45" t="s">
        <v>991</v>
      </c>
      <c r="D103" s="45" t="s">
        <v>947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0</v>
      </c>
      <c r="Q103" s="45">
        <v>0</v>
      </c>
      <c r="R103" s="45">
        <v>0</v>
      </c>
      <c r="S103" s="45">
        <v>0</v>
      </c>
      <c r="T103" s="45">
        <v>0</v>
      </c>
      <c r="U103" s="45">
        <v>0</v>
      </c>
      <c r="V103" s="45">
        <v>0</v>
      </c>
      <c r="W103" s="45">
        <v>0</v>
      </c>
      <c r="X103" s="45">
        <v>0</v>
      </c>
      <c r="Y103" s="45">
        <v>0</v>
      </c>
      <c r="Z103" s="45">
        <v>0</v>
      </c>
      <c r="AA103" s="45">
        <v>0</v>
      </c>
      <c r="AB103" s="45">
        <v>0</v>
      </c>
      <c r="AC103" s="45">
        <v>0</v>
      </c>
      <c r="AD103" s="45">
        <v>0</v>
      </c>
      <c r="AE103" s="45">
        <v>0</v>
      </c>
      <c r="AF103" s="45">
        <v>0</v>
      </c>
      <c r="AG103" s="45">
        <v>0</v>
      </c>
      <c r="AH103" s="45">
        <v>0</v>
      </c>
      <c r="AI103" s="45">
        <v>0</v>
      </c>
      <c r="AJ103" s="45">
        <v>0</v>
      </c>
      <c r="AK103" s="45" t="s">
        <v>92</v>
      </c>
    </row>
    <row r="104" spans="1:37" x14ac:dyDescent="0.25">
      <c r="A104" s="45" t="s">
        <v>225</v>
      </c>
      <c r="B104" s="45" t="s">
        <v>478</v>
      </c>
      <c r="C104" s="45" t="s">
        <v>992</v>
      </c>
      <c r="D104" s="45" t="s">
        <v>947</v>
      </c>
      <c r="E104" s="45">
        <v>38.820328000000003</v>
      </c>
      <c r="F104" s="45">
        <v>39.392521000000002</v>
      </c>
      <c r="G104" s="45">
        <v>37.953892000000003</v>
      </c>
      <c r="H104" s="45">
        <v>38.266457000000003</v>
      </c>
      <c r="I104" s="45">
        <v>39.144333000000003</v>
      </c>
      <c r="J104" s="45">
        <v>39.248809999999999</v>
      </c>
      <c r="K104" s="45">
        <v>40.560378999999998</v>
      </c>
      <c r="L104" s="45">
        <v>41.669468000000002</v>
      </c>
      <c r="M104" s="45">
        <v>41.980457000000001</v>
      </c>
      <c r="N104" s="45">
        <v>42.130512000000003</v>
      </c>
      <c r="O104" s="45">
        <v>42.274344999999997</v>
      </c>
      <c r="P104" s="45">
        <v>42.860427999999999</v>
      </c>
      <c r="Q104" s="45">
        <v>43.365921</v>
      </c>
      <c r="R104" s="45">
        <v>43.390720000000002</v>
      </c>
      <c r="S104" s="45">
        <v>43.438575999999998</v>
      </c>
      <c r="T104" s="45">
        <v>43.572989999999997</v>
      </c>
      <c r="U104" s="45">
        <v>43.379855999999997</v>
      </c>
      <c r="V104" s="45">
        <v>43.123370999999999</v>
      </c>
      <c r="W104" s="45">
        <v>43.050156000000001</v>
      </c>
      <c r="X104" s="45">
        <v>42.936134000000003</v>
      </c>
      <c r="Y104" s="45">
        <v>42.721862999999999</v>
      </c>
      <c r="Z104" s="45">
        <v>42.493403999999998</v>
      </c>
      <c r="AA104" s="45">
        <v>42.318953999999998</v>
      </c>
      <c r="AB104" s="45">
        <v>42.396270999999999</v>
      </c>
      <c r="AC104" s="45">
        <v>42.2742</v>
      </c>
      <c r="AD104" s="45">
        <v>42.163379999999997</v>
      </c>
      <c r="AE104" s="45">
        <v>42.139060999999998</v>
      </c>
      <c r="AF104" s="45">
        <v>42.186821000000002</v>
      </c>
      <c r="AG104" s="45">
        <v>42.233311</v>
      </c>
      <c r="AH104" s="45">
        <v>42.074223000000003</v>
      </c>
      <c r="AI104" s="45">
        <v>42.072856999999999</v>
      </c>
      <c r="AJ104" s="45">
        <v>41.958297999999999</v>
      </c>
      <c r="AK104" s="58">
        <v>3.0000000000000001E-3</v>
      </c>
    </row>
    <row r="105" spans="1:37" x14ac:dyDescent="0.25">
      <c r="A105" s="45" t="s">
        <v>100</v>
      </c>
      <c r="C105" s="45" t="s">
        <v>993</v>
      </c>
    </row>
    <row r="106" spans="1:37" x14ac:dyDescent="0.25">
      <c r="A106" s="45" t="s">
        <v>101</v>
      </c>
      <c r="C106" s="45" t="s">
        <v>994</v>
      </c>
    </row>
    <row r="107" spans="1:37" x14ac:dyDescent="0.25">
      <c r="A107" s="45" t="s">
        <v>421</v>
      </c>
      <c r="B107" s="45" t="s">
        <v>479</v>
      </c>
      <c r="C107" s="45" t="s">
        <v>995</v>
      </c>
      <c r="D107" s="45" t="s">
        <v>996</v>
      </c>
      <c r="E107" s="45">
        <v>31.829594</v>
      </c>
      <c r="F107" s="45">
        <v>31.717631999999998</v>
      </c>
      <c r="G107" s="45">
        <v>30.855575999999999</v>
      </c>
      <c r="H107" s="45">
        <v>30.319144999999999</v>
      </c>
      <c r="I107" s="45">
        <v>30.650734</v>
      </c>
      <c r="J107" s="45">
        <v>30.466301000000001</v>
      </c>
      <c r="K107" s="45">
        <v>30.716947999999999</v>
      </c>
      <c r="L107" s="45">
        <v>31.476406000000001</v>
      </c>
      <c r="M107" s="45">
        <v>31.656753999999999</v>
      </c>
      <c r="N107" s="45">
        <v>31.813908000000001</v>
      </c>
      <c r="O107" s="45">
        <v>31.971443000000001</v>
      </c>
      <c r="P107" s="45">
        <v>33.500202000000002</v>
      </c>
      <c r="Q107" s="45">
        <v>33.752212999999998</v>
      </c>
      <c r="R107" s="45">
        <v>33.859977999999998</v>
      </c>
      <c r="S107" s="45">
        <v>34.252388000000003</v>
      </c>
      <c r="T107" s="45">
        <v>34.494114000000003</v>
      </c>
      <c r="U107" s="45">
        <v>34.624251999999998</v>
      </c>
      <c r="V107" s="45">
        <v>34.729492</v>
      </c>
      <c r="W107" s="45">
        <v>34.949280000000002</v>
      </c>
      <c r="X107" s="45">
        <v>35.129890000000003</v>
      </c>
      <c r="Y107" s="45">
        <v>35.251159999999999</v>
      </c>
      <c r="Z107" s="45">
        <v>35.376823000000002</v>
      </c>
      <c r="AA107" s="45">
        <v>35.530048000000001</v>
      </c>
      <c r="AB107" s="45">
        <v>35.784984999999999</v>
      </c>
      <c r="AC107" s="45">
        <v>35.977524000000003</v>
      </c>
      <c r="AD107" s="45">
        <v>36.175198000000002</v>
      </c>
      <c r="AE107" s="45">
        <v>36.433643000000004</v>
      </c>
      <c r="AF107" s="45">
        <v>36.735432000000003</v>
      </c>
      <c r="AG107" s="45">
        <v>37.041519000000001</v>
      </c>
      <c r="AH107" s="45">
        <v>37.255329000000003</v>
      </c>
      <c r="AI107" s="45">
        <v>37.539230000000003</v>
      </c>
      <c r="AJ107" s="45">
        <v>37.739821999999997</v>
      </c>
      <c r="AK107" s="58">
        <v>6.0000000000000001E-3</v>
      </c>
    </row>
    <row r="108" spans="1:37" x14ac:dyDescent="0.25">
      <c r="A108" s="45" t="s">
        <v>428</v>
      </c>
      <c r="B108" s="45" t="s">
        <v>480</v>
      </c>
      <c r="C108" s="45" t="s">
        <v>997</v>
      </c>
      <c r="D108" s="45" t="s">
        <v>996</v>
      </c>
      <c r="E108" s="45">
        <v>29.552803000000001</v>
      </c>
      <c r="F108" s="45">
        <v>29.396934999999999</v>
      </c>
      <c r="G108" s="45">
        <v>29.150879</v>
      </c>
      <c r="H108" s="45">
        <v>29.607237000000001</v>
      </c>
      <c r="I108" s="45">
        <v>30.089437</v>
      </c>
      <c r="J108" s="45">
        <v>30.175512000000001</v>
      </c>
      <c r="K108" s="45">
        <v>31.031672</v>
      </c>
      <c r="L108" s="45">
        <v>31.691497999999999</v>
      </c>
      <c r="M108" s="45">
        <v>31.889194</v>
      </c>
      <c r="N108" s="45">
        <v>32.070408</v>
      </c>
      <c r="O108" s="45">
        <v>32.248486</v>
      </c>
      <c r="P108" s="45">
        <v>33.559643000000001</v>
      </c>
      <c r="Q108" s="45">
        <v>33.793346</v>
      </c>
      <c r="R108" s="45">
        <v>33.862884999999999</v>
      </c>
      <c r="S108" s="45">
        <v>34.194771000000003</v>
      </c>
      <c r="T108" s="45">
        <v>34.423758999999997</v>
      </c>
      <c r="U108" s="45">
        <v>34.509219999999999</v>
      </c>
      <c r="V108" s="45">
        <v>34.579208000000001</v>
      </c>
      <c r="W108" s="45">
        <v>34.782195999999999</v>
      </c>
      <c r="X108" s="45">
        <v>34.986431000000003</v>
      </c>
      <c r="Y108" s="45">
        <v>35.144416999999997</v>
      </c>
      <c r="Z108" s="45">
        <v>35.274760999999998</v>
      </c>
      <c r="AA108" s="45">
        <v>35.465302000000001</v>
      </c>
      <c r="AB108" s="45">
        <v>35.826034999999997</v>
      </c>
      <c r="AC108" s="45">
        <v>36.096642000000003</v>
      </c>
      <c r="AD108" s="45">
        <v>36.389766999999999</v>
      </c>
      <c r="AE108" s="45">
        <v>36.757914999999997</v>
      </c>
      <c r="AF108" s="45">
        <v>37.177891000000002</v>
      </c>
      <c r="AG108" s="45">
        <v>37.678260999999999</v>
      </c>
      <c r="AH108" s="45">
        <v>38.046326000000001</v>
      </c>
      <c r="AI108" s="45">
        <v>38.530971999999998</v>
      </c>
      <c r="AJ108" s="45">
        <v>38.955222999999997</v>
      </c>
      <c r="AK108" s="58">
        <v>8.9999999999999993E-3</v>
      </c>
    </row>
    <row r="109" spans="1:37" x14ac:dyDescent="0.25">
      <c r="A109" s="45" t="s">
        <v>435</v>
      </c>
      <c r="B109" s="45" t="s">
        <v>481</v>
      </c>
      <c r="C109" s="45" t="s">
        <v>998</v>
      </c>
      <c r="D109" s="45" t="s">
        <v>996</v>
      </c>
      <c r="E109" s="45">
        <v>17.052468999999999</v>
      </c>
      <c r="F109" s="45">
        <v>16.314233999999999</v>
      </c>
      <c r="G109" s="45">
        <v>16.11158</v>
      </c>
      <c r="H109" s="45">
        <v>16.432252999999999</v>
      </c>
      <c r="I109" s="45">
        <v>16.737273999999999</v>
      </c>
      <c r="J109" s="45">
        <v>17.141335000000002</v>
      </c>
      <c r="K109" s="45">
        <v>17.930374</v>
      </c>
      <c r="L109" s="45">
        <v>18.690891000000001</v>
      </c>
      <c r="M109" s="45">
        <v>19.079001999999999</v>
      </c>
      <c r="N109" s="45">
        <v>19.509781</v>
      </c>
      <c r="O109" s="45">
        <v>19.827354</v>
      </c>
      <c r="P109" s="45">
        <v>20.117908</v>
      </c>
      <c r="Q109" s="45">
        <v>20.450801999999999</v>
      </c>
      <c r="R109" s="45">
        <v>20.714375</v>
      </c>
      <c r="S109" s="45">
        <v>21.105969999999999</v>
      </c>
      <c r="T109" s="45">
        <v>21.478214000000001</v>
      </c>
      <c r="U109" s="45">
        <v>21.752623</v>
      </c>
      <c r="V109" s="45">
        <v>22.024128000000001</v>
      </c>
      <c r="W109" s="45">
        <v>22.357665999999998</v>
      </c>
      <c r="X109" s="45">
        <v>22.682870999999999</v>
      </c>
      <c r="Y109" s="45">
        <v>22.919333000000002</v>
      </c>
      <c r="Z109" s="45">
        <v>23.209334999999999</v>
      </c>
      <c r="AA109" s="45">
        <v>23.584862000000001</v>
      </c>
      <c r="AB109" s="45">
        <v>24.054216</v>
      </c>
      <c r="AC109" s="45">
        <v>24.419696999999999</v>
      </c>
      <c r="AD109" s="45">
        <v>24.843371999999999</v>
      </c>
      <c r="AE109" s="45">
        <v>25.329474999999999</v>
      </c>
      <c r="AF109" s="45">
        <v>25.763424000000001</v>
      </c>
      <c r="AG109" s="45">
        <v>26.313804999999999</v>
      </c>
      <c r="AH109" s="45">
        <v>26.815981000000001</v>
      </c>
      <c r="AI109" s="45">
        <v>27.390792999999999</v>
      </c>
      <c r="AJ109" s="45">
        <v>27.899035999999999</v>
      </c>
      <c r="AK109" s="58">
        <v>1.6E-2</v>
      </c>
    </row>
    <row r="110" spans="1:37" x14ac:dyDescent="0.25">
      <c r="A110" s="45" t="s">
        <v>227</v>
      </c>
      <c r="B110" s="45" t="s">
        <v>482</v>
      </c>
      <c r="C110" s="45" t="s">
        <v>999</v>
      </c>
      <c r="D110" s="45" t="s">
        <v>996</v>
      </c>
      <c r="E110" s="45">
        <v>96.492187999999999</v>
      </c>
      <c r="F110" s="45">
        <v>97.381446999999994</v>
      </c>
      <c r="G110" s="45">
        <v>99.766189999999995</v>
      </c>
      <c r="H110" s="45">
        <v>100.182198</v>
      </c>
      <c r="I110" s="45">
        <v>99.588454999999996</v>
      </c>
      <c r="J110" s="45">
        <v>98.759911000000002</v>
      </c>
      <c r="K110" s="45">
        <v>97.489281000000005</v>
      </c>
      <c r="L110" s="45">
        <v>97.843765000000005</v>
      </c>
      <c r="M110" s="45">
        <v>97.119681999999997</v>
      </c>
      <c r="N110" s="45">
        <v>97.433753999999993</v>
      </c>
      <c r="O110" s="45">
        <v>97.168327000000005</v>
      </c>
      <c r="P110" s="45">
        <v>105.307907</v>
      </c>
      <c r="Q110" s="45">
        <v>105.25928500000001</v>
      </c>
      <c r="R110" s="45">
        <v>104.7659</v>
      </c>
      <c r="S110" s="45">
        <v>106.39458500000001</v>
      </c>
      <c r="T110" s="45">
        <v>106.37428300000001</v>
      </c>
      <c r="U110" s="45">
        <v>106.43940000000001</v>
      </c>
      <c r="V110" s="45">
        <v>107.203812</v>
      </c>
      <c r="W110" s="45">
        <v>107.83633399999999</v>
      </c>
      <c r="X110" s="45">
        <v>108.816101</v>
      </c>
      <c r="Y110" s="45">
        <v>109.873161</v>
      </c>
      <c r="Z110" s="45">
        <v>110.51274100000001</v>
      </c>
      <c r="AA110" s="45">
        <v>111.62114</v>
      </c>
      <c r="AB110" s="45">
        <v>113.454216</v>
      </c>
      <c r="AC110" s="45">
        <v>114.837959</v>
      </c>
      <c r="AD110" s="45">
        <v>116.232536</v>
      </c>
      <c r="AE110" s="45">
        <v>118.16448200000001</v>
      </c>
      <c r="AF110" s="45">
        <v>119.44358800000001</v>
      </c>
      <c r="AG110" s="45">
        <v>121.58427399999999</v>
      </c>
      <c r="AH110" s="45">
        <v>123.593643</v>
      </c>
      <c r="AI110" s="45">
        <v>125.374382</v>
      </c>
      <c r="AJ110" s="45">
        <v>126.83165700000001</v>
      </c>
      <c r="AK110" s="58">
        <v>8.9999999999999993E-3</v>
      </c>
    </row>
    <row r="111" spans="1:37" x14ac:dyDescent="0.25">
      <c r="A111" s="45" t="s">
        <v>483</v>
      </c>
      <c r="B111" s="45" t="s">
        <v>484</v>
      </c>
      <c r="C111" s="45" t="s">
        <v>1000</v>
      </c>
      <c r="D111" s="45" t="s">
        <v>996</v>
      </c>
      <c r="E111" s="45">
        <v>174.927063</v>
      </c>
      <c r="F111" s="45">
        <v>174.81024199999999</v>
      </c>
      <c r="G111" s="45">
        <v>175.88421600000001</v>
      </c>
      <c r="H111" s="45">
        <v>176.54083299999999</v>
      </c>
      <c r="I111" s="45">
        <v>177.06590299999999</v>
      </c>
      <c r="J111" s="45">
        <v>176.54306</v>
      </c>
      <c r="K111" s="45">
        <v>177.168274</v>
      </c>
      <c r="L111" s="45">
        <v>179.70256000000001</v>
      </c>
      <c r="M111" s="45">
        <v>179.744629</v>
      </c>
      <c r="N111" s="45">
        <v>180.82785000000001</v>
      </c>
      <c r="O111" s="45">
        <v>181.21560700000001</v>
      </c>
      <c r="P111" s="45">
        <v>192.485657</v>
      </c>
      <c r="Q111" s="45">
        <v>193.25564600000001</v>
      </c>
      <c r="R111" s="45">
        <v>193.20313999999999</v>
      </c>
      <c r="S111" s="45">
        <v>195.947723</v>
      </c>
      <c r="T111" s="45">
        <v>196.77037000000001</v>
      </c>
      <c r="U111" s="45">
        <v>197.32550000000001</v>
      </c>
      <c r="V111" s="45">
        <v>198.53663599999999</v>
      </c>
      <c r="W111" s="45">
        <v>199.925476</v>
      </c>
      <c r="X111" s="45">
        <v>201.615295</v>
      </c>
      <c r="Y111" s="45">
        <v>203.18808000000001</v>
      </c>
      <c r="Z111" s="45">
        <v>204.37365700000001</v>
      </c>
      <c r="AA111" s="45">
        <v>206.20135500000001</v>
      </c>
      <c r="AB111" s="45">
        <v>209.11944600000001</v>
      </c>
      <c r="AC111" s="45">
        <v>211.331818</v>
      </c>
      <c r="AD111" s="45">
        <v>213.64086900000001</v>
      </c>
      <c r="AE111" s="45">
        <v>216.68551600000001</v>
      </c>
      <c r="AF111" s="45">
        <v>219.12033099999999</v>
      </c>
      <c r="AG111" s="45">
        <v>222.61785900000001</v>
      </c>
      <c r="AH111" s="45">
        <v>225.71127300000001</v>
      </c>
      <c r="AI111" s="45">
        <v>228.83538799999999</v>
      </c>
      <c r="AJ111" s="45">
        <v>231.42575099999999</v>
      </c>
      <c r="AK111" s="58">
        <v>8.9999999999999993E-3</v>
      </c>
    </row>
    <row r="112" spans="1:37" x14ac:dyDescent="0.25">
      <c r="A112" s="45" t="s">
        <v>485</v>
      </c>
      <c r="B112" s="45" t="s">
        <v>486</v>
      </c>
      <c r="C112" s="45" t="s">
        <v>1001</v>
      </c>
      <c r="D112" s="45" t="s">
        <v>996</v>
      </c>
      <c r="E112" s="45">
        <v>8.0197000000000004E-2</v>
      </c>
      <c r="F112" s="45">
        <v>0.120351</v>
      </c>
      <c r="G112" s="45">
        <v>0.20840400000000001</v>
      </c>
      <c r="H112" s="45">
        <v>0.24887400000000001</v>
      </c>
      <c r="I112" s="45">
        <v>0.247557</v>
      </c>
      <c r="J112" s="45">
        <v>0.26820699999999997</v>
      </c>
      <c r="K112" s="45">
        <v>0.26028299999999999</v>
      </c>
      <c r="L112" s="45">
        <v>0.27341799999999999</v>
      </c>
      <c r="M112" s="45">
        <v>0.27977400000000002</v>
      </c>
      <c r="N112" s="45">
        <v>0.27233200000000002</v>
      </c>
      <c r="O112" s="45">
        <v>0.275229</v>
      </c>
      <c r="P112" s="45">
        <v>0.38826100000000002</v>
      </c>
      <c r="Q112" s="45">
        <v>0.36702200000000001</v>
      </c>
      <c r="R112" s="45">
        <v>0.37062699999999998</v>
      </c>
      <c r="S112" s="45">
        <v>0.37492999999999999</v>
      </c>
      <c r="T112" s="45">
        <v>0.35481299999999999</v>
      </c>
      <c r="U112" s="45">
        <v>0.348047</v>
      </c>
      <c r="V112" s="45">
        <v>0.34612799999999999</v>
      </c>
      <c r="W112" s="45">
        <v>0.35089900000000002</v>
      </c>
      <c r="X112" s="45">
        <v>0.35206599999999999</v>
      </c>
      <c r="Y112" s="45">
        <v>0.33495799999999998</v>
      </c>
      <c r="Z112" s="45">
        <v>0.311857</v>
      </c>
      <c r="AA112" s="45">
        <v>0.31165999999999999</v>
      </c>
      <c r="AB112" s="45">
        <v>0.30142600000000003</v>
      </c>
      <c r="AC112" s="45">
        <v>0.294153</v>
      </c>
      <c r="AD112" s="45">
        <v>0.28616599999999998</v>
      </c>
      <c r="AE112" s="45">
        <v>0.28367300000000001</v>
      </c>
      <c r="AF112" s="45">
        <v>0.268376</v>
      </c>
      <c r="AG112" s="45">
        <v>0.21762500000000001</v>
      </c>
      <c r="AH112" s="45">
        <v>0.195578</v>
      </c>
      <c r="AI112" s="45">
        <v>0.165629</v>
      </c>
      <c r="AJ112" s="45">
        <v>0.16667999999999999</v>
      </c>
      <c r="AK112" s="58">
        <v>2.4E-2</v>
      </c>
    </row>
    <row r="113" spans="1:37" x14ac:dyDescent="0.25">
      <c r="A113" s="45" t="s">
        <v>487</v>
      </c>
      <c r="B113" s="45" t="s">
        <v>488</v>
      </c>
      <c r="C113" s="45" t="s">
        <v>1002</v>
      </c>
      <c r="D113" s="45" t="s">
        <v>996</v>
      </c>
      <c r="E113" s="45">
        <v>175.00726299999999</v>
      </c>
      <c r="F113" s="45">
        <v>174.930588</v>
      </c>
      <c r="G113" s="45">
        <v>176.09262100000001</v>
      </c>
      <c r="H113" s="45">
        <v>176.789703</v>
      </c>
      <c r="I113" s="45">
        <v>177.31346099999999</v>
      </c>
      <c r="J113" s="45">
        <v>176.81126399999999</v>
      </c>
      <c r="K113" s="45">
        <v>177.42855800000001</v>
      </c>
      <c r="L113" s="45">
        <v>179.97598300000001</v>
      </c>
      <c r="M113" s="45">
        <v>180.02439899999999</v>
      </c>
      <c r="N113" s="45">
        <v>181.100189</v>
      </c>
      <c r="O113" s="45">
        <v>181.49082899999999</v>
      </c>
      <c r="P113" s="45">
        <v>192.87391700000001</v>
      </c>
      <c r="Q113" s="45">
        <v>193.62266500000001</v>
      </c>
      <c r="R113" s="45">
        <v>193.57376099999999</v>
      </c>
      <c r="S113" s="45">
        <v>196.32264699999999</v>
      </c>
      <c r="T113" s="45">
        <v>197.12518299999999</v>
      </c>
      <c r="U113" s="45">
        <v>197.673553</v>
      </c>
      <c r="V113" s="45">
        <v>198.882767</v>
      </c>
      <c r="W113" s="45">
        <v>200.27636699999999</v>
      </c>
      <c r="X113" s="45">
        <v>201.96736100000001</v>
      </c>
      <c r="Y113" s="45">
        <v>203.52304100000001</v>
      </c>
      <c r="Z113" s="45">
        <v>204.68551600000001</v>
      </c>
      <c r="AA113" s="45">
        <v>206.51301599999999</v>
      </c>
      <c r="AB113" s="45">
        <v>209.42086800000001</v>
      </c>
      <c r="AC113" s="45">
        <v>211.62597700000001</v>
      </c>
      <c r="AD113" s="45">
        <v>213.927032</v>
      </c>
      <c r="AE113" s="45">
        <v>216.96919299999999</v>
      </c>
      <c r="AF113" s="45">
        <v>219.38870199999999</v>
      </c>
      <c r="AG113" s="45">
        <v>222.83547999999999</v>
      </c>
      <c r="AH113" s="45">
        <v>225.906845</v>
      </c>
      <c r="AI113" s="45">
        <v>229.00102200000001</v>
      </c>
      <c r="AJ113" s="45">
        <v>231.59243799999999</v>
      </c>
      <c r="AK113" s="58">
        <v>8.9999999999999993E-3</v>
      </c>
    </row>
    <row r="114" spans="1:37" x14ac:dyDescent="0.25">
      <c r="A114" s="45" t="s">
        <v>102</v>
      </c>
      <c r="C114" s="45" t="s">
        <v>1003</v>
      </c>
    </row>
    <row r="115" spans="1:37" x14ac:dyDescent="0.25">
      <c r="A115" s="45" t="s">
        <v>421</v>
      </c>
      <c r="C115" s="45" t="s">
        <v>1004</v>
      </c>
    </row>
    <row r="116" spans="1:37" x14ac:dyDescent="0.25">
      <c r="A116" s="45" t="s">
        <v>422</v>
      </c>
      <c r="B116" s="45" t="s">
        <v>489</v>
      </c>
      <c r="C116" s="45" t="s">
        <v>1005</v>
      </c>
      <c r="D116" s="45" t="s">
        <v>490</v>
      </c>
      <c r="E116" s="45">
        <v>24.484176999999999</v>
      </c>
      <c r="F116" s="45">
        <v>24.745505999999999</v>
      </c>
      <c r="G116" s="45">
        <v>25.789224999999998</v>
      </c>
      <c r="H116" s="45">
        <v>27.298752</v>
      </c>
      <c r="I116" s="45">
        <v>28.831765999999998</v>
      </c>
      <c r="J116" s="45">
        <v>30.464451</v>
      </c>
      <c r="K116" s="45">
        <v>32.420485999999997</v>
      </c>
      <c r="L116" s="45">
        <v>34.587001999999998</v>
      </c>
      <c r="M116" s="45">
        <v>36.567928000000002</v>
      </c>
      <c r="N116" s="45">
        <v>38.354270999999997</v>
      </c>
      <c r="O116" s="45">
        <v>39.918757999999997</v>
      </c>
      <c r="P116" s="45">
        <v>44.106425999999999</v>
      </c>
      <c r="Q116" s="45">
        <v>45.331398</v>
      </c>
      <c r="R116" s="45">
        <v>46.578941</v>
      </c>
      <c r="S116" s="45">
        <v>48.514954000000003</v>
      </c>
      <c r="T116" s="45">
        <v>50.093670000000003</v>
      </c>
      <c r="U116" s="45">
        <v>51.773113000000002</v>
      </c>
      <c r="V116" s="45">
        <v>53.589409000000003</v>
      </c>
      <c r="W116" s="45">
        <v>55.539527999999997</v>
      </c>
      <c r="X116" s="45">
        <v>57.569808999999999</v>
      </c>
      <c r="Y116" s="45">
        <v>59.640396000000003</v>
      </c>
      <c r="Z116" s="45">
        <v>61.712215</v>
      </c>
      <c r="AA116" s="45">
        <v>63.818859000000003</v>
      </c>
      <c r="AB116" s="45">
        <v>66.176422000000002</v>
      </c>
      <c r="AC116" s="45">
        <v>68.544601</v>
      </c>
      <c r="AD116" s="45">
        <v>70.988303999999999</v>
      </c>
      <c r="AE116" s="45">
        <v>73.521904000000006</v>
      </c>
      <c r="AF116" s="45">
        <v>76.121758</v>
      </c>
      <c r="AG116" s="45">
        <v>78.958633000000006</v>
      </c>
      <c r="AH116" s="45">
        <v>81.990547000000007</v>
      </c>
      <c r="AI116" s="45">
        <v>85.036034000000001</v>
      </c>
      <c r="AJ116" s="45">
        <v>88.089905000000002</v>
      </c>
      <c r="AK116" s="58">
        <v>4.2000000000000003E-2</v>
      </c>
    </row>
    <row r="117" spans="1:37" x14ac:dyDescent="0.25">
      <c r="A117" s="45" t="s">
        <v>424</v>
      </c>
      <c r="B117" s="45" t="s">
        <v>491</v>
      </c>
      <c r="C117" s="45" t="s">
        <v>1006</v>
      </c>
      <c r="D117" s="45" t="s">
        <v>490</v>
      </c>
      <c r="E117" s="45">
        <v>21.861912</v>
      </c>
      <c r="F117" s="45">
        <v>21.731247</v>
      </c>
      <c r="G117" s="45">
        <v>22.661818</v>
      </c>
      <c r="H117" s="45">
        <v>23.753402999999999</v>
      </c>
      <c r="I117" s="45">
        <v>24.770256</v>
      </c>
      <c r="J117" s="45">
        <v>26.037883999999998</v>
      </c>
      <c r="K117" s="45">
        <v>27.028562999999998</v>
      </c>
      <c r="L117" s="45">
        <v>28.130141999999999</v>
      </c>
      <c r="M117" s="45">
        <v>28.837254999999999</v>
      </c>
      <c r="N117" s="45">
        <v>30.015014999999998</v>
      </c>
      <c r="O117" s="45">
        <v>30.978878000000002</v>
      </c>
      <c r="P117" s="45">
        <v>32.049304999999997</v>
      </c>
      <c r="Q117" s="45">
        <v>33.173285999999997</v>
      </c>
      <c r="R117" s="45">
        <v>34.130752999999999</v>
      </c>
      <c r="S117" s="45">
        <v>35.457943</v>
      </c>
      <c r="T117" s="45">
        <v>36.544350000000001</v>
      </c>
      <c r="U117" s="45">
        <v>37.676845999999998</v>
      </c>
      <c r="V117" s="45">
        <v>38.920459999999999</v>
      </c>
      <c r="W117" s="45">
        <v>39.966186999999998</v>
      </c>
      <c r="X117" s="45">
        <v>41.224666999999997</v>
      </c>
      <c r="Y117" s="45">
        <v>42.538708</v>
      </c>
      <c r="Z117" s="45">
        <v>43.612614000000001</v>
      </c>
      <c r="AA117" s="45">
        <v>44.940078999999997</v>
      </c>
      <c r="AB117" s="45">
        <v>46.635033</v>
      </c>
      <c r="AC117" s="45">
        <v>48.000991999999997</v>
      </c>
      <c r="AD117" s="45">
        <v>49.513809000000002</v>
      </c>
      <c r="AE117" s="45">
        <v>51.497036000000001</v>
      </c>
      <c r="AF117" s="45">
        <v>52.764266999999997</v>
      </c>
      <c r="AG117" s="45">
        <v>54.837466999999997</v>
      </c>
      <c r="AH117" s="45">
        <v>56.804831999999998</v>
      </c>
      <c r="AI117" s="45">
        <v>58.696404000000001</v>
      </c>
      <c r="AJ117" s="45">
        <v>60.422817000000002</v>
      </c>
      <c r="AK117" s="58">
        <v>3.3000000000000002E-2</v>
      </c>
    </row>
    <row r="118" spans="1:37" x14ac:dyDescent="0.25">
      <c r="A118" s="45" t="s">
        <v>192</v>
      </c>
      <c r="B118" s="45" t="s">
        <v>492</v>
      </c>
      <c r="C118" s="45" t="s">
        <v>1007</v>
      </c>
      <c r="D118" s="45" t="s">
        <v>490</v>
      </c>
      <c r="E118" s="45">
        <v>12.675746</v>
      </c>
      <c r="F118" s="45">
        <v>12.899065</v>
      </c>
      <c r="G118" s="45">
        <v>13.030773999999999</v>
      </c>
      <c r="H118" s="45">
        <v>12.768516</v>
      </c>
      <c r="I118" s="45">
        <v>12.633404000000001</v>
      </c>
      <c r="J118" s="45">
        <v>12.503921999999999</v>
      </c>
      <c r="K118" s="45">
        <v>12.43685</v>
      </c>
      <c r="L118" s="45">
        <v>12.96096</v>
      </c>
      <c r="M118" s="45">
        <v>13.448053</v>
      </c>
      <c r="N118" s="45">
        <v>13.915504</v>
      </c>
      <c r="O118" s="45">
        <v>14.306865999999999</v>
      </c>
      <c r="P118" s="45">
        <v>17.422564000000001</v>
      </c>
      <c r="Q118" s="45">
        <v>17.867830000000001</v>
      </c>
      <c r="R118" s="45">
        <v>18.347920999999999</v>
      </c>
      <c r="S118" s="45">
        <v>19.304831</v>
      </c>
      <c r="T118" s="45">
        <v>19.826537999999999</v>
      </c>
      <c r="U118" s="45">
        <v>20.339268000000001</v>
      </c>
      <c r="V118" s="45">
        <v>20.858332000000001</v>
      </c>
      <c r="W118" s="45">
        <v>21.447956000000001</v>
      </c>
      <c r="X118" s="45">
        <v>22.027453999999999</v>
      </c>
      <c r="Y118" s="45">
        <v>22.605366</v>
      </c>
      <c r="Z118" s="45">
        <v>23.174423000000001</v>
      </c>
      <c r="AA118" s="45">
        <v>23.765369</v>
      </c>
      <c r="AB118" s="45">
        <v>24.371281</v>
      </c>
      <c r="AC118" s="45">
        <v>25.027623999999999</v>
      </c>
      <c r="AD118" s="45">
        <v>25.718375999999999</v>
      </c>
      <c r="AE118" s="45">
        <v>26.433926</v>
      </c>
      <c r="AF118" s="45">
        <v>27.189240000000002</v>
      </c>
      <c r="AG118" s="45">
        <v>28.031562999999998</v>
      </c>
      <c r="AH118" s="45">
        <v>28.874881999999999</v>
      </c>
      <c r="AI118" s="45">
        <v>29.777263999999999</v>
      </c>
      <c r="AJ118" s="45">
        <v>30.683461999999999</v>
      </c>
      <c r="AK118" s="58">
        <v>2.9000000000000001E-2</v>
      </c>
    </row>
    <row r="119" spans="1:37" x14ac:dyDescent="0.25">
      <c r="A119" s="45" t="s">
        <v>225</v>
      </c>
      <c r="B119" s="45" t="s">
        <v>493</v>
      </c>
      <c r="C119" s="45" t="s">
        <v>1008</v>
      </c>
      <c r="D119" s="45" t="s">
        <v>490</v>
      </c>
      <c r="E119" s="45">
        <v>43.683070999999998</v>
      </c>
      <c r="F119" s="45">
        <v>46.472304999999999</v>
      </c>
      <c r="G119" s="45">
        <v>46.394100000000002</v>
      </c>
      <c r="H119" s="45">
        <v>47.314751000000001</v>
      </c>
      <c r="I119" s="45">
        <v>50.244498999999998</v>
      </c>
      <c r="J119" s="45">
        <v>51.963509000000002</v>
      </c>
      <c r="K119" s="45">
        <v>54.748866999999997</v>
      </c>
      <c r="L119" s="45">
        <v>58.195877000000003</v>
      </c>
      <c r="M119" s="45">
        <v>60.339443000000003</v>
      </c>
      <c r="N119" s="45">
        <v>62.363750000000003</v>
      </c>
      <c r="O119" s="45">
        <v>64.409797999999995</v>
      </c>
      <c r="P119" s="45">
        <v>66.853888999999995</v>
      </c>
      <c r="Q119" s="45">
        <v>69.52346</v>
      </c>
      <c r="R119" s="45">
        <v>71.528060999999994</v>
      </c>
      <c r="S119" s="45">
        <v>73.563507000000001</v>
      </c>
      <c r="T119" s="45">
        <v>75.718552000000003</v>
      </c>
      <c r="U119" s="45">
        <v>77.467292999999998</v>
      </c>
      <c r="V119" s="45">
        <v>79.111251999999993</v>
      </c>
      <c r="W119" s="45">
        <v>81.092360999999997</v>
      </c>
      <c r="X119" s="45">
        <v>83.028785999999997</v>
      </c>
      <c r="Y119" s="45">
        <v>84.828704999999999</v>
      </c>
      <c r="Z119" s="45">
        <v>86.716423000000006</v>
      </c>
      <c r="AA119" s="45">
        <v>88.750420000000005</v>
      </c>
      <c r="AB119" s="45">
        <v>91.311606999999995</v>
      </c>
      <c r="AC119" s="45">
        <v>93.630806000000007</v>
      </c>
      <c r="AD119" s="45">
        <v>96.020865999999998</v>
      </c>
      <c r="AE119" s="45">
        <v>98.668800000000005</v>
      </c>
      <c r="AF119" s="45">
        <v>101.535866</v>
      </c>
      <c r="AG119" s="45">
        <v>104.507339</v>
      </c>
      <c r="AH119" s="45">
        <v>107.18246499999999</v>
      </c>
      <c r="AI119" s="45">
        <v>110.206856</v>
      </c>
      <c r="AJ119" s="45">
        <v>112.911514</v>
      </c>
      <c r="AK119" s="58">
        <v>3.1E-2</v>
      </c>
    </row>
    <row r="120" spans="1:37" x14ac:dyDescent="0.25">
      <c r="A120" s="45" t="s">
        <v>428</v>
      </c>
      <c r="C120" s="45" t="s">
        <v>1009</v>
      </c>
    </row>
    <row r="121" spans="1:37" x14ac:dyDescent="0.25">
      <c r="A121" s="45" t="s">
        <v>422</v>
      </c>
      <c r="B121" s="45" t="s">
        <v>494</v>
      </c>
      <c r="C121" s="45" t="s">
        <v>1010</v>
      </c>
      <c r="D121" s="45" t="s">
        <v>490</v>
      </c>
      <c r="E121" s="45">
        <v>18.769418999999999</v>
      </c>
      <c r="F121" s="45">
        <v>18.099298000000001</v>
      </c>
      <c r="G121" s="45">
        <v>19.022763999999999</v>
      </c>
      <c r="H121" s="45">
        <v>20.337558999999999</v>
      </c>
      <c r="I121" s="45">
        <v>21.42334</v>
      </c>
      <c r="J121" s="45">
        <v>22.565660000000001</v>
      </c>
      <c r="K121" s="45">
        <v>24.015792999999999</v>
      </c>
      <c r="L121" s="45">
        <v>25.524239999999999</v>
      </c>
      <c r="M121" s="45">
        <v>26.655897</v>
      </c>
      <c r="N121" s="45">
        <v>27.618141000000001</v>
      </c>
      <c r="O121" s="45">
        <v>28.434811</v>
      </c>
      <c r="P121" s="45">
        <v>31.248505000000002</v>
      </c>
      <c r="Q121" s="45">
        <v>31.969405999999999</v>
      </c>
      <c r="R121" s="45">
        <v>32.797752000000003</v>
      </c>
      <c r="S121" s="45">
        <v>34.248218999999999</v>
      </c>
      <c r="T121" s="45">
        <v>35.360816999999997</v>
      </c>
      <c r="U121" s="45">
        <v>36.521210000000004</v>
      </c>
      <c r="V121" s="45">
        <v>37.775176999999999</v>
      </c>
      <c r="W121" s="45">
        <v>39.109135000000002</v>
      </c>
      <c r="X121" s="45">
        <v>40.460377000000001</v>
      </c>
      <c r="Y121" s="45">
        <v>41.809035999999999</v>
      </c>
      <c r="Z121" s="45">
        <v>43.133212999999998</v>
      </c>
      <c r="AA121" s="45">
        <v>44.483418</v>
      </c>
      <c r="AB121" s="45">
        <v>46.107208</v>
      </c>
      <c r="AC121" s="45">
        <v>47.638184000000003</v>
      </c>
      <c r="AD121" s="45">
        <v>49.220050999999998</v>
      </c>
      <c r="AE121" s="45">
        <v>50.867283</v>
      </c>
      <c r="AF121" s="45">
        <v>52.551425999999999</v>
      </c>
      <c r="AG121" s="45">
        <v>54.460231999999998</v>
      </c>
      <c r="AH121" s="45">
        <v>56.476913000000003</v>
      </c>
      <c r="AI121" s="45">
        <v>58.412502000000003</v>
      </c>
      <c r="AJ121" s="45">
        <v>60.352856000000003</v>
      </c>
      <c r="AK121" s="58">
        <v>3.7999999999999999E-2</v>
      </c>
    </row>
    <row r="122" spans="1:37" x14ac:dyDescent="0.25">
      <c r="A122" s="45" t="s">
        <v>424</v>
      </c>
      <c r="B122" s="45" t="s">
        <v>495</v>
      </c>
      <c r="C122" s="45" t="s">
        <v>1011</v>
      </c>
      <c r="D122" s="45" t="s">
        <v>490</v>
      </c>
      <c r="E122" s="45">
        <v>23.425737000000002</v>
      </c>
      <c r="F122" s="45">
        <v>23.526253000000001</v>
      </c>
      <c r="G122" s="45">
        <v>23.529871</v>
      </c>
      <c r="H122" s="45">
        <v>23.699321999999999</v>
      </c>
      <c r="I122" s="45">
        <v>23.676064</v>
      </c>
      <c r="J122" s="45">
        <v>23.866586999999999</v>
      </c>
      <c r="K122" s="45">
        <v>23.72006</v>
      </c>
      <c r="L122" s="45">
        <v>24.767954</v>
      </c>
      <c r="M122" s="45">
        <v>25.417006000000001</v>
      </c>
      <c r="N122" s="45">
        <v>26.462855999999999</v>
      </c>
      <c r="O122" s="45">
        <v>27.360206999999999</v>
      </c>
      <c r="P122" s="45">
        <v>31.334296999999999</v>
      </c>
      <c r="Q122" s="45">
        <v>32.414234</v>
      </c>
      <c r="R122" s="45">
        <v>33.371780000000001</v>
      </c>
      <c r="S122" s="45">
        <v>35.096103999999997</v>
      </c>
      <c r="T122" s="45">
        <v>36.124901000000001</v>
      </c>
      <c r="U122" s="45">
        <v>37.236217000000003</v>
      </c>
      <c r="V122" s="45">
        <v>38.496357000000003</v>
      </c>
      <c r="W122" s="45">
        <v>39.510337999999997</v>
      </c>
      <c r="X122" s="45">
        <v>40.740479000000001</v>
      </c>
      <c r="Y122" s="45">
        <v>42.017899</v>
      </c>
      <c r="Z122" s="45">
        <v>43.003548000000002</v>
      </c>
      <c r="AA122" s="45">
        <v>44.289428999999998</v>
      </c>
      <c r="AB122" s="45">
        <v>45.945113999999997</v>
      </c>
      <c r="AC122" s="45">
        <v>47.294421999999997</v>
      </c>
      <c r="AD122" s="45">
        <v>48.755394000000003</v>
      </c>
      <c r="AE122" s="45">
        <v>50.649467000000001</v>
      </c>
      <c r="AF122" s="45">
        <v>51.854152999999997</v>
      </c>
      <c r="AG122" s="45">
        <v>53.784885000000003</v>
      </c>
      <c r="AH122" s="45">
        <v>55.519730000000003</v>
      </c>
      <c r="AI122" s="45">
        <v>57.280380000000001</v>
      </c>
      <c r="AJ122" s="45">
        <v>59.109951000000002</v>
      </c>
      <c r="AK122" s="58">
        <v>0.03</v>
      </c>
    </row>
    <row r="123" spans="1:37" x14ac:dyDescent="0.25">
      <c r="A123" s="45" t="s">
        <v>431</v>
      </c>
      <c r="B123" s="45" t="s">
        <v>496</v>
      </c>
      <c r="C123" s="45" t="s">
        <v>1012</v>
      </c>
      <c r="D123" s="45" t="s">
        <v>490</v>
      </c>
      <c r="E123" s="45">
        <v>8.8588159999999991</v>
      </c>
      <c r="F123" s="45">
        <v>5.061788</v>
      </c>
      <c r="G123" s="45">
        <v>6.3702560000000004</v>
      </c>
      <c r="H123" s="45">
        <v>7.7267770000000002</v>
      </c>
      <c r="I123" s="45">
        <v>9.0256869999999996</v>
      </c>
      <c r="J123" s="45">
        <v>10.559210999999999</v>
      </c>
      <c r="K123" s="45">
        <v>12.018969</v>
      </c>
      <c r="L123" s="45">
        <v>12.474845999999999</v>
      </c>
      <c r="M123" s="45">
        <v>13.079547</v>
      </c>
      <c r="N123" s="45">
        <v>13.521283</v>
      </c>
      <c r="O123" s="45">
        <v>14.343033</v>
      </c>
      <c r="P123" s="45">
        <v>15.000830000000001</v>
      </c>
      <c r="Q123" s="45">
        <v>15.665559999999999</v>
      </c>
      <c r="R123" s="45">
        <v>16.254807</v>
      </c>
      <c r="S123" s="45">
        <v>16.998412999999999</v>
      </c>
      <c r="T123" s="45">
        <v>17.675343999999999</v>
      </c>
      <c r="U123" s="45">
        <v>18.358564000000001</v>
      </c>
      <c r="V123" s="45">
        <v>19.061895</v>
      </c>
      <c r="W123" s="45">
        <v>19.802778</v>
      </c>
      <c r="X123" s="45">
        <v>20.561233999999999</v>
      </c>
      <c r="Y123" s="45">
        <v>21.405785000000002</v>
      </c>
      <c r="Z123" s="45">
        <v>22.193052000000002</v>
      </c>
      <c r="AA123" s="45">
        <v>22.990169999999999</v>
      </c>
      <c r="AB123" s="45">
        <v>24.069462000000001</v>
      </c>
      <c r="AC123" s="45">
        <v>24.926957999999999</v>
      </c>
      <c r="AD123" s="45">
        <v>25.828741000000001</v>
      </c>
      <c r="AE123" s="45">
        <v>26.819358999999999</v>
      </c>
      <c r="AF123" s="45">
        <v>27.732240999999998</v>
      </c>
      <c r="AG123" s="45">
        <v>28.851216999999998</v>
      </c>
      <c r="AH123" s="45">
        <v>30.102442</v>
      </c>
      <c r="AI123" s="45">
        <v>31.282333000000001</v>
      </c>
      <c r="AJ123" s="45">
        <v>32.40889</v>
      </c>
      <c r="AK123" s="58">
        <v>4.2999999999999997E-2</v>
      </c>
    </row>
    <row r="124" spans="1:37" x14ac:dyDescent="0.25">
      <c r="A124" s="45" t="s">
        <v>192</v>
      </c>
      <c r="B124" s="45" t="s">
        <v>497</v>
      </c>
      <c r="C124" s="45" t="s">
        <v>1013</v>
      </c>
      <c r="D124" s="45" t="s">
        <v>490</v>
      </c>
      <c r="E124" s="45">
        <v>8.9880270000000007</v>
      </c>
      <c r="F124" s="45">
        <v>8.6262209999999993</v>
      </c>
      <c r="G124" s="45">
        <v>8.9932499999999997</v>
      </c>
      <c r="H124" s="45">
        <v>9.196256</v>
      </c>
      <c r="I124" s="45">
        <v>9.5162689999999994</v>
      </c>
      <c r="J124" s="45">
        <v>9.8670659999999994</v>
      </c>
      <c r="K124" s="45">
        <v>10.300935000000001</v>
      </c>
      <c r="L124" s="45">
        <v>10.743092000000001</v>
      </c>
      <c r="M124" s="45">
        <v>11.140724000000001</v>
      </c>
      <c r="N124" s="45">
        <v>11.521088000000001</v>
      </c>
      <c r="O124" s="45">
        <v>11.835927</v>
      </c>
      <c r="P124" s="45">
        <v>14.534465000000001</v>
      </c>
      <c r="Q124" s="45">
        <v>14.791138999999999</v>
      </c>
      <c r="R124" s="45">
        <v>15.148559000000001</v>
      </c>
      <c r="S124" s="45">
        <v>15.977930000000001</v>
      </c>
      <c r="T124" s="45">
        <v>16.400925000000001</v>
      </c>
      <c r="U124" s="45">
        <v>16.825588</v>
      </c>
      <c r="V124" s="45">
        <v>17.263732999999998</v>
      </c>
      <c r="W124" s="45">
        <v>17.765917000000002</v>
      </c>
      <c r="X124" s="45">
        <v>18.257764999999999</v>
      </c>
      <c r="Y124" s="45">
        <v>18.747540000000001</v>
      </c>
      <c r="Z124" s="45">
        <v>19.228203000000001</v>
      </c>
      <c r="AA124" s="45">
        <v>19.731546000000002</v>
      </c>
      <c r="AB124" s="45">
        <v>20.246659999999999</v>
      </c>
      <c r="AC124" s="45">
        <v>20.811502000000001</v>
      </c>
      <c r="AD124" s="45">
        <v>21.407017</v>
      </c>
      <c r="AE124" s="45">
        <v>22.022438000000001</v>
      </c>
      <c r="AF124" s="45">
        <v>22.677612</v>
      </c>
      <c r="AG124" s="45">
        <v>23.411007000000001</v>
      </c>
      <c r="AH124" s="45">
        <v>24.144098</v>
      </c>
      <c r="AI124" s="45">
        <v>24.930793999999999</v>
      </c>
      <c r="AJ124" s="45">
        <v>25.723545000000001</v>
      </c>
      <c r="AK124" s="58">
        <v>3.5000000000000003E-2</v>
      </c>
    </row>
    <row r="125" spans="1:37" x14ac:dyDescent="0.25">
      <c r="A125" s="45" t="s">
        <v>225</v>
      </c>
      <c r="B125" s="45" t="s">
        <v>498</v>
      </c>
      <c r="C125" s="45" t="s">
        <v>1014</v>
      </c>
      <c r="D125" s="45" t="s">
        <v>490</v>
      </c>
      <c r="E125" s="45">
        <v>41.094982000000002</v>
      </c>
      <c r="F125" s="45">
        <v>42.496623999999997</v>
      </c>
      <c r="G125" s="45">
        <v>42.237278000000003</v>
      </c>
      <c r="H125" s="45">
        <v>44.084682000000001</v>
      </c>
      <c r="I125" s="45">
        <v>46.041488999999999</v>
      </c>
      <c r="J125" s="45">
        <v>47.109234000000001</v>
      </c>
      <c r="K125" s="45">
        <v>49.900848000000003</v>
      </c>
      <c r="L125" s="45">
        <v>52.360626000000003</v>
      </c>
      <c r="M125" s="45">
        <v>53.901836000000003</v>
      </c>
      <c r="N125" s="45">
        <v>55.292313</v>
      </c>
      <c r="O125" s="45">
        <v>56.709235999999997</v>
      </c>
      <c r="P125" s="45">
        <v>58.704799999999999</v>
      </c>
      <c r="Q125" s="45">
        <v>60.626671000000002</v>
      </c>
      <c r="R125" s="45">
        <v>61.847003999999998</v>
      </c>
      <c r="S125" s="45">
        <v>63.106051999999998</v>
      </c>
      <c r="T125" s="45">
        <v>64.518410000000003</v>
      </c>
      <c r="U125" s="45">
        <v>65.462012999999999</v>
      </c>
      <c r="V125" s="45">
        <v>66.329453000000001</v>
      </c>
      <c r="W125" s="45">
        <v>67.523871999999997</v>
      </c>
      <c r="X125" s="45">
        <v>68.689171000000002</v>
      </c>
      <c r="Y125" s="45">
        <v>69.702179000000001</v>
      </c>
      <c r="Z125" s="45">
        <v>70.715607000000006</v>
      </c>
      <c r="AA125" s="45">
        <v>71.814544999999995</v>
      </c>
      <c r="AB125" s="45">
        <v>73.385138999999995</v>
      </c>
      <c r="AC125" s="45">
        <v>74.665833000000006</v>
      </c>
      <c r="AD125" s="45">
        <v>75.999931000000004</v>
      </c>
      <c r="AE125" s="45">
        <v>77.529938000000001</v>
      </c>
      <c r="AF125" s="45">
        <v>79.261634999999998</v>
      </c>
      <c r="AG125" s="45">
        <v>81.144019999999998</v>
      </c>
      <c r="AH125" s="45">
        <v>82.642769000000001</v>
      </c>
      <c r="AI125" s="45">
        <v>84.474052</v>
      </c>
      <c r="AJ125" s="45">
        <v>86.035979999999995</v>
      </c>
      <c r="AK125" s="58">
        <v>2.4E-2</v>
      </c>
    </row>
    <row r="126" spans="1:37" x14ac:dyDescent="0.25">
      <c r="A126" s="45" t="s">
        <v>435</v>
      </c>
      <c r="C126" s="45" t="s">
        <v>1015</v>
      </c>
    </row>
    <row r="127" spans="1:37" x14ac:dyDescent="0.25">
      <c r="A127" s="45" t="s">
        <v>422</v>
      </c>
      <c r="B127" s="45" t="s">
        <v>499</v>
      </c>
      <c r="C127" s="45" t="s">
        <v>1016</v>
      </c>
      <c r="D127" s="45" t="s">
        <v>490</v>
      </c>
      <c r="E127" s="45">
        <v>12.658595999999999</v>
      </c>
      <c r="F127" s="45">
        <v>11.839551</v>
      </c>
      <c r="G127" s="45">
        <v>12.722673</v>
      </c>
      <c r="H127" s="45">
        <v>13.876709</v>
      </c>
      <c r="I127" s="45">
        <v>14.741910000000001</v>
      </c>
      <c r="J127" s="45">
        <v>15.692280999999999</v>
      </c>
      <c r="K127" s="45">
        <v>16.968260000000001</v>
      </c>
      <c r="L127" s="45">
        <v>18.276751000000001</v>
      </c>
      <c r="M127" s="45">
        <v>19.166837999999998</v>
      </c>
      <c r="N127" s="45">
        <v>19.908007000000001</v>
      </c>
      <c r="O127" s="45">
        <v>20.511856000000002</v>
      </c>
      <c r="P127" s="45">
        <v>20.884036999999999</v>
      </c>
      <c r="Q127" s="45">
        <v>21.375774</v>
      </c>
      <c r="R127" s="45">
        <v>21.978897</v>
      </c>
      <c r="S127" s="45">
        <v>22.875312999999998</v>
      </c>
      <c r="T127" s="45">
        <v>23.736422999999998</v>
      </c>
      <c r="U127" s="45">
        <v>24.640104000000001</v>
      </c>
      <c r="V127" s="45">
        <v>25.634491000000001</v>
      </c>
      <c r="W127" s="45">
        <v>26.701134</v>
      </c>
      <c r="X127" s="45">
        <v>27.771598999999998</v>
      </c>
      <c r="Y127" s="45">
        <v>28.832091999999999</v>
      </c>
      <c r="Z127" s="45">
        <v>29.860209000000001</v>
      </c>
      <c r="AA127" s="45">
        <v>30.908771999999999</v>
      </c>
      <c r="AB127" s="45">
        <v>32.25526</v>
      </c>
      <c r="AC127" s="45">
        <v>33.462581999999998</v>
      </c>
      <c r="AD127" s="45">
        <v>34.720837000000003</v>
      </c>
      <c r="AE127" s="45">
        <v>36.037350000000004</v>
      </c>
      <c r="AF127" s="45">
        <v>37.380451000000001</v>
      </c>
      <c r="AG127" s="45">
        <v>38.960884</v>
      </c>
      <c r="AH127" s="45">
        <v>40.625114000000004</v>
      </c>
      <c r="AI127" s="45">
        <v>42.169913999999999</v>
      </c>
      <c r="AJ127" s="45">
        <v>43.727542999999997</v>
      </c>
      <c r="AK127" s="58">
        <v>4.1000000000000002E-2</v>
      </c>
    </row>
    <row r="128" spans="1:37" x14ac:dyDescent="0.25">
      <c r="A128" s="45" t="s">
        <v>424</v>
      </c>
      <c r="B128" s="45" t="s">
        <v>500</v>
      </c>
      <c r="C128" s="45" t="s">
        <v>1017</v>
      </c>
      <c r="D128" s="45" t="s">
        <v>490</v>
      </c>
      <c r="E128" s="45">
        <v>22.993549000000002</v>
      </c>
      <c r="F128" s="45">
        <v>23.070457000000001</v>
      </c>
      <c r="G128" s="45">
        <v>23.138833999999999</v>
      </c>
      <c r="H128" s="45">
        <v>23.384775000000001</v>
      </c>
      <c r="I128" s="45">
        <v>23.430496000000002</v>
      </c>
      <c r="J128" s="45">
        <v>23.695519999999998</v>
      </c>
      <c r="K128" s="45">
        <v>23.625086</v>
      </c>
      <c r="L128" s="45">
        <v>24.674645999999999</v>
      </c>
      <c r="M128" s="45">
        <v>25.325113000000002</v>
      </c>
      <c r="N128" s="45">
        <v>26.360631999999999</v>
      </c>
      <c r="O128" s="45">
        <v>27.258521999999999</v>
      </c>
      <c r="P128" s="45">
        <v>28.065456000000001</v>
      </c>
      <c r="Q128" s="45">
        <v>29.066927</v>
      </c>
      <c r="R128" s="45">
        <v>29.953005000000001</v>
      </c>
      <c r="S128" s="45">
        <v>31.114409999999999</v>
      </c>
      <c r="T128" s="45">
        <v>32.048583999999998</v>
      </c>
      <c r="U128" s="45">
        <v>33.069159999999997</v>
      </c>
      <c r="V128" s="45">
        <v>34.241889999999998</v>
      </c>
      <c r="W128" s="45">
        <v>35.157691999999997</v>
      </c>
      <c r="X128" s="45">
        <v>36.287464</v>
      </c>
      <c r="Y128" s="45">
        <v>37.461010000000002</v>
      </c>
      <c r="Z128" s="45">
        <v>38.332259999999998</v>
      </c>
      <c r="AA128" s="45">
        <v>39.507739999999998</v>
      </c>
      <c r="AB128" s="45">
        <v>41.049728000000002</v>
      </c>
      <c r="AC128" s="45">
        <v>42.286320000000003</v>
      </c>
      <c r="AD128" s="45">
        <v>43.624813000000003</v>
      </c>
      <c r="AE128" s="45">
        <v>45.386040000000001</v>
      </c>
      <c r="AF128" s="45">
        <v>46.458817000000003</v>
      </c>
      <c r="AG128" s="45">
        <v>48.239395000000002</v>
      </c>
      <c r="AH128" s="45">
        <v>49.803738000000003</v>
      </c>
      <c r="AI128" s="45">
        <v>51.406193000000002</v>
      </c>
      <c r="AJ128" s="45">
        <v>53.114345999999998</v>
      </c>
      <c r="AK128" s="58">
        <v>2.7E-2</v>
      </c>
    </row>
    <row r="129" spans="1:37" x14ac:dyDescent="0.25">
      <c r="A129" s="45" t="s">
        <v>431</v>
      </c>
      <c r="B129" s="45" t="s">
        <v>501</v>
      </c>
      <c r="C129" s="45" t="s">
        <v>1018</v>
      </c>
      <c r="D129" s="45" t="s">
        <v>490</v>
      </c>
      <c r="E129" s="45">
        <v>8.8194440000000007</v>
      </c>
      <c r="F129" s="45">
        <v>5.0416210000000001</v>
      </c>
      <c r="G129" s="45">
        <v>6.353726</v>
      </c>
      <c r="H129" s="45">
        <v>7.7140680000000001</v>
      </c>
      <c r="I129" s="45">
        <v>9.0170089999999998</v>
      </c>
      <c r="J129" s="45">
        <v>10.554773000000001</v>
      </c>
      <c r="K129" s="45">
        <v>12.018969</v>
      </c>
      <c r="L129" s="45">
        <v>12.474845999999999</v>
      </c>
      <c r="M129" s="45">
        <v>13.079547</v>
      </c>
      <c r="N129" s="45">
        <v>13.521283</v>
      </c>
      <c r="O129" s="45">
        <v>14.343033</v>
      </c>
      <c r="P129" s="45">
        <v>15.000830000000001</v>
      </c>
      <c r="Q129" s="45">
        <v>15.665559999999999</v>
      </c>
      <c r="R129" s="45">
        <v>16.254807</v>
      </c>
      <c r="S129" s="45">
        <v>16.998412999999999</v>
      </c>
      <c r="T129" s="45">
        <v>17.675343999999999</v>
      </c>
      <c r="U129" s="45">
        <v>18.358564000000001</v>
      </c>
      <c r="V129" s="45">
        <v>19.061895</v>
      </c>
      <c r="W129" s="45">
        <v>19.802778</v>
      </c>
      <c r="X129" s="45">
        <v>20.561233999999999</v>
      </c>
      <c r="Y129" s="45">
        <v>21.405785000000002</v>
      </c>
      <c r="Z129" s="45">
        <v>22.193052000000002</v>
      </c>
      <c r="AA129" s="45">
        <v>22.990169999999999</v>
      </c>
      <c r="AB129" s="45">
        <v>24.069462000000001</v>
      </c>
      <c r="AC129" s="45">
        <v>24.926957999999999</v>
      </c>
      <c r="AD129" s="45">
        <v>25.828741000000001</v>
      </c>
      <c r="AE129" s="45">
        <v>26.819358999999999</v>
      </c>
      <c r="AF129" s="45">
        <v>27.732240999999998</v>
      </c>
      <c r="AG129" s="45">
        <v>28.851216999999998</v>
      </c>
      <c r="AH129" s="45">
        <v>30.102442</v>
      </c>
      <c r="AI129" s="45">
        <v>31.282333000000001</v>
      </c>
      <c r="AJ129" s="45">
        <v>32.40889</v>
      </c>
      <c r="AK129" s="58">
        <v>4.2999999999999997E-2</v>
      </c>
    </row>
    <row r="130" spans="1:37" x14ac:dyDescent="0.25">
      <c r="A130" s="45" t="s">
        <v>192</v>
      </c>
      <c r="B130" s="45" t="s">
        <v>502</v>
      </c>
      <c r="C130" s="45" t="s">
        <v>1019</v>
      </c>
      <c r="D130" s="45" t="s">
        <v>490</v>
      </c>
      <c r="E130" s="45">
        <v>4.7300890000000004</v>
      </c>
      <c r="F130" s="45">
        <v>4.5188040000000003</v>
      </c>
      <c r="G130" s="45">
        <v>4.794486</v>
      </c>
      <c r="H130" s="45">
        <v>4.5904550000000004</v>
      </c>
      <c r="I130" s="45">
        <v>4.7052639999999997</v>
      </c>
      <c r="J130" s="45">
        <v>4.9087529999999999</v>
      </c>
      <c r="K130" s="45">
        <v>5.2710650000000001</v>
      </c>
      <c r="L130" s="45">
        <v>5.7314489999999996</v>
      </c>
      <c r="M130" s="45">
        <v>6.0639510000000003</v>
      </c>
      <c r="N130" s="45">
        <v>6.3481160000000001</v>
      </c>
      <c r="O130" s="45">
        <v>6.500775</v>
      </c>
      <c r="P130" s="45">
        <v>6.4895079999999998</v>
      </c>
      <c r="Q130" s="45">
        <v>6.579224</v>
      </c>
      <c r="R130" s="45">
        <v>6.7562179999999996</v>
      </c>
      <c r="S130" s="45">
        <v>7.0033180000000002</v>
      </c>
      <c r="T130" s="45">
        <v>7.2403259999999996</v>
      </c>
      <c r="U130" s="45">
        <v>7.4341530000000002</v>
      </c>
      <c r="V130" s="45">
        <v>7.6285369999999997</v>
      </c>
      <c r="W130" s="45">
        <v>7.9320339999999998</v>
      </c>
      <c r="X130" s="45">
        <v>8.177956</v>
      </c>
      <c r="Y130" s="45">
        <v>8.4027530000000006</v>
      </c>
      <c r="Z130" s="45">
        <v>8.6001899999999996</v>
      </c>
      <c r="AA130" s="45">
        <v>8.8133130000000008</v>
      </c>
      <c r="AB130" s="45">
        <v>9.0247279999999996</v>
      </c>
      <c r="AC130" s="45">
        <v>9.2860220000000009</v>
      </c>
      <c r="AD130" s="45">
        <v>9.5793929999999996</v>
      </c>
      <c r="AE130" s="45">
        <v>9.8629339999999992</v>
      </c>
      <c r="AF130" s="45">
        <v>10.201848</v>
      </c>
      <c r="AG130" s="45">
        <v>10.60331</v>
      </c>
      <c r="AH130" s="45">
        <v>10.983335</v>
      </c>
      <c r="AI130" s="45">
        <v>11.384200999999999</v>
      </c>
      <c r="AJ130" s="45">
        <v>11.812687</v>
      </c>
      <c r="AK130" s="58">
        <v>0.03</v>
      </c>
    </row>
    <row r="131" spans="1:37" x14ac:dyDescent="0.25">
      <c r="A131" s="45" t="s">
        <v>440</v>
      </c>
      <c r="B131" s="45" t="s">
        <v>503</v>
      </c>
      <c r="C131" s="45" t="s">
        <v>1020</v>
      </c>
      <c r="D131" s="45" t="s">
        <v>490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45">
        <v>0</v>
      </c>
      <c r="S131" s="45">
        <v>0</v>
      </c>
      <c r="T131" s="45">
        <v>0</v>
      </c>
      <c r="U131" s="45">
        <v>0</v>
      </c>
      <c r="V131" s="45">
        <v>0</v>
      </c>
      <c r="W131" s="45">
        <v>0</v>
      </c>
      <c r="X131" s="45">
        <v>0</v>
      </c>
      <c r="Y131" s="45">
        <v>0</v>
      </c>
      <c r="Z131" s="45">
        <v>0</v>
      </c>
      <c r="AA131" s="45">
        <v>0</v>
      </c>
      <c r="AB131" s="45">
        <v>0</v>
      </c>
      <c r="AC131" s="45">
        <v>0</v>
      </c>
      <c r="AD131" s="45">
        <v>0</v>
      </c>
      <c r="AE131" s="45">
        <v>0</v>
      </c>
      <c r="AF131" s="45">
        <v>0</v>
      </c>
      <c r="AG131" s="45">
        <v>0</v>
      </c>
      <c r="AH131" s="45">
        <v>0</v>
      </c>
      <c r="AI131" s="45">
        <v>0</v>
      </c>
      <c r="AJ131" s="45">
        <v>0</v>
      </c>
      <c r="AK131" s="45" t="s">
        <v>92</v>
      </c>
    </row>
    <row r="132" spans="1:37" x14ac:dyDescent="0.25">
      <c r="A132" s="45" t="s">
        <v>442</v>
      </c>
      <c r="B132" s="45" t="s">
        <v>504</v>
      </c>
      <c r="C132" s="45" t="s">
        <v>1021</v>
      </c>
      <c r="D132" s="45" t="s">
        <v>490</v>
      </c>
      <c r="E132" s="45">
        <v>3.688113</v>
      </c>
      <c r="F132" s="45">
        <v>3.7889650000000001</v>
      </c>
      <c r="G132" s="45">
        <v>3.8476270000000001</v>
      </c>
      <c r="H132" s="45">
        <v>3.9486810000000001</v>
      </c>
      <c r="I132" s="45">
        <v>4.0711130000000004</v>
      </c>
      <c r="J132" s="45">
        <v>4.1726599999999996</v>
      </c>
      <c r="K132" s="45">
        <v>4.270759</v>
      </c>
      <c r="L132" s="45">
        <v>4.3641329999999998</v>
      </c>
      <c r="M132" s="45">
        <v>4.4983500000000003</v>
      </c>
      <c r="N132" s="45">
        <v>4.6005260000000003</v>
      </c>
      <c r="O132" s="45">
        <v>4.7126869999999998</v>
      </c>
      <c r="P132" s="45">
        <v>4.8369759999999999</v>
      </c>
      <c r="Q132" s="45">
        <v>4.9442890000000004</v>
      </c>
      <c r="R132" s="45">
        <v>5.0598799999999997</v>
      </c>
      <c r="S132" s="45">
        <v>5.173673</v>
      </c>
      <c r="T132" s="45">
        <v>5.2934140000000003</v>
      </c>
      <c r="U132" s="45">
        <v>5.4155340000000001</v>
      </c>
      <c r="V132" s="45">
        <v>5.5419140000000002</v>
      </c>
      <c r="W132" s="45">
        <v>5.6814260000000001</v>
      </c>
      <c r="X132" s="45">
        <v>5.8116329999999996</v>
      </c>
      <c r="Y132" s="45">
        <v>5.9614719999999997</v>
      </c>
      <c r="Z132" s="45">
        <v>6.1006530000000003</v>
      </c>
      <c r="AA132" s="45">
        <v>6.2650050000000004</v>
      </c>
      <c r="AB132" s="45">
        <v>6.4298979999999997</v>
      </c>
      <c r="AC132" s="45">
        <v>6.5911289999999996</v>
      </c>
      <c r="AD132" s="45">
        <v>6.7571719999999997</v>
      </c>
      <c r="AE132" s="45">
        <v>6.9393849999999997</v>
      </c>
      <c r="AF132" s="45">
        <v>7.1138380000000003</v>
      </c>
      <c r="AG132" s="45">
        <v>7.3121619999999998</v>
      </c>
      <c r="AH132" s="45">
        <v>7.5123340000000001</v>
      </c>
      <c r="AI132" s="45">
        <v>7.7218289999999996</v>
      </c>
      <c r="AJ132" s="45">
        <v>7.9324750000000002</v>
      </c>
      <c r="AK132" s="58">
        <v>2.5000000000000001E-2</v>
      </c>
    </row>
    <row r="133" spans="1:37" x14ac:dyDescent="0.25">
      <c r="A133" s="45" t="s">
        <v>444</v>
      </c>
      <c r="B133" s="45" t="s">
        <v>505</v>
      </c>
      <c r="C133" s="45" t="s">
        <v>1022</v>
      </c>
      <c r="D133" s="45" t="s">
        <v>490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  <c r="T133" s="45">
        <v>0</v>
      </c>
      <c r="U133" s="45">
        <v>0</v>
      </c>
      <c r="V133" s="45">
        <v>0</v>
      </c>
      <c r="W133" s="45">
        <v>0</v>
      </c>
      <c r="X133" s="45">
        <v>0</v>
      </c>
      <c r="Y133" s="45">
        <v>0</v>
      </c>
      <c r="Z133" s="45">
        <v>0</v>
      </c>
      <c r="AA133" s="45">
        <v>0</v>
      </c>
      <c r="AB133" s="45">
        <v>0</v>
      </c>
      <c r="AC133" s="45">
        <v>0</v>
      </c>
      <c r="AD133" s="45">
        <v>0</v>
      </c>
      <c r="AE133" s="45">
        <v>0</v>
      </c>
      <c r="AF133" s="45">
        <v>0</v>
      </c>
      <c r="AG133" s="45">
        <v>0</v>
      </c>
      <c r="AH133" s="45">
        <v>0</v>
      </c>
      <c r="AI133" s="45">
        <v>0</v>
      </c>
      <c r="AJ133" s="45">
        <v>0</v>
      </c>
      <c r="AK133" s="45" t="s">
        <v>92</v>
      </c>
    </row>
    <row r="134" spans="1:37" x14ac:dyDescent="0.25">
      <c r="A134" s="45" t="s">
        <v>225</v>
      </c>
      <c r="B134" s="45" t="s">
        <v>506</v>
      </c>
      <c r="C134" s="45" t="s">
        <v>1023</v>
      </c>
      <c r="D134" s="45" t="s">
        <v>490</v>
      </c>
      <c r="E134" s="45">
        <v>26.406475</v>
      </c>
      <c r="F134" s="45">
        <v>26.096069</v>
      </c>
      <c r="G134" s="45">
        <v>24.841864000000001</v>
      </c>
      <c r="H134" s="45">
        <v>26.28595</v>
      </c>
      <c r="I134" s="45">
        <v>27.114256000000001</v>
      </c>
      <c r="J134" s="45">
        <v>27.680235</v>
      </c>
      <c r="K134" s="45">
        <v>29.644556000000001</v>
      </c>
      <c r="L134" s="45">
        <v>30.861484999999998</v>
      </c>
      <c r="M134" s="45">
        <v>31.781969</v>
      </c>
      <c r="N134" s="45">
        <v>32.543571</v>
      </c>
      <c r="O134" s="45">
        <v>33.334553</v>
      </c>
      <c r="P134" s="45">
        <v>34.630783000000001</v>
      </c>
      <c r="Q134" s="45">
        <v>35.684891</v>
      </c>
      <c r="R134" s="45">
        <v>36.352179999999997</v>
      </c>
      <c r="S134" s="45">
        <v>37.121524999999998</v>
      </c>
      <c r="T134" s="45">
        <v>37.957664000000001</v>
      </c>
      <c r="U134" s="45">
        <v>38.428448000000003</v>
      </c>
      <c r="V134" s="45">
        <v>38.912373000000002</v>
      </c>
      <c r="W134" s="45">
        <v>39.654826999999997</v>
      </c>
      <c r="X134" s="45">
        <v>40.349220000000003</v>
      </c>
      <c r="Y134" s="45">
        <v>40.963203</v>
      </c>
      <c r="Z134" s="45">
        <v>41.588321999999998</v>
      </c>
      <c r="AA134" s="45">
        <v>42.298850999999999</v>
      </c>
      <c r="AB134" s="45">
        <v>43.381424000000003</v>
      </c>
      <c r="AC134" s="45">
        <v>44.161655000000003</v>
      </c>
      <c r="AD134" s="45">
        <v>45.041634000000002</v>
      </c>
      <c r="AE134" s="45">
        <v>46.092598000000002</v>
      </c>
      <c r="AF134" s="45">
        <v>47.246208000000003</v>
      </c>
      <c r="AG134" s="45">
        <v>48.442841000000001</v>
      </c>
      <c r="AH134" s="45">
        <v>49.469849000000004</v>
      </c>
      <c r="AI134" s="45">
        <v>50.878895</v>
      </c>
      <c r="AJ134" s="45">
        <v>52.153851000000003</v>
      </c>
      <c r="AK134" s="58">
        <v>2.1999999999999999E-2</v>
      </c>
    </row>
    <row r="135" spans="1:37" x14ac:dyDescent="0.25">
      <c r="A135" s="45" t="s">
        <v>227</v>
      </c>
      <c r="C135" s="45" t="s">
        <v>1024</v>
      </c>
    </row>
    <row r="136" spans="1:37" x14ac:dyDescent="0.25">
      <c r="A136" s="45" t="s">
        <v>422</v>
      </c>
      <c r="B136" s="45" t="s">
        <v>507</v>
      </c>
      <c r="C136" s="45" t="s">
        <v>1025</v>
      </c>
      <c r="D136" s="45" t="s">
        <v>490</v>
      </c>
      <c r="E136" s="45">
        <v>17.05875</v>
      </c>
      <c r="F136" s="45">
        <v>16.401050999999999</v>
      </c>
      <c r="G136" s="45">
        <v>17.288155</v>
      </c>
      <c r="H136" s="45">
        <v>18.466276000000001</v>
      </c>
      <c r="I136" s="45">
        <v>19.400172999999999</v>
      </c>
      <c r="J136" s="45">
        <v>20.39057</v>
      </c>
      <c r="K136" s="45">
        <v>21.653603</v>
      </c>
      <c r="L136" s="45">
        <v>22.950192999999999</v>
      </c>
      <c r="M136" s="45">
        <v>23.903383000000002</v>
      </c>
      <c r="N136" s="45">
        <v>24.726109999999998</v>
      </c>
      <c r="O136" s="45">
        <v>25.432749000000001</v>
      </c>
      <c r="P136" s="45">
        <v>28.868603</v>
      </c>
      <c r="Q136" s="45">
        <v>29.536363999999999</v>
      </c>
      <c r="R136" s="45">
        <v>30.297761999999999</v>
      </c>
      <c r="S136" s="45">
        <v>31.750681</v>
      </c>
      <c r="T136" s="45">
        <v>32.747841000000001</v>
      </c>
      <c r="U136" s="45">
        <v>33.785491999999998</v>
      </c>
      <c r="V136" s="45">
        <v>34.905109000000003</v>
      </c>
      <c r="W136" s="45">
        <v>36.092692999999997</v>
      </c>
      <c r="X136" s="45">
        <v>37.292763000000001</v>
      </c>
      <c r="Y136" s="45">
        <v>38.490734000000003</v>
      </c>
      <c r="Z136" s="45">
        <v>39.668930000000003</v>
      </c>
      <c r="AA136" s="45">
        <v>40.873759999999997</v>
      </c>
      <c r="AB136" s="45">
        <v>42.322902999999997</v>
      </c>
      <c r="AC136" s="45">
        <v>43.678234000000003</v>
      </c>
      <c r="AD136" s="45">
        <v>45.083534</v>
      </c>
      <c r="AE136" s="45">
        <v>46.548141000000001</v>
      </c>
      <c r="AF136" s="45">
        <v>48.045150999999997</v>
      </c>
      <c r="AG136" s="45">
        <v>49.741703000000001</v>
      </c>
      <c r="AH136" s="45">
        <v>51.525722999999999</v>
      </c>
      <c r="AI136" s="45">
        <v>53.235126000000001</v>
      </c>
      <c r="AJ136" s="45">
        <v>54.954742000000003</v>
      </c>
      <c r="AK136" s="58">
        <v>3.7999999999999999E-2</v>
      </c>
    </row>
    <row r="137" spans="1:37" x14ac:dyDescent="0.25">
      <c r="A137" s="45" t="s">
        <v>448</v>
      </c>
      <c r="B137" s="45" t="s">
        <v>508</v>
      </c>
      <c r="C137" s="45" t="s">
        <v>1026</v>
      </c>
      <c r="D137" s="45" t="s">
        <v>490</v>
      </c>
      <c r="E137" s="45">
        <v>29.561392000000001</v>
      </c>
      <c r="F137" s="45">
        <v>29.630756000000002</v>
      </c>
      <c r="G137" s="45">
        <v>34.429358999999998</v>
      </c>
      <c r="H137" s="45">
        <v>33.974445000000003</v>
      </c>
      <c r="I137" s="45">
        <v>35.202128999999999</v>
      </c>
      <c r="J137" s="45">
        <v>35.144142000000002</v>
      </c>
      <c r="K137" s="45">
        <v>36.382449999999999</v>
      </c>
      <c r="L137" s="45">
        <v>37.098197999999996</v>
      </c>
      <c r="M137" s="45">
        <v>37.741570000000003</v>
      </c>
      <c r="N137" s="45">
        <v>39.242640999999999</v>
      </c>
      <c r="O137" s="45">
        <v>40.158791000000001</v>
      </c>
      <c r="P137" s="45">
        <v>43.218933</v>
      </c>
      <c r="Q137" s="45">
        <v>44.971477999999998</v>
      </c>
      <c r="R137" s="45">
        <v>45.764209999999999</v>
      </c>
      <c r="S137" s="45">
        <v>47.906253999999997</v>
      </c>
      <c r="T137" s="45">
        <v>49.818161000000003</v>
      </c>
      <c r="U137" s="45">
        <v>51.388289999999998</v>
      </c>
      <c r="V137" s="45">
        <v>53.030045000000001</v>
      </c>
      <c r="W137" s="45">
        <v>54.306224999999998</v>
      </c>
      <c r="X137" s="45">
        <v>56.049950000000003</v>
      </c>
      <c r="Y137" s="45">
        <v>58.796832999999999</v>
      </c>
      <c r="Z137" s="45">
        <v>61.711426000000003</v>
      </c>
      <c r="AA137" s="45">
        <v>63.699531999999998</v>
      </c>
      <c r="AB137" s="45">
        <v>66.787803999999994</v>
      </c>
      <c r="AC137" s="45">
        <v>69.491066000000004</v>
      </c>
      <c r="AD137" s="45">
        <v>72.230643999999998</v>
      </c>
      <c r="AE137" s="45">
        <v>74.771484000000001</v>
      </c>
      <c r="AF137" s="45">
        <v>78.483390999999997</v>
      </c>
      <c r="AG137" s="45">
        <v>84.847206</v>
      </c>
      <c r="AH137" s="45">
        <v>89.577804999999998</v>
      </c>
      <c r="AI137" s="45">
        <v>95.339568999999997</v>
      </c>
      <c r="AJ137" s="45">
        <v>98.292563999999999</v>
      </c>
      <c r="AK137" s="58">
        <v>0.04</v>
      </c>
    </row>
    <row r="138" spans="1:37" x14ac:dyDescent="0.25">
      <c r="A138" s="45" t="s">
        <v>450</v>
      </c>
      <c r="B138" s="45" t="s">
        <v>509</v>
      </c>
      <c r="C138" s="45" t="s">
        <v>1027</v>
      </c>
      <c r="D138" s="45" t="s">
        <v>490</v>
      </c>
      <c r="E138" s="45">
        <v>24.688130999999998</v>
      </c>
      <c r="F138" s="45">
        <v>25.428856</v>
      </c>
      <c r="G138" s="45">
        <v>26.584993000000001</v>
      </c>
      <c r="H138" s="45">
        <v>27.619484</v>
      </c>
      <c r="I138" s="45">
        <v>28.668018</v>
      </c>
      <c r="J138" s="45">
        <v>29.604037999999999</v>
      </c>
      <c r="K138" s="45">
        <v>30.690807</v>
      </c>
      <c r="L138" s="45">
        <v>31.900670999999999</v>
      </c>
      <c r="M138" s="45">
        <v>32.864704000000003</v>
      </c>
      <c r="N138" s="45">
        <v>34.020828000000002</v>
      </c>
      <c r="O138" s="45">
        <v>35.102530999999999</v>
      </c>
      <c r="P138" s="45">
        <v>40.716309000000003</v>
      </c>
      <c r="Q138" s="45">
        <v>41.858635</v>
      </c>
      <c r="R138" s="45">
        <v>42.948005999999999</v>
      </c>
      <c r="S138" s="45">
        <v>45.038082000000003</v>
      </c>
      <c r="T138" s="45">
        <v>46.312244</v>
      </c>
      <c r="U138" s="45">
        <v>47.690964000000001</v>
      </c>
      <c r="V138" s="45">
        <v>49.096989000000001</v>
      </c>
      <c r="W138" s="45">
        <v>50.415703000000001</v>
      </c>
      <c r="X138" s="45">
        <v>51.998569000000003</v>
      </c>
      <c r="Y138" s="45">
        <v>53.607379999999999</v>
      </c>
      <c r="Z138" s="45">
        <v>55.082138</v>
      </c>
      <c r="AA138" s="45">
        <v>56.704501999999998</v>
      </c>
      <c r="AB138" s="45">
        <v>58.678016999999997</v>
      </c>
      <c r="AC138" s="45">
        <v>60.467415000000003</v>
      </c>
      <c r="AD138" s="45">
        <v>62.251244</v>
      </c>
      <c r="AE138" s="45">
        <v>64.099952999999999</v>
      </c>
      <c r="AF138" s="45">
        <v>66.183372000000006</v>
      </c>
      <c r="AG138" s="45">
        <v>68.259749999999997</v>
      </c>
      <c r="AH138" s="45">
        <v>70.562088000000003</v>
      </c>
      <c r="AI138" s="45">
        <v>72.812957999999995</v>
      </c>
      <c r="AJ138" s="45">
        <v>75.149619999999999</v>
      </c>
      <c r="AK138" s="58">
        <v>3.6999999999999998E-2</v>
      </c>
    </row>
    <row r="139" spans="1:37" x14ac:dyDescent="0.25">
      <c r="A139" s="45" t="s">
        <v>190</v>
      </c>
      <c r="B139" s="45" t="s">
        <v>510</v>
      </c>
      <c r="C139" s="45" t="s">
        <v>1028</v>
      </c>
      <c r="D139" s="45" t="s">
        <v>490</v>
      </c>
      <c r="E139" s="45">
        <v>14.905633</v>
      </c>
      <c r="F139" s="45">
        <v>14.96993</v>
      </c>
      <c r="G139" s="45">
        <v>15.381912</v>
      </c>
      <c r="H139" s="45">
        <v>15.88003</v>
      </c>
      <c r="I139" s="45">
        <v>16.267848999999998</v>
      </c>
      <c r="J139" s="45">
        <v>16.984673000000001</v>
      </c>
      <c r="K139" s="45">
        <v>17.378471000000001</v>
      </c>
      <c r="L139" s="45">
        <v>18.332104000000001</v>
      </c>
      <c r="M139" s="45">
        <v>18.824558</v>
      </c>
      <c r="N139" s="45">
        <v>19.897964000000002</v>
      </c>
      <c r="O139" s="45">
        <v>20.644217000000001</v>
      </c>
      <c r="P139" s="45">
        <v>21.650030000000001</v>
      </c>
      <c r="Q139" s="45">
        <v>22.599938999999999</v>
      </c>
      <c r="R139" s="45">
        <v>23.336428000000002</v>
      </c>
      <c r="S139" s="45">
        <v>24.506477</v>
      </c>
      <c r="T139" s="45">
        <v>25.445314</v>
      </c>
      <c r="U139" s="45">
        <v>26.390367999999999</v>
      </c>
      <c r="V139" s="45">
        <v>27.332184000000002</v>
      </c>
      <c r="W139" s="45">
        <v>28.303061</v>
      </c>
      <c r="X139" s="45">
        <v>29.253167999999999</v>
      </c>
      <c r="Y139" s="45">
        <v>30.343800999999999</v>
      </c>
      <c r="Z139" s="45">
        <v>31.168358000000001</v>
      </c>
      <c r="AA139" s="45">
        <v>32.289512999999999</v>
      </c>
      <c r="AB139" s="45">
        <v>33.678879000000002</v>
      </c>
      <c r="AC139" s="45">
        <v>34.808540000000001</v>
      </c>
      <c r="AD139" s="45">
        <v>36.034782</v>
      </c>
      <c r="AE139" s="45">
        <v>37.652175999999997</v>
      </c>
      <c r="AF139" s="45">
        <v>38.644629999999999</v>
      </c>
      <c r="AG139" s="45">
        <v>40.377983</v>
      </c>
      <c r="AH139" s="45">
        <v>42.040756000000002</v>
      </c>
      <c r="AI139" s="45">
        <v>43.578513999999998</v>
      </c>
      <c r="AJ139" s="45">
        <v>44.840815999999997</v>
      </c>
      <c r="AK139" s="58">
        <v>3.5999999999999997E-2</v>
      </c>
    </row>
    <row r="140" spans="1:37" x14ac:dyDescent="0.25">
      <c r="A140" s="45" t="s">
        <v>453</v>
      </c>
      <c r="B140" s="45" t="s">
        <v>511</v>
      </c>
      <c r="C140" s="45" t="s">
        <v>1029</v>
      </c>
      <c r="D140" s="45" t="s">
        <v>490</v>
      </c>
      <c r="E140" s="45">
        <v>23.609128999999999</v>
      </c>
      <c r="F140" s="45">
        <v>24.241789000000001</v>
      </c>
      <c r="G140" s="45">
        <v>25.842108</v>
      </c>
      <c r="H140" s="45">
        <v>27.633724000000001</v>
      </c>
      <c r="I140" s="45">
        <v>29.289904</v>
      </c>
      <c r="J140" s="45">
        <v>31.244432</v>
      </c>
      <c r="K140" s="45">
        <v>32.959446</v>
      </c>
      <c r="L140" s="45">
        <v>34.315776999999997</v>
      </c>
      <c r="M140" s="45">
        <v>35.259833999999998</v>
      </c>
      <c r="N140" s="45">
        <v>36.609744999999997</v>
      </c>
      <c r="O140" s="45">
        <v>37.813000000000002</v>
      </c>
      <c r="P140" s="45">
        <v>42.661171000000003</v>
      </c>
      <c r="Q140" s="45">
        <v>43.982674000000003</v>
      </c>
      <c r="R140" s="45">
        <v>45.160567999999998</v>
      </c>
      <c r="S140" s="45">
        <v>47.250877000000003</v>
      </c>
      <c r="T140" s="45">
        <v>48.505600000000001</v>
      </c>
      <c r="U140" s="45">
        <v>49.858387</v>
      </c>
      <c r="V140" s="45">
        <v>51.377139999999997</v>
      </c>
      <c r="W140" s="45">
        <v>52.830891000000001</v>
      </c>
      <c r="X140" s="45">
        <v>54.35239</v>
      </c>
      <c r="Y140" s="45">
        <v>55.880924</v>
      </c>
      <c r="Z140" s="45">
        <v>57.130401999999997</v>
      </c>
      <c r="AA140" s="45">
        <v>58.551388000000003</v>
      </c>
      <c r="AB140" s="45">
        <v>60.650500999999998</v>
      </c>
      <c r="AC140" s="45">
        <v>62.288567</v>
      </c>
      <c r="AD140" s="45">
        <v>64.101341000000005</v>
      </c>
      <c r="AE140" s="45">
        <v>66.288398999999998</v>
      </c>
      <c r="AF140" s="45">
        <v>67.824150000000003</v>
      </c>
      <c r="AG140" s="45">
        <v>70.030974999999998</v>
      </c>
      <c r="AH140" s="45">
        <v>72.148017999999993</v>
      </c>
      <c r="AI140" s="45">
        <v>74.264778000000007</v>
      </c>
      <c r="AJ140" s="45">
        <v>76.433243000000004</v>
      </c>
      <c r="AK140" s="58">
        <v>3.9E-2</v>
      </c>
    </row>
    <row r="141" spans="1:37" x14ac:dyDescent="0.25">
      <c r="A141" s="45" t="s">
        <v>431</v>
      </c>
      <c r="B141" s="45" t="s">
        <v>512</v>
      </c>
      <c r="C141" s="45" t="s">
        <v>1030</v>
      </c>
      <c r="D141" s="45" t="s">
        <v>490</v>
      </c>
      <c r="E141" s="45">
        <v>15.275907999999999</v>
      </c>
      <c r="F141" s="45">
        <v>17.281389000000001</v>
      </c>
      <c r="G141" s="45">
        <v>17.830631</v>
      </c>
      <c r="H141" s="45">
        <v>18.043237999999999</v>
      </c>
      <c r="I141" s="45">
        <v>16.985845999999999</v>
      </c>
      <c r="J141" s="45">
        <v>17.726030000000002</v>
      </c>
      <c r="K141" s="45">
        <v>18.400181</v>
      </c>
      <c r="L141" s="45">
        <v>19.686351999999999</v>
      </c>
      <c r="M141" s="45">
        <v>21.061454999999999</v>
      </c>
      <c r="N141" s="45">
        <v>22.238606999999998</v>
      </c>
      <c r="O141" s="45">
        <v>23.108736</v>
      </c>
      <c r="P141" s="45">
        <v>22.909206000000001</v>
      </c>
      <c r="Q141" s="45">
        <v>23.707621</v>
      </c>
      <c r="R141" s="45">
        <v>24.364788000000001</v>
      </c>
      <c r="S141" s="45">
        <v>25.337949999999999</v>
      </c>
      <c r="T141" s="45">
        <v>26.164273999999999</v>
      </c>
      <c r="U141" s="45">
        <v>27.700453</v>
      </c>
      <c r="V141" s="45">
        <v>29.107455999999999</v>
      </c>
      <c r="W141" s="45">
        <v>29.894608999999999</v>
      </c>
      <c r="X141" s="45">
        <v>31.465292000000002</v>
      </c>
      <c r="Y141" s="45">
        <v>32.398975</v>
      </c>
      <c r="Z141" s="45">
        <v>33.314006999999997</v>
      </c>
      <c r="AA141" s="45">
        <v>34.090885</v>
      </c>
      <c r="AB141" s="45">
        <v>35.145958</v>
      </c>
      <c r="AC141" s="45">
        <v>36.969012999999997</v>
      </c>
      <c r="AD141" s="45">
        <v>38.391907000000003</v>
      </c>
      <c r="AE141" s="45">
        <v>39.405689000000002</v>
      </c>
      <c r="AF141" s="45">
        <v>41.352936</v>
      </c>
      <c r="AG141" s="45">
        <v>43.126328000000001</v>
      </c>
      <c r="AH141" s="45">
        <v>44.72345</v>
      </c>
      <c r="AI141" s="45">
        <v>46.243805000000002</v>
      </c>
      <c r="AJ141" s="45">
        <v>46.250908000000003</v>
      </c>
      <c r="AK141" s="58">
        <v>3.5999999999999997E-2</v>
      </c>
    </row>
    <row r="142" spans="1:37" x14ac:dyDescent="0.25">
      <c r="A142" s="45" t="s">
        <v>192</v>
      </c>
      <c r="B142" s="45" t="s">
        <v>513</v>
      </c>
      <c r="C142" s="45" t="s">
        <v>1031</v>
      </c>
      <c r="D142" s="45" t="s">
        <v>490</v>
      </c>
      <c r="E142" s="45">
        <v>15.813293</v>
      </c>
      <c r="F142" s="45">
        <v>15.691675999999999</v>
      </c>
      <c r="G142" s="45">
        <v>15.053519</v>
      </c>
      <c r="H142" s="45">
        <v>15.060779999999999</v>
      </c>
      <c r="I142" s="45">
        <v>15.610689000000001</v>
      </c>
      <c r="J142" s="45">
        <v>15.856935999999999</v>
      </c>
      <c r="K142" s="45">
        <v>16.335331</v>
      </c>
      <c r="L142" s="45">
        <v>16.822261999999998</v>
      </c>
      <c r="M142" s="45">
        <v>17.221364999999999</v>
      </c>
      <c r="N142" s="45">
        <v>17.520702</v>
      </c>
      <c r="O142" s="45">
        <v>17.717361</v>
      </c>
      <c r="P142" s="45">
        <v>21.686012000000002</v>
      </c>
      <c r="Q142" s="45">
        <v>21.879026</v>
      </c>
      <c r="R142" s="45">
        <v>22.199332999999999</v>
      </c>
      <c r="S142" s="45">
        <v>23.170373999999999</v>
      </c>
      <c r="T142" s="45">
        <v>23.598295</v>
      </c>
      <c r="U142" s="45">
        <v>23.974229999999999</v>
      </c>
      <c r="V142" s="45">
        <v>24.311547999999998</v>
      </c>
      <c r="W142" s="45">
        <v>24.839739000000002</v>
      </c>
      <c r="X142" s="45">
        <v>25.339182000000001</v>
      </c>
      <c r="Y142" s="45">
        <v>25.797953</v>
      </c>
      <c r="Z142" s="45">
        <v>26.249855</v>
      </c>
      <c r="AA142" s="45">
        <v>26.735009999999999</v>
      </c>
      <c r="AB142" s="45">
        <v>27.220524000000001</v>
      </c>
      <c r="AC142" s="45">
        <v>27.793469999999999</v>
      </c>
      <c r="AD142" s="45">
        <v>28.410892</v>
      </c>
      <c r="AE142" s="45">
        <v>29.061351999999999</v>
      </c>
      <c r="AF142" s="45">
        <v>29.752237000000001</v>
      </c>
      <c r="AG142" s="45">
        <v>30.553288999999999</v>
      </c>
      <c r="AH142" s="45">
        <v>31.350338000000001</v>
      </c>
      <c r="AI142" s="45">
        <v>32.185932000000001</v>
      </c>
      <c r="AJ142" s="45">
        <v>33.056583000000003</v>
      </c>
      <c r="AK142" s="58">
        <v>2.4E-2</v>
      </c>
    </row>
    <row r="143" spans="1:37" x14ac:dyDescent="0.25">
      <c r="A143" s="45" t="s">
        <v>225</v>
      </c>
      <c r="B143" s="45" t="s">
        <v>514</v>
      </c>
      <c r="C143" s="45" t="s">
        <v>1032</v>
      </c>
      <c r="D143" s="45" t="s">
        <v>490</v>
      </c>
      <c r="E143" s="45">
        <v>44.159500000000001</v>
      </c>
      <c r="F143" s="45">
        <v>46.959671</v>
      </c>
      <c r="G143" s="45">
        <v>46.598182999999999</v>
      </c>
      <c r="H143" s="45">
        <v>48.064880000000002</v>
      </c>
      <c r="I143" s="45">
        <v>50.771469000000003</v>
      </c>
      <c r="J143" s="45">
        <v>52.106521999999998</v>
      </c>
      <c r="K143" s="45">
        <v>54.362636999999999</v>
      </c>
      <c r="L143" s="45">
        <v>57.247138999999997</v>
      </c>
      <c r="M143" s="45">
        <v>58.928749000000003</v>
      </c>
      <c r="N143" s="45">
        <v>60.471214000000003</v>
      </c>
      <c r="O143" s="45">
        <v>61.861091999999999</v>
      </c>
      <c r="P143" s="45">
        <v>63.858006000000003</v>
      </c>
      <c r="Q143" s="45">
        <v>66.125930999999994</v>
      </c>
      <c r="R143" s="45">
        <v>67.503792000000004</v>
      </c>
      <c r="S143" s="45">
        <v>68.919646999999998</v>
      </c>
      <c r="T143" s="45">
        <v>70.502510000000001</v>
      </c>
      <c r="U143" s="45">
        <v>71.544640000000001</v>
      </c>
      <c r="V143" s="45">
        <v>72.366669000000002</v>
      </c>
      <c r="W143" s="45">
        <v>73.685890000000001</v>
      </c>
      <c r="X143" s="45">
        <v>74.969329999999999</v>
      </c>
      <c r="Y143" s="45">
        <v>76.114570999999998</v>
      </c>
      <c r="Z143" s="45">
        <v>77.356605999999999</v>
      </c>
      <c r="AA143" s="45">
        <v>78.720489999999998</v>
      </c>
      <c r="AB143" s="45">
        <v>80.350807000000003</v>
      </c>
      <c r="AC143" s="45">
        <v>81.840416000000005</v>
      </c>
      <c r="AD143" s="45">
        <v>83.364075</v>
      </c>
      <c r="AE143" s="45">
        <v>85.266609000000003</v>
      </c>
      <c r="AF143" s="45">
        <v>87.398796000000004</v>
      </c>
      <c r="AG143" s="45">
        <v>89.476867999999996</v>
      </c>
      <c r="AH143" s="45">
        <v>91.787970999999999</v>
      </c>
      <c r="AI143" s="45">
        <v>93.931708999999998</v>
      </c>
      <c r="AJ143" s="45">
        <v>95.847610000000003</v>
      </c>
      <c r="AK143" s="58">
        <v>2.5000000000000001E-2</v>
      </c>
    </row>
    <row r="144" spans="1:37" x14ac:dyDescent="0.25">
      <c r="A144" s="45" t="s">
        <v>458</v>
      </c>
      <c r="C144" s="45" t="s">
        <v>1033</v>
      </c>
    </row>
    <row r="145" spans="1:37" x14ac:dyDescent="0.25">
      <c r="A145" s="45" t="s">
        <v>424</v>
      </c>
      <c r="B145" s="45" t="s">
        <v>515</v>
      </c>
      <c r="C145" s="45" t="s">
        <v>1034</v>
      </c>
      <c r="D145" s="45" t="s">
        <v>490</v>
      </c>
      <c r="E145" s="45">
        <v>22.658884</v>
      </c>
      <c r="F145" s="45">
        <v>22.626797</v>
      </c>
      <c r="G145" s="45">
        <v>22.467745000000001</v>
      </c>
      <c r="H145" s="45">
        <v>22.414928</v>
      </c>
      <c r="I145" s="45">
        <v>22.231940999999999</v>
      </c>
      <c r="J145" s="45">
        <v>22.247747</v>
      </c>
      <c r="K145" s="45">
        <v>21.931426999999999</v>
      </c>
      <c r="L145" s="45">
        <v>22.913547999999999</v>
      </c>
      <c r="M145" s="45">
        <v>23.495874000000001</v>
      </c>
      <c r="N145" s="45">
        <v>24.545406</v>
      </c>
      <c r="O145" s="45">
        <v>25.378729</v>
      </c>
      <c r="P145" s="45">
        <v>26.173157</v>
      </c>
      <c r="Q145" s="45">
        <v>27.164259000000001</v>
      </c>
      <c r="R145" s="45">
        <v>27.988479999999999</v>
      </c>
      <c r="S145" s="45">
        <v>29.157571999999998</v>
      </c>
      <c r="T145" s="45">
        <v>30.107088000000001</v>
      </c>
      <c r="U145" s="45">
        <v>31.099401</v>
      </c>
      <c r="V145" s="45">
        <v>32.198279999999997</v>
      </c>
      <c r="W145" s="45">
        <v>33.094634999999997</v>
      </c>
      <c r="X145" s="45">
        <v>34.199340999999997</v>
      </c>
      <c r="Y145" s="45">
        <v>35.356140000000003</v>
      </c>
      <c r="Z145" s="45">
        <v>36.269432000000002</v>
      </c>
      <c r="AA145" s="45">
        <v>37.430481</v>
      </c>
      <c r="AB145" s="45">
        <v>38.953105999999998</v>
      </c>
      <c r="AC145" s="45">
        <v>40.142386999999999</v>
      </c>
      <c r="AD145" s="45">
        <v>41.472057</v>
      </c>
      <c r="AE145" s="45">
        <v>43.265281999999999</v>
      </c>
      <c r="AF145" s="45">
        <v>44.337040000000002</v>
      </c>
      <c r="AG145" s="45">
        <v>46.206406000000001</v>
      </c>
      <c r="AH145" s="45">
        <v>47.960842</v>
      </c>
      <c r="AI145" s="45">
        <v>49.632613999999997</v>
      </c>
      <c r="AJ145" s="45">
        <v>51.137005000000002</v>
      </c>
      <c r="AK145" s="58">
        <v>2.7E-2</v>
      </c>
    </row>
    <row r="146" spans="1:37" x14ac:dyDescent="0.25">
      <c r="A146" s="45" t="s">
        <v>431</v>
      </c>
      <c r="B146" s="45" t="s">
        <v>516</v>
      </c>
      <c r="C146" s="45" t="s">
        <v>1035</v>
      </c>
      <c r="D146" s="45" t="s">
        <v>490</v>
      </c>
      <c r="E146" s="45">
        <v>16.004929000000001</v>
      </c>
      <c r="F146" s="45">
        <v>15.407194</v>
      </c>
      <c r="G146" s="45">
        <v>15.722294</v>
      </c>
      <c r="H146" s="45">
        <v>16.033950999999998</v>
      </c>
      <c r="I146" s="45">
        <v>16.224571000000001</v>
      </c>
      <c r="J146" s="45">
        <v>16.581985</v>
      </c>
      <c r="K146" s="45">
        <v>16.807632000000002</v>
      </c>
      <c r="L146" s="45">
        <v>17.37574</v>
      </c>
      <c r="M146" s="45">
        <v>18.097677000000001</v>
      </c>
      <c r="N146" s="45">
        <v>18.659873999999999</v>
      </c>
      <c r="O146" s="45">
        <v>19.604263</v>
      </c>
      <c r="P146" s="45">
        <v>20.384741000000002</v>
      </c>
      <c r="Q146" s="45">
        <v>21.171211</v>
      </c>
      <c r="R146" s="45">
        <v>21.882545</v>
      </c>
      <c r="S146" s="45">
        <v>22.750771</v>
      </c>
      <c r="T146" s="45">
        <v>23.552686999999999</v>
      </c>
      <c r="U146" s="45">
        <v>24.363894999999999</v>
      </c>
      <c r="V146" s="45">
        <v>25.199370999999999</v>
      </c>
      <c r="W146" s="45">
        <v>26.076632</v>
      </c>
      <c r="X146" s="45">
        <v>26.975489</v>
      </c>
      <c r="Y146" s="45">
        <v>27.9636</v>
      </c>
      <c r="Z146" s="45">
        <v>28.897511999999999</v>
      </c>
      <c r="AA146" s="45">
        <v>29.846577</v>
      </c>
      <c r="AB146" s="45">
        <v>31.083207999999999</v>
      </c>
      <c r="AC146" s="45">
        <v>32.102012999999999</v>
      </c>
      <c r="AD146" s="45">
        <v>33.171013000000002</v>
      </c>
      <c r="AE146" s="45">
        <v>34.335106000000003</v>
      </c>
      <c r="AF146" s="45">
        <v>35.426456000000002</v>
      </c>
      <c r="AG146" s="45">
        <v>36.731541</v>
      </c>
      <c r="AH146" s="45">
        <v>38.177174000000001</v>
      </c>
      <c r="AI146" s="45">
        <v>39.557738999999998</v>
      </c>
      <c r="AJ146" s="45">
        <v>40.887008999999999</v>
      </c>
      <c r="AK146" s="58">
        <v>3.1E-2</v>
      </c>
    </row>
    <row r="147" spans="1:37" x14ac:dyDescent="0.25">
      <c r="A147" s="45" t="s">
        <v>192</v>
      </c>
      <c r="B147" s="45" t="s">
        <v>517</v>
      </c>
      <c r="C147" s="45" t="s">
        <v>1036</v>
      </c>
      <c r="D147" s="45" t="s">
        <v>490</v>
      </c>
      <c r="E147" s="45">
        <v>3.0582959999999999</v>
      </c>
      <c r="F147" s="45">
        <v>2.743109</v>
      </c>
      <c r="G147" s="45">
        <v>3.078195</v>
      </c>
      <c r="H147" s="45">
        <v>2.9675159999999998</v>
      </c>
      <c r="I147" s="45">
        <v>3.12304</v>
      </c>
      <c r="J147" s="45">
        <v>3.3629720000000001</v>
      </c>
      <c r="K147" s="45">
        <v>3.8184800000000001</v>
      </c>
      <c r="L147" s="45">
        <v>4.3102049999999998</v>
      </c>
      <c r="M147" s="45">
        <v>4.6063039999999997</v>
      </c>
      <c r="N147" s="45">
        <v>4.8574700000000002</v>
      </c>
      <c r="O147" s="45">
        <v>4.934107</v>
      </c>
      <c r="P147" s="45">
        <v>4.8461590000000001</v>
      </c>
      <c r="Q147" s="45">
        <v>4.8691459999999998</v>
      </c>
      <c r="R147" s="45">
        <v>5.0014310000000002</v>
      </c>
      <c r="S147" s="45">
        <v>5.2138949999999999</v>
      </c>
      <c r="T147" s="45">
        <v>5.4397640000000003</v>
      </c>
      <c r="U147" s="45">
        <v>5.6105559999999999</v>
      </c>
      <c r="V147" s="45">
        <v>5.7917810000000003</v>
      </c>
      <c r="W147" s="45">
        <v>6.0899799999999997</v>
      </c>
      <c r="X147" s="45">
        <v>6.2945830000000003</v>
      </c>
      <c r="Y147" s="45">
        <v>6.5190299999999999</v>
      </c>
      <c r="Z147" s="45">
        <v>6.6842969999999999</v>
      </c>
      <c r="AA147" s="45">
        <v>6.8350439999999999</v>
      </c>
      <c r="AB147" s="45">
        <v>6.891534</v>
      </c>
      <c r="AC147" s="45">
        <v>7.1101109999999998</v>
      </c>
      <c r="AD147" s="45">
        <v>7.3889849999999999</v>
      </c>
      <c r="AE147" s="45">
        <v>7.5515670000000004</v>
      </c>
      <c r="AF147" s="45">
        <v>7.8998670000000004</v>
      </c>
      <c r="AG147" s="45">
        <v>8.2582439999999995</v>
      </c>
      <c r="AH147" s="45">
        <v>8.6132869999999997</v>
      </c>
      <c r="AI147" s="45">
        <v>8.9387299999999996</v>
      </c>
      <c r="AJ147" s="45">
        <v>9.3032640000000004</v>
      </c>
      <c r="AK147" s="58">
        <v>3.6999999999999998E-2</v>
      </c>
    </row>
    <row r="148" spans="1:37" x14ac:dyDescent="0.25">
      <c r="A148" s="45" t="s">
        <v>462</v>
      </c>
      <c r="B148" s="45" t="s">
        <v>518</v>
      </c>
      <c r="C148" s="45" t="s">
        <v>1037</v>
      </c>
      <c r="D148" s="45" t="s">
        <v>490</v>
      </c>
      <c r="E148" s="45">
        <v>2.0201280000000001</v>
      </c>
      <c r="F148" s="45">
        <v>2.221911</v>
      </c>
      <c r="G148" s="45">
        <v>2.2749039999999998</v>
      </c>
      <c r="H148" s="45">
        <v>2.264548</v>
      </c>
      <c r="I148" s="45">
        <v>2.329221</v>
      </c>
      <c r="J148" s="45">
        <v>2.3848829999999999</v>
      </c>
      <c r="K148" s="45">
        <v>2.445811</v>
      </c>
      <c r="L148" s="45">
        <v>2.4998459999999998</v>
      </c>
      <c r="M148" s="45">
        <v>2.586462</v>
      </c>
      <c r="N148" s="45">
        <v>2.6448360000000002</v>
      </c>
      <c r="O148" s="45">
        <v>2.7130999999999998</v>
      </c>
      <c r="P148" s="45">
        <v>2.7886639999999998</v>
      </c>
      <c r="Q148" s="45">
        <v>2.8485499999999999</v>
      </c>
      <c r="R148" s="45">
        <v>2.9147650000000001</v>
      </c>
      <c r="S148" s="45">
        <v>2.9826320000000002</v>
      </c>
      <c r="T148" s="45">
        <v>3.0526439999999999</v>
      </c>
      <c r="U148" s="45">
        <v>3.1216620000000002</v>
      </c>
      <c r="V148" s="45">
        <v>3.1926779999999999</v>
      </c>
      <c r="W148" s="45">
        <v>3.2669229999999998</v>
      </c>
      <c r="X148" s="45">
        <v>3.3312819999999999</v>
      </c>
      <c r="Y148" s="45">
        <v>3.4102299999999999</v>
      </c>
      <c r="Z148" s="45">
        <v>3.4816910000000001</v>
      </c>
      <c r="AA148" s="45">
        <v>3.5708709999999999</v>
      </c>
      <c r="AB148" s="45">
        <v>3.6633279999999999</v>
      </c>
      <c r="AC148" s="45">
        <v>3.7551770000000002</v>
      </c>
      <c r="AD148" s="45">
        <v>3.8514059999999999</v>
      </c>
      <c r="AE148" s="45">
        <v>3.958202</v>
      </c>
      <c r="AF148" s="45">
        <v>4.0545960000000001</v>
      </c>
      <c r="AG148" s="45">
        <v>4.1674170000000004</v>
      </c>
      <c r="AH148" s="45">
        <v>4.2803389999999997</v>
      </c>
      <c r="AI148" s="45">
        <v>4.3956549999999996</v>
      </c>
      <c r="AJ148" s="45">
        <v>4.512931</v>
      </c>
      <c r="AK148" s="58">
        <v>2.5999999999999999E-2</v>
      </c>
    </row>
    <row r="149" spans="1:37" x14ac:dyDescent="0.25">
      <c r="A149" s="45" t="s">
        <v>464</v>
      </c>
      <c r="B149" s="45" t="s">
        <v>519</v>
      </c>
      <c r="C149" s="45" t="s">
        <v>1038</v>
      </c>
      <c r="D149" s="45" t="s">
        <v>490</v>
      </c>
      <c r="E149" s="45">
        <v>0.67625800000000003</v>
      </c>
      <c r="F149" s="45">
        <v>0.694886</v>
      </c>
      <c r="G149" s="45">
        <v>0.71308400000000005</v>
      </c>
      <c r="H149" s="45">
        <v>0.73208200000000001</v>
      </c>
      <c r="I149" s="45">
        <v>0.75219199999999997</v>
      </c>
      <c r="J149" s="45">
        <v>0.77052799999999999</v>
      </c>
      <c r="K149" s="45">
        <v>0.79041099999999997</v>
      </c>
      <c r="L149" s="45">
        <v>0.810164</v>
      </c>
      <c r="M149" s="45">
        <v>0.83080100000000001</v>
      </c>
      <c r="N149" s="45">
        <v>0.85203099999999998</v>
      </c>
      <c r="O149" s="45">
        <v>0.87500199999999995</v>
      </c>
      <c r="P149" s="45">
        <v>0.89810199999999996</v>
      </c>
      <c r="Q149" s="45">
        <v>0.91978899999999997</v>
      </c>
      <c r="R149" s="45">
        <v>0.94300399999999995</v>
      </c>
      <c r="S149" s="45">
        <v>0.96676700000000004</v>
      </c>
      <c r="T149" s="45">
        <v>0.98924500000000004</v>
      </c>
      <c r="U149" s="45">
        <v>1.0137959999999999</v>
      </c>
      <c r="V149" s="45">
        <v>1.0391779999999999</v>
      </c>
      <c r="W149" s="45">
        <v>1.063841</v>
      </c>
      <c r="X149" s="45">
        <v>1.090862</v>
      </c>
      <c r="Y149" s="45">
        <v>1.1185620000000001</v>
      </c>
      <c r="Z149" s="45">
        <v>1.146933</v>
      </c>
      <c r="AA149" s="45">
        <v>1.174644</v>
      </c>
      <c r="AB149" s="45">
        <v>1.2051130000000001</v>
      </c>
      <c r="AC149" s="45">
        <v>1.236423</v>
      </c>
      <c r="AD149" s="45">
        <v>1.2689159999999999</v>
      </c>
      <c r="AE149" s="45">
        <v>1.302662</v>
      </c>
      <c r="AF149" s="45">
        <v>1.33745</v>
      </c>
      <c r="AG149" s="45">
        <v>1.373748</v>
      </c>
      <c r="AH149" s="45">
        <v>1.411683</v>
      </c>
      <c r="AI149" s="45">
        <v>1.450912</v>
      </c>
      <c r="AJ149" s="45">
        <v>1.4906999999999999</v>
      </c>
      <c r="AK149" s="58">
        <v>2.5999999999999999E-2</v>
      </c>
    </row>
    <row r="150" spans="1:37" x14ac:dyDescent="0.25">
      <c r="A150" s="45" t="s">
        <v>466</v>
      </c>
      <c r="C150" s="45" t="s">
        <v>1039</v>
      </c>
    </row>
    <row r="151" spans="1:37" x14ac:dyDescent="0.25">
      <c r="A151" s="45" t="s">
        <v>422</v>
      </c>
      <c r="B151" s="45" t="s">
        <v>520</v>
      </c>
      <c r="C151" s="45" t="s">
        <v>1040</v>
      </c>
      <c r="D151" s="45" t="s">
        <v>490</v>
      </c>
      <c r="E151" s="45">
        <v>18.395508</v>
      </c>
      <c r="F151" s="45">
        <v>17.811785</v>
      </c>
      <c r="G151" s="45">
        <v>20.213847999999999</v>
      </c>
      <c r="H151" s="45">
        <v>21.576632</v>
      </c>
      <c r="I151" s="45">
        <v>22.763263999999999</v>
      </c>
      <c r="J151" s="45">
        <v>24.022203000000001</v>
      </c>
      <c r="K151" s="45">
        <v>25.588625</v>
      </c>
      <c r="L151" s="45">
        <v>27.250907999999999</v>
      </c>
      <c r="M151" s="45">
        <v>28.602378999999999</v>
      </c>
      <c r="N151" s="45">
        <v>29.772289000000001</v>
      </c>
      <c r="O151" s="45">
        <v>30.777080999999999</v>
      </c>
      <c r="P151" s="45">
        <v>33.367348</v>
      </c>
      <c r="Q151" s="45">
        <v>34.137191999999999</v>
      </c>
      <c r="R151" s="45">
        <v>34.996349000000002</v>
      </c>
      <c r="S151" s="45">
        <v>36.411006999999998</v>
      </c>
      <c r="T151" s="45">
        <v>37.555351000000002</v>
      </c>
      <c r="U151" s="45">
        <v>38.770248000000002</v>
      </c>
      <c r="V151" s="45">
        <v>40.101391</v>
      </c>
      <c r="W151" s="45">
        <v>41.528888999999999</v>
      </c>
      <c r="X151" s="45">
        <v>42.992348</v>
      </c>
      <c r="Y151" s="45">
        <v>44.467078999999998</v>
      </c>
      <c r="Z151" s="45">
        <v>45.90802</v>
      </c>
      <c r="AA151" s="45">
        <v>47.371143000000004</v>
      </c>
      <c r="AB151" s="45">
        <v>49.117415999999999</v>
      </c>
      <c r="AC151" s="45">
        <v>50.780318999999999</v>
      </c>
      <c r="AD151" s="45">
        <v>52.494480000000003</v>
      </c>
      <c r="AE151" s="45">
        <v>54.275711000000001</v>
      </c>
      <c r="AF151" s="45">
        <v>56.097797</v>
      </c>
      <c r="AG151" s="45">
        <v>58.155594000000001</v>
      </c>
      <c r="AH151" s="45">
        <v>60.346577000000003</v>
      </c>
      <c r="AI151" s="45">
        <v>62.471386000000003</v>
      </c>
      <c r="AJ151" s="45">
        <v>64.606323000000003</v>
      </c>
      <c r="AK151" s="58">
        <v>4.1000000000000002E-2</v>
      </c>
    </row>
    <row r="152" spans="1:37" x14ac:dyDescent="0.25">
      <c r="A152" s="45" t="s">
        <v>448</v>
      </c>
      <c r="B152" s="45" t="s">
        <v>521</v>
      </c>
      <c r="C152" s="45" t="s">
        <v>1041</v>
      </c>
      <c r="D152" s="45" t="s">
        <v>490</v>
      </c>
      <c r="E152" s="45">
        <v>29.561392000000001</v>
      </c>
      <c r="F152" s="45">
        <v>29.630756000000002</v>
      </c>
      <c r="G152" s="45">
        <v>34.429358999999998</v>
      </c>
      <c r="H152" s="45">
        <v>33.974445000000003</v>
      </c>
      <c r="I152" s="45">
        <v>35.202128999999999</v>
      </c>
      <c r="J152" s="45">
        <v>35.144142000000002</v>
      </c>
      <c r="K152" s="45">
        <v>36.382449999999999</v>
      </c>
      <c r="L152" s="45">
        <v>37.098197999999996</v>
      </c>
      <c r="M152" s="45">
        <v>37.741570000000003</v>
      </c>
      <c r="N152" s="45">
        <v>39.242640999999999</v>
      </c>
      <c r="O152" s="45">
        <v>40.158791000000001</v>
      </c>
      <c r="P152" s="45">
        <v>43.218933</v>
      </c>
      <c r="Q152" s="45">
        <v>44.971477999999998</v>
      </c>
      <c r="R152" s="45">
        <v>45.764209999999999</v>
      </c>
      <c r="S152" s="45">
        <v>47.906253999999997</v>
      </c>
      <c r="T152" s="45">
        <v>49.818161000000003</v>
      </c>
      <c r="U152" s="45">
        <v>51.388289999999998</v>
      </c>
      <c r="V152" s="45">
        <v>53.030045000000001</v>
      </c>
      <c r="W152" s="45">
        <v>54.306224999999998</v>
      </c>
      <c r="X152" s="45">
        <v>56.049950000000003</v>
      </c>
      <c r="Y152" s="45">
        <v>58.796832999999999</v>
      </c>
      <c r="Z152" s="45">
        <v>61.711426000000003</v>
      </c>
      <c r="AA152" s="45">
        <v>63.699531999999998</v>
      </c>
      <c r="AB152" s="45">
        <v>66.787803999999994</v>
      </c>
      <c r="AC152" s="45">
        <v>69.491066000000004</v>
      </c>
      <c r="AD152" s="45">
        <v>72.230643999999998</v>
      </c>
      <c r="AE152" s="45">
        <v>74.771484000000001</v>
      </c>
      <c r="AF152" s="45">
        <v>78.483390999999997</v>
      </c>
      <c r="AG152" s="45">
        <v>84.847206</v>
      </c>
      <c r="AH152" s="45">
        <v>89.577804999999998</v>
      </c>
      <c r="AI152" s="45">
        <v>95.339568999999997</v>
      </c>
      <c r="AJ152" s="45">
        <v>98.292563999999999</v>
      </c>
      <c r="AK152" s="58">
        <v>0.04</v>
      </c>
    </row>
    <row r="153" spans="1:37" x14ac:dyDescent="0.25">
      <c r="A153" s="45" t="s">
        <v>450</v>
      </c>
      <c r="B153" s="45" t="s">
        <v>522</v>
      </c>
      <c r="C153" s="45" t="s">
        <v>1042</v>
      </c>
      <c r="D153" s="45" t="s">
        <v>490</v>
      </c>
      <c r="E153" s="45">
        <v>24.675062</v>
      </c>
      <c r="F153" s="45">
        <v>25.41498</v>
      </c>
      <c r="G153" s="45">
        <v>26.571111999999999</v>
      </c>
      <c r="H153" s="45">
        <v>27.605440000000002</v>
      </c>
      <c r="I153" s="45">
        <v>28.653815999999999</v>
      </c>
      <c r="J153" s="45">
        <v>29.589507999999999</v>
      </c>
      <c r="K153" s="45">
        <v>30.675937999999999</v>
      </c>
      <c r="L153" s="45">
        <v>31.884786999999999</v>
      </c>
      <c r="M153" s="45">
        <v>32.847866000000003</v>
      </c>
      <c r="N153" s="45">
        <v>34.002949000000001</v>
      </c>
      <c r="O153" s="45">
        <v>35.083571999999997</v>
      </c>
      <c r="P153" s="45">
        <v>40.624091999999997</v>
      </c>
      <c r="Q153" s="45">
        <v>41.761142999999997</v>
      </c>
      <c r="R153" s="45">
        <v>42.845210999999999</v>
      </c>
      <c r="S153" s="45">
        <v>44.917721</v>
      </c>
      <c r="T153" s="45">
        <v>46.185394000000002</v>
      </c>
      <c r="U153" s="45">
        <v>47.557330999999998</v>
      </c>
      <c r="V153" s="45">
        <v>48.958312999999997</v>
      </c>
      <c r="W153" s="45">
        <v>50.272038000000002</v>
      </c>
      <c r="X153" s="45">
        <v>51.849865000000001</v>
      </c>
      <c r="Y153" s="45">
        <v>53.453738999999999</v>
      </c>
      <c r="Z153" s="45">
        <v>54.923198999999997</v>
      </c>
      <c r="AA153" s="45">
        <v>56.539993000000003</v>
      </c>
      <c r="AB153" s="45">
        <v>58.508189999999999</v>
      </c>
      <c r="AC153" s="45">
        <v>60.292045999999999</v>
      </c>
      <c r="AD153" s="45">
        <v>62.069972999999997</v>
      </c>
      <c r="AE153" s="45">
        <v>63.912502000000003</v>
      </c>
      <c r="AF153" s="45">
        <v>65.989943999999994</v>
      </c>
      <c r="AG153" s="45">
        <v>68.060432000000006</v>
      </c>
      <c r="AH153" s="45">
        <v>70.356575000000007</v>
      </c>
      <c r="AI153" s="45">
        <v>72.601173000000003</v>
      </c>
      <c r="AJ153" s="45">
        <v>74.931656000000004</v>
      </c>
      <c r="AK153" s="58">
        <v>3.5999999999999997E-2</v>
      </c>
    </row>
    <row r="154" spans="1:37" x14ac:dyDescent="0.25">
      <c r="A154" s="45" t="s">
        <v>190</v>
      </c>
      <c r="B154" s="45" t="s">
        <v>523</v>
      </c>
      <c r="C154" s="45" t="s">
        <v>1043</v>
      </c>
      <c r="D154" s="45" t="s">
        <v>490</v>
      </c>
      <c r="E154" s="45">
        <v>14.905633</v>
      </c>
      <c r="F154" s="45">
        <v>14.96993</v>
      </c>
      <c r="G154" s="45">
        <v>15.381912</v>
      </c>
      <c r="H154" s="45">
        <v>15.88003</v>
      </c>
      <c r="I154" s="45">
        <v>16.267848999999998</v>
      </c>
      <c r="J154" s="45">
        <v>16.984673000000001</v>
      </c>
      <c r="K154" s="45">
        <v>17.378471000000001</v>
      </c>
      <c r="L154" s="45">
        <v>18.332104000000001</v>
      </c>
      <c r="M154" s="45">
        <v>18.824558</v>
      </c>
      <c r="N154" s="45">
        <v>19.897964000000002</v>
      </c>
      <c r="O154" s="45">
        <v>20.644217000000001</v>
      </c>
      <c r="P154" s="45">
        <v>21.650030000000001</v>
      </c>
      <c r="Q154" s="45">
        <v>22.599938999999999</v>
      </c>
      <c r="R154" s="45">
        <v>23.336428000000002</v>
      </c>
      <c r="S154" s="45">
        <v>24.506477</v>
      </c>
      <c r="T154" s="45">
        <v>25.445314</v>
      </c>
      <c r="U154" s="45">
        <v>26.390367999999999</v>
      </c>
      <c r="V154" s="45">
        <v>27.332184000000002</v>
      </c>
      <c r="W154" s="45">
        <v>28.303061</v>
      </c>
      <c r="X154" s="45">
        <v>29.253167999999999</v>
      </c>
      <c r="Y154" s="45">
        <v>30.343800999999999</v>
      </c>
      <c r="Z154" s="45">
        <v>31.168358000000001</v>
      </c>
      <c r="AA154" s="45">
        <v>32.289512999999999</v>
      </c>
      <c r="AB154" s="45">
        <v>33.678879000000002</v>
      </c>
      <c r="AC154" s="45">
        <v>34.808540000000001</v>
      </c>
      <c r="AD154" s="45">
        <v>36.034782</v>
      </c>
      <c r="AE154" s="45">
        <v>37.652175999999997</v>
      </c>
      <c r="AF154" s="45">
        <v>38.644629999999999</v>
      </c>
      <c r="AG154" s="45">
        <v>40.377983</v>
      </c>
      <c r="AH154" s="45">
        <v>42.040756000000002</v>
      </c>
      <c r="AI154" s="45">
        <v>43.578513999999998</v>
      </c>
      <c r="AJ154" s="45">
        <v>44.840815999999997</v>
      </c>
      <c r="AK154" s="58">
        <v>3.5999999999999997E-2</v>
      </c>
    </row>
    <row r="155" spans="1:37" x14ac:dyDescent="0.25">
      <c r="A155" s="45" t="s">
        <v>424</v>
      </c>
      <c r="B155" s="45" t="s">
        <v>524</v>
      </c>
      <c r="C155" s="45" t="s">
        <v>1044</v>
      </c>
      <c r="D155" s="45" t="s">
        <v>490</v>
      </c>
      <c r="E155" s="45">
        <v>23.437222999999999</v>
      </c>
      <c r="F155" s="45">
        <v>23.949577000000001</v>
      </c>
      <c r="G155" s="45">
        <v>25.239934999999999</v>
      </c>
      <c r="H155" s="45">
        <v>26.736772999999999</v>
      </c>
      <c r="I155" s="45">
        <v>28.043247000000001</v>
      </c>
      <c r="J155" s="45">
        <v>29.636006999999999</v>
      </c>
      <c r="K155" s="45">
        <v>30.962786000000001</v>
      </c>
      <c r="L155" s="45">
        <v>32.246082000000001</v>
      </c>
      <c r="M155" s="45">
        <v>33.110565000000001</v>
      </c>
      <c r="N155" s="45">
        <v>34.385838</v>
      </c>
      <c r="O155" s="45">
        <v>35.495682000000002</v>
      </c>
      <c r="P155" s="45">
        <v>39.285919</v>
      </c>
      <c r="Q155" s="45">
        <v>40.499149000000003</v>
      </c>
      <c r="R155" s="45">
        <v>41.569519</v>
      </c>
      <c r="S155" s="45">
        <v>43.396538</v>
      </c>
      <c r="T155" s="45">
        <v>44.530785000000002</v>
      </c>
      <c r="U155" s="45">
        <v>45.772739000000001</v>
      </c>
      <c r="V155" s="45">
        <v>47.192019999999999</v>
      </c>
      <c r="W155" s="45">
        <v>48.486289999999997</v>
      </c>
      <c r="X155" s="45">
        <v>49.886654</v>
      </c>
      <c r="Y155" s="45">
        <v>51.308331000000003</v>
      </c>
      <c r="Z155" s="45">
        <v>52.437626000000002</v>
      </c>
      <c r="AA155" s="45">
        <v>53.785442000000003</v>
      </c>
      <c r="AB155" s="45">
        <v>55.735442999999997</v>
      </c>
      <c r="AC155" s="45">
        <v>57.266154999999998</v>
      </c>
      <c r="AD155" s="45">
        <v>58.948521</v>
      </c>
      <c r="AE155" s="45">
        <v>61.021538</v>
      </c>
      <c r="AF155" s="45">
        <v>62.421413000000001</v>
      </c>
      <c r="AG155" s="45">
        <v>64.513419999999996</v>
      </c>
      <c r="AH155" s="45">
        <v>66.483215000000001</v>
      </c>
      <c r="AI155" s="45">
        <v>68.447288999999998</v>
      </c>
      <c r="AJ155" s="45">
        <v>70.474632</v>
      </c>
      <c r="AK155" s="58">
        <v>3.5999999999999997E-2</v>
      </c>
    </row>
    <row r="156" spans="1:37" x14ac:dyDescent="0.25">
      <c r="A156" s="45" t="s">
        <v>431</v>
      </c>
      <c r="B156" s="45" t="s">
        <v>525</v>
      </c>
      <c r="C156" s="45" t="s">
        <v>1045</v>
      </c>
      <c r="D156" s="45" t="s">
        <v>490</v>
      </c>
      <c r="E156" s="45">
        <v>15.294624000000001</v>
      </c>
      <c r="F156" s="45">
        <v>16.822084</v>
      </c>
      <c r="G156" s="45">
        <v>17.428695999999999</v>
      </c>
      <c r="H156" s="45">
        <v>17.594498000000002</v>
      </c>
      <c r="I156" s="45">
        <v>16.808513999999999</v>
      </c>
      <c r="J156" s="45">
        <v>17.512661000000001</v>
      </c>
      <c r="K156" s="45">
        <v>18.144300000000001</v>
      </c>
      <c r="L156" s="45">
        <v>19.322765</v>
      </c>
      <c r="M156" s="45">
        <v>20.607417999999999</v>
      </c>
      <c r="N156" s="45">
        <v>21.668078999999999</v>
      </c>
      <c r="O156" s="45">
        <v>22.551272999999998</v>
      </c>
      <c r="P156" s="45">
        <v>22.524440999999999</v>
      </c>
      <c r="Q156" s="45">
        <v>23.320367999999998</v>
      </c>
      <c r="R156" s="45">
        <v>23.983523999999999</v>
      </c>
      <c r="S156" s="45">
        <v>24.940626000000002</v>
      </c>
      <c r="T156" s="45">
        <v>25.762367000000001</v>
      </c>
      <c r="U156" s="45">
        <v>27.202725999999998</v>
      </c>
      <c r="V156" s="45">
        <v>28.503691</v>
      </c>
      <c r="W156" s="45">
        <v>29.307898000000002</v>
      </c>
      <c r="X156" s="45">
        <v>30.786325000000001</v>
      </c>
      <c r="Y156" s="45">
        <v>31.731083000000002</v>
      </c>
      <c r="Z156" s="45">
        <v>32.645266999999997</v>
      </c>
      <c r="AA156" s="45">
        <v>33.498137999999997</v>
      </c>
      <c r="AB156" s="45">
        <v>34.591895999999998</v>
      </c>
      <c r="AC156" s="45">
        <v>36.376842000000003</v>
      </c>
      <c r="AD156" s="45">
        <v>37.807411000000002</v>
      </c>
      <c r="AE156" s="45">
        <v>38.916637000000001</v>
      </c>
      <c r="AF156" s="45">
        <v>40.767048000000003</v>
      </c>
      <c r="AG156" s="45">
        <v>42.491385999999999</v>
      </c>
      <c r="AH156" s="45">
        <v>44.063690000000001</v>
      </c>
      <c r="AI156" s="45">
        <v>45.556946000000003</v>
      </c>
      <c r="AJ156" s="45">
        <v>45.658164999999997</v>
      </c>
      <c r="AK156" s="58">
        <v>3.5999999999999997E-2</v>
      </c>
    </row>
    <row r="157" spans="1:37" x14ac:dyDescent="0.25">
      <c r="A157" s="45" t="s">
        <v>192</v>
      </c>
      <c r="B157" s="45" t="s">
        <v>526</v>
      </c>
      <c r="C157" s="45" t="s">
        <v>1046</v>
      </c>
      <c r="D157" s="45" t="s">
        <v>490</v>
      </c>
      <c r="E157" s="45">
        <v>6.766006</v>
      </c>
      <c r="F157" s="45">
        <v>6.6024349999999998</v>
      </c>
      <c r="G157" s="45">
        <v>6.712021</v>
      </c>
      <c r="H157" s="45">
        <v>6.6031870000000001</v>
      </c>
      <c r="I157" s="45">
        <v>6.7629299999999999</v>
      </c>
      <c r="J157" s="45">
        <v>6.99871</v>
      </c>
      <c r="K157" s="45">
        <v>7.2794879999999997</v>
      </c>
      <c r="L157" s="45">
        <v>7.7004789999999996</v>
      </c>
      <c r="M157" s="45">
        <v>8.1301769999999998</v>
      </c>
      <c r="N157" s="45">
        <v>8.4699030000000004</v>
      </c>
      <c r="O157" s="45">
        <v>8.7379960000000008</v>
      </c>
      <c r="P157" s="45">
        <v>10.021786000000001</v>
      </c>
      <c r="Q157" s="45">
        <v>10.236094</v>
      </c>
      <c r="R157" s="45">
        <v>10.510308</v>
      </c>
      <c r="S157" s="45">
        <v>11.007607999999999</v>
      </c>
      <c r="T157" s="45">
        <v>11.321028999999999</v>
      </c>
      <c r="U157" s="45">
        <v>11.6114</v>
      </c>
      <c r="V157" s="45">
        <v>11.900506</v>
      </c>
      <c r="W157" s="45">
        <v>12.327387999999999</v>
      </c>
      <c r="X157" s="45">
        <v>12.683581999999999</v>
      </c>
      <c r="Y157" s="45">
        <v>12.982120999999999</v>
      </c>
      <c r="Z157" s="45">
        <v>13.328892</v>
      </c>
      <c r="AA157" s="45">
        <v>13.635608</v>
      </c>
      <c r="AB157" s="45">
        <v>14.025682</v>
      </c>
      <c r="AC157" s="45">
        <v>14.409423</v>
      </c>
      <c r="AD157" s="45">
        <v>14.821880999999999</v>
      </c>
      <c r="AE157" s="45">
        <v>15.178307999999999</v>
      </c>
      <c r="AF157" s="45">
        <v>15.649284</v>
      </c>
      <c r="AG157" s="45">
        <v>16.12472</v>
      </c>
      <c r="AH157" s="45">
        <v>16.596449</v>
      </c>
      <c r="AI157" s="45">
        <v>17.100731</v>
      </c>
      <c r="AJ157" s="45">
        <v>17.676245000000002</v>
      </c>
      <c r="AK157" s="58">
        <v>3.1E-2</v>
      </c>
    </row>
    <row r="158" spans="1:37" x14ac:dyDescent="0.25">
      <c r="A158" s="45" t="s">
        <v>440</v>
      </c>
      <c r="B158" s="45" t="s">
        <v>527</v>
      </c>
      <c r="C158" s="45" t="s">
        <v>1047</v>
      </c>
      <c r="D158" s="45" t="s">
        <v>490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45">
        <v>0</v>
      </c>
      <c r="S158" s="45">
        <v>0</v>
      </c>
      <c r="T158" s="45">
        <v>0</v>
      </c>
      <c r="U158" s="45">
        <v>0</v>
      </c>
      <c r="V158" s="45">
        <v>0</v>
      </c>
      <c r="W158" s="45">
        <v>0</v>
      </c>
      <c r="X158" s="45">
        <v>0</v>
      </c>
      <c r="Y158" s="45">
        <v>0</v>
      </c>
      <c r="Z158" s="45">
        <v>0</v>
      </c>
      <c r="AA158" s="45">
        <v>0</v>
      </c>
      <c r="AB158" s="45">
        <v>0</v>
      </c>
      <c r="AC158" s="45">
        <v>0</v>
      </c>
      <c r="AD158" s="45">
        <v>0</v>
      </c>
      <c r="AE158" s="45">
        <v>0</v>
      </c>
      <c r="AF158" s="45">
        <v>0</v>
      </c>
      <c r="AG158" s="45">
        <v>0</v>
      </c>
      <c r="AH158" s="45">
        <v>0</v>
      </c>
      <c r="AI158" s="45">
        <v>0</v>
      </c>
      <c r="AJ158" s="45">
        <v>0</v>
      </c>
      <c r="AK158" s="45" t="s">
        <v>92</v>
      </c>
    </row>
    <row r="159" spans="1:37" x14ac:dyDescent="0.25">
      <c r="A159" s="45" t="s">
        <v>475</v>
      </c>
      <c r="B159" s="45" t="s">
        <v>528</v>
      </c>
      <c r="C159" s="45" t="s">
        <v>1048</v>
      </c>
      <c r="D159" s="45" t="s">
        <v>490</v>
      </c>
      <c r="E159" s="45">
        <v>2.5062199999999999</v>
      </c>
      <c r="F159" s="45">
        <v>2.620663</v>
      </c>
      <c r="G159" s="45">
        <v>2.9596849999999999</v>
      </c>
      <c r="H159" s="45">
        <v>3.0344389999999999</v>
      </c>
      <c r="I159" s="45">
        <v>3.123345</v>
      </c>
      <c r="J159" s="45">
        <v>3.19842</v>
      </c>
      <c r="K159" s="45">
        <v>3.252583</v>
      </c>
      <c r="L159" s="45">
        <v>3.8798110000000001</v>
      </c>
      <c r="M159" s="45">
        <v>4.0037320000000003</v>
      </c>
      <c r="N159" s="45">
        <v>4.0984769999999999</v>
      </c>
      <c r="O159" s="45">
        <v>4.2021899999999999</v>
      </c>
      <c r="P159" s="45">
        <v>4.3189780000000004</v>
      </c>
      <c r="Q159" s="45">
        <v>4.4121639999999998</v>
      </c>
      <c r="R159" s="45">
        <v>4.5110260000000002</v>
      </c>
      <c r="S159" s="45">
        <v>4.608581</v>
      </c>
      <c r="T159" s="45">
        <v>4.7109249999999996</v>
      </c>
      <c r="U159" s="45">
        <v>4.81332</v>
      </c>
      <c r="V159" s="45">
        <v>4.9264809999999999</v>
      </c>
      <c r="W159" s="45">
        <v>5.0485160000000002</v>
      </c>
      <c r="X159" s="45">
        <v>5.1631679999999998</v>
      </c>
      <c r="Y159" s="45">
        <v>5.2945909999999996</v>
      </c>
      <c r="Z159" s="45">
        <v>5.4172669999999998</v>
      </c>
      <c r="AA159" s="45">
        <v>5.5790150000000001</v>
      </c>
      <c r="AB159" s="45">
        <v>5.7456189999999996</v>
      </c>
      <c r="AC159" s="45">
        <v>5.9114190000000004</v>
      </c>
      <c r="AD159" s="45">
        <v>6.0845549999999999</v>
      </c>
      <c r="AE159" s="45">
        <v>6.2738259999999997</v>
      </c>
      <c r="AF159" s="45">
        <v>6.4231949999999998</v>
      </c>
      <c r="AG159" s="45">
        <v>6.5926289999999996</v>
      </c>
      <c r="AH159" s="45">
        <v>6.7623810000000004</v>
      </c>
      <c r="AI159" s="45">
        <v>6.9396100000000001</v>
      </c>
      <c r="AJ159" s="45">
        <v>7.1183129999999997</v>
      </c>
      <c r="AK159" s="58">
        <v>3.4000000000000002E-2</v>
      </c>
    </row>
    <row r="160" spans="1:37" x14ac:dyDescent="0.25">
      <c r="A160" s="45" t="s">
        <v>444</v>
      </c>
      <c r="B160" s="45" t="s">
        <v>529</v>
      </c>
      <c r="C160" s="45" t="s">
        <v>1049</v>
      </c>
      <c r="D160" s="45" t="s">
        <v>490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0</v>
      </c>
      <c r="S160" s="45">
        <v>0</v>
      </c>
      <c r="T160" s="45">
        <v>0</v>
      </c>
      <c r="U160" s="45">
        <v>0</v>
      </c>
      <c r="V160" s="45">
        <v>0</v>
      </c>
      <c r="W160" s="45">
        <v>0</v>
      </c>
      <c r="X160" s="45">
        <v>0</v>
      </c>
      <c r="Y160" s="45">
        <v>0</v>
      </c>
      <c r="Z160" s="45">
        <v>0</v>
      </c>
      <c r="AA160" s="45">
        <v>0</v>
      </c>
      <c r="AB160" s="45">
        <v>0</v>
      </c>
      <c r="AC160" s="45">
        <v>0</v>
      </c>
      <c r="AD160" s="45">
        <v>0</v>
      </c>
      <c r="AE160" s="45">
        <v>0</v>
      </c>
      <c r="AF160" s="45">
        <v>0</v>
      </c>
      <c r="AG160" s="45">
        <v>0</v>
      </c>
      <c r="AH160" s="45">
        <v>0</v>
      </c>
      <c r="AI160" s="45">
        <v>0</v>
      </c>
      <c r="AJ160" s="45">
        <v>0</v>
      </c>
      <c r="AK160" s="45" t="s">
        <v>92</v>
      </c>
    </row>
    <row r="161" spans="1:37" x14ac:dyDescent="0.25">
      <c r="A161" s="45" t="s">
        <v>225</v>
      </c>
      <c r="B161" s="45" t="s">
        <v>530</v>
      </c>
      <c r="C161" s="45" t="s">
        <v>1050</v>
      </c>
      <c r="D161" s="45" t="s">
        <v>490</v>
      </c>
      <c r="E161" s="45">
        <v>38.820328000000003</v>
      </c>
      <c r="F161" s="45">
        <v>40.353465999999997</v>
      </c>
      <c r="G161" s="45">
        <v>39.836834000000003</v>
      </c>
      <c r="H161" s="45">
        <v>41.171886000000001</v>
      </c>
      <c r="I161" s="45">
        <v>43.141421999999999</v>
      </c>
      <c r="J161" s="45">
        <v>44.243564999999997</v>
      </c>
      <c r="K161" s="45">
        <v>46.759582999999999</v>
      </c>
      <c r="L161" s="45">
        <v>49.164051000000001</v>
      </c>
      <c r="M161" s="45">
        <v>50.715820000000001</v>
      </c>
      <c r="N161" s="45">
        <v>52.118893</v>
      </c>
      <c r="O161" s="45">
        <v>53.544960000000003</v>
      </c>
      <c r="P161" s="45">
        <v>55.553158000000003</v>
      </c>
      <c r="Q161" s="45">
        <v>57.479331999999999</v>
      </c>
      <c r="R161" s="45">
        <v>58.787509999999997</v>
      </c>
      <c r="S161" s="45">
        <v>60.155574999999999</v>
      </c>
      <c r="T161" s="45">
        <v>61.652760000000001</v>
      </c>
      <c r="U161" s="45">
        <v>62.716166999999999</v>
      </c>
      <c r="V161" s="45">
        <v>63.717213000000001</v>
      </c>
      <c r="W161" s="45">
        <v>65.022475999999997</v>
      </c>
      <c r="X161" s="45">
        <v>66.301536999999996</v>
      </c>
      <c r="Y161" s="45">
        <v>67.447197000000003</v>
      </c>
      <c r="Z161" s="45">
        <v>68.586678000000006</v>
      </c>
      <c r="AA161" s="45">
        <v>69.853119000000007</v>
      </c>
      <c r="AB161" s="45">
        <v>71.586639000000005</v>
      </c>
      <c r="AC161" s="45">
        <v>73.022216999999998</v>
      </c>
      <c r="AD161" s="45">
        <v>74.528107000000006</v>
      </c>
      <c r="AE161" s="45">
        <v>76.244995000000003</v>
      </c>
      <c r="AF161" s="45">
        <v>78.143996999999999</v>
      </c>
      <c r="AG161" s="45">
        <v>80.122344999999996</v>
      </c>
      <c r="AH161" s="45">
        <v>81.789680000000004</v>
      </c>
      <c r="AI161" s="45">
        <v>83.819618000000006</v>
      </c>
      <c r="AJ161" s="45">
        <v>85.639022999999995</v>
      </c>
      <c r="AK161" s="58">
        <v>2.5999999999999999E-2</v>
      </c>
    </row>
    <row r="162" spans="1:37" x14ac:dyDescent="0.25">
      <c r="A162" s="45" t="s">
        <v>100</v>
      </c>
      <c r="C162" s="45" t="s">
        <v>1051</v>
      </c>
    </row>
    <row r="163" spans="1:37" x14ac:dyDescent="0.25">
      <c r="A163" s="45" t="s">
        <v>103</v>
      </c>
      <c r="C163" s="45" t="s">
        <v>1052</v>
      </c>
    </row>
    <row r="164" spans="1:37" x14ac:dyDescent="0.25">
      <c r="A164" s="45" t="s">
        <v>421</v>
      </c>
      <c r="B164" s="45" t="s">
        <v>531</v>
      </c>
      <c r="C164" s="45" t="s">
        <v>1053</v>
      </c>
      <c r="D164" s="45" t="s">
        <v>532</v>
      </c>
      <c r="E164" s="45">
        <v>31.829592000000002</v>
      </c>
      <c r="F164" s="45">
        <v>32.491356000000003</v>
      </c>
      <c r="G164" s="45">
        <v>32.386364</v>
      </c>
      <c r="H164" s="45">
        <v>32.621166000000002</v>
      </c>
      <c r="I164" s="45">
        <v>33.780529000000001</v>
      </c>
      <c r="J164" s="45">
        <v>34.343406999999999</v>
      </c>
      <c r="K164" s="45">
        <v>35.411693999999997</v>
      </c>
      <c r="L164" s="45">
        <v>37.137684</v>
      </c>
      <c r="M164" s="45">
        <v>38.243941999999997</v>
      </c>
      <c r="N164" s="45">
        <v>39.356406999999997</v>
      </c>
      <c r="O164" s="45">
        <v>40.495235000000001</v>
      </c>
      <c r="P164" s="45">
        <v>43.420985999999999</v>
      </c>
      <c r="Q164" s="45">
        <v>44.736851000000001</v>
      </c>
      <c r="R164" s="45">
        <v>45.874873999999998</v>
      </c>
      <c r="S164" s="45">
        <v>47.434151</v>
      </c>
      <c r="T164" s="45">
        <v>48.806778000000001</v>
      </c>
      <c r="U164" s="45">
        <v>50.057808000000001</v>
      </c>
      <c r="V164" s="45">
        <v>51.314785000000001</v>
      </c>
      <c r="W164" s="45">
        <v>52.787005999999998</v>
      </c>
      <c r="X164" s="45">
        <v>54.247214999999997</v>
      </c>
      <c r="Y164" s="45">
        <v>55.652813000000002</v>
      </c>
      <c r="Z164" s="45">
        <v>57.100127999999998</v>
      </c>
      <c r="AA164" s="45">
        <v>58.647114000000002</v>
      </c>
      <c r="AB164" s="45">
        <v>60.423397000000001</v>
      </c>
      <c r="AC164" s="45">
        <v>62.145671999999998</v>
      </c>
      <c r="AD164" s="45">
        <v>63.943378000000003</v>
      </c>
      <c r="AE164" s="45">
        <v>65.921806000000004</v>
      </c>
      <c r="AF164" s="45">
        <v>68.046211</v>
      </c>
      <c r="AG164" s="45">
        <v>70.272812000000002</v>
      </c>
      <c r="AH164" s="45">
        <v>72.422049999999999</v>
      </c>
      <c r="AI164" s="45">
        <v>74.787505999999993</v>
      </c>
      <c r="AJ164" s="45">
        <v>77.028899999999993</v>
      </c>
      <c r="AK164" s="58">
        <v>2.9000000000000001E-2</v>
      </c>
    </row>
    <row r="165" spans="1:37" x14ac:dyDescent="0.25">
      <c r="A165" s="45" t="s">
        <v>428</v>
      </c>
      <c r="B165" s="45" t="s">
        <v>533</v>
      </c>
      <c r="C165" s="45" t="s">
        <v>1054</v>
      </c>
      <c r="D165" s="45" t="s">
        <v>532</v>
      </c>
      <c r="E165" s="45">
        <v>29.552803000000001</v>
      </c>
      <c r="F165" s="45">
        <v>30.114044</v>
      </c>
      <c r="G165" s="45">
        <v>30.597093999999998</v>
      </c>
      <c r="H165" s="45">
        <v>31.855205999999999</v>
      </c>
      <c r="I165" s="45">
        <v>33.161918999999997</v>
      </c>
      <c r="J165" s="45">
        <v>34.015613999999999</v>
      </c>
      <c r="K165" s="45">
        <v>35.774517000000003</v>
      </c>
      <c r="L165" s="45">
        <v>37.391460000000002</v>
      </c>
      <c r="M165" s="45">
        <v>38.524749999999997</v>
      </c>
      <c r="N165" s="45">
        <v>39.673717000000003</v>
      </c>
      <c r="O165" s="45">
        <v>40.846138000000003</v>
      </c>
      <c r="P165" s="45">
        <v>43.498027999999998</v>
      </c>
      <c r="Q165" s="45">
        <v>44.791367000000001</v>
      </c>
      <c r="R165" s="45">
        <v>45.878810999999999</v>
      </c>
      <c r="S165" s="45">
        <v>47.354365999999999</v>
      </c>
      <c r="T165" s="45">
        <v>48.707233000000002</v>
      </c>
      <c r="U165" s="45">
        <v>49.891499000000003</v>
      </c>
      <c r="V165" s="45">
        <v>51.092731000000001</v>
      </c>
      <c r="W165" s="45">
        <v>52.534644999999998</v>
      </c>
      <c r="X165" s="45">
        <v>54.025688000000002</v>
      </c>
      <c r="Y165" s="45">
        <v>55.484290999999999</v>
      </c>
      <c r="Z165" s="45">
        <v>56.935397999999999</v>
      </c>
      <c r="AA165" s="45">
        <v>58.540244999999999</v>
      </c>
      <c r="AB165" s="45">
        <v>60.492713999999999</v>
      </c>
      <c r="AC165" s="45">
        <v>62.351424999999999</v>
      </c>
      <c r="AD165" s="45">
        <v>64.322654999999997</v>
      </c>
      <c r="AE165" s="45">
        <v>66.508537000000004</v>
      </c>
      <c r="AF165" s="45">
        <v>68.865798999999996</v>
      </c>
      <c r="AG165" s="45">
        <v>71.480789000000001</v>
      </c>
      <c r="AH165" s="45">
        <v>73.959701999999993</v>
      </c>
      <c r="AI165" s="45">
        <v>76.763298000000006</v>
      </c>
      <c r="AJ165" s="45">
        <v>79.509597999999997</v>
      </c>
      <c r="AK165" s="58">
        <v>3.2000000000000001E-2</v>
      </c>
    </row>
    <row r="166" spans="1:37" x14ac:dyDescent="0.25">
      <c r="A166" s="45" t="s">
        <v>435</v>
      </c>
      <c r="B166" s="45" t="s">
        <v>534</v>
      </c>
      <c r="C166" s="45" t="s">
        <v>1055</v>
      </c>
      <c r="D166" s="45" t="s">
        <v>532</v>
      </c>
      <c r="E166" s="45">
        <v>17.052468999999999</v>
      </c>
      <c r="F166" s="45">
        <v>16.712204</v>
      </c>
      <c r="G166" s="45">
        <v>16.910898</v>
      </c>
      <c r="H166" s="45">
        <v>17.679893</v>
      </c>
      <c r="I166" s="45">
        <v>18.446344</v>
      </c>
      <c r="J166" s="45">
        <v>19.322721000000001</v>
      </c>
      <c r="K166" s="45">
        <v>20.670833999999999</v>
      </c>
      <c r="L166" s="45">
        <v>22.052593000000002</v>
      </c>
      <c r="M166" s="45">
        <v>23.048991999999998</v>
      </c>
      <c r="N166" s="45">
        <v>24.135195</v>
      </c>
      <c r="O166" s="45">
        <v>25.113453</v>
      </c>
      <c r="P166" s="45">
        <v>26.075647</v>
      </c>
      <c r="Q166" s="45">
        <v>27.106503</v>
      </c>
      <c r="R166" s="45">
        <v>28.064675999999999</v>
      </c>
      <c r="S166" s="45">
        <v>29.228439000000002</v>
      </c>
      <c r="T166" s="45">
        <v>30.390184000000001</v>
      </c>
      <c r="U166" s="45">
        <v>31.448723000000001</v>
      </c>
      <c r="V166" s="45">
        <v>32.541893000000002</v>
      </c>
      <c r="W166" s="45">
        <v>33.768771999999998</v>
      </c>
      <c r="X166" s="45">
        <v>35.026657</v>
      </c>
      <c r="Y166" s="45">
        <v>36.183926</v>
      </c>
      <c r="Z166" s="45">
        <v>37.461136000000003</v>
      </c>
      <c r="AA166" s="45">
        <v>38.929980999999998</v>
      </c>
      <c r="AB166" s="45">
        <v>40.615848999999997</v>
      </c>
      <c r="AC166" s="45">
        <v>42.181289999999997</v>
      </c>
      <c r="AD166" s="45">
        <v>43.913215999999998</v>
      </c>
      <c r="AE166" s="45">
        <v>45.830298999999997</v>
      </c>
      <c r="AF166" s="45">
        <v>47.722411999999998</v>
      </c>
      <c r="AG166" s="45">
        <v>49.920872000000003</v>
      </c>
      <c r="AH166" s="45">
        <v>52.128608999999997</v>
      </c>
      <c r="AI166" s="45">
        <v>54.569290000000002</v>
      </c>
      <c r="AJ166" s="45">
        <v>56.943351999999997</v>
      </c>
      <c r="AK166" s="58">
        <v>0.04</v>
      </c>
    </row>
    <row r="167" spans="1:37" x14ac:dyDescent="0.25">
      <c r="A167" s="45" t="s">
        <v>227</v>
      </c>
      <c r="B167" s="45" t="s">
        <v>535</v>
      </c>
      <c r="C167" s="45" t="s">
        <v>1056</v>
      </c>
      <c r="D167" s="45" t="s">
        <v>532</v>
      </c>
      <c r="E167" s="45">
        <v>96.492187999999999</v>
      </c>
      <c r="F167" s="45">
        <v>99.756973000000002</v>
      </c>
      <c r="G167" s="45">
        <v>104.71573600000001</v>
      </c>
      <c r="H167" s="45">
        <v>107.788673</v>
      </c>
      <c r="I167" s="45">
        <v>109.75759100000001</v>
      </c>
      <c r="J167" s="45">
        <v>111.327988</v>
      </c>
      <c r="K167" s="45">
        <v>112.38943500000001</v>
      </c>
      <c r="L167" s="45">
        <v>115.441734</v>
      </c>
      <c r="M167" s="45">
        <v>117.32849899999999</v>
      </c>
      <c r="N167" s="45">
        <v>120.533524</v>
      </c>
      <c r="O167" s="45">
        <v>123.074028</v>
      </c>
      <c r="P167" s="45">
        <v>136.49389600000001</v>
      </c>
      <c r="Q167" s="45">
        <v>139.51585399999999</v>
      </c>
      <c r="R167" s="45">
        <v>141.94108600000001</v>
      </c>
      <c r="S167" s="45">
        <v>147.33972199999999</v>
      </c>
      <c r="T167" s="45">
        <v>150.512238</v>
      </c>
      <c r="U167" s="45">
        <v>153.88412500000001</v>
      </c>
      <c r="V167" s="45">
        <v>158.39967300000001</v>
      </c>
      <c r="W167" s="45">
        <v>162.87480199999999</v>
      </c>
      <c r="X167" s="45">
        <v>168.032715</v>
      </c>
      <c r="Y167" s="45">
        <v>173.46238700000001</v>
      </c>
      <c r="Z167" s="45">
        <v>178.37361100000001</v>
      </c>
      <c r="AA167" s="45">
        <v>184.245667</v>
      </c>
      <c r="AB167" s="45">
        <v>191.56887800000001</v>
      </c>
      <c r="AC167" s="45">
        <v>198.365005</v>
      </c>
      <c r="AD167" s="45">
        <v>205.452957</v>
      </c>
      <c r="AE167" s="45">
        <v>213.802841</v>
      </c>
      <c r="AF167" s="45">
        <v>221.24916099999999</v>
      </c>
      <c r="AG167" s="45">
        <v>230.66192599999999</v>
      </c>
      <c r="AH167" s="45">
        <v>240.25839199999999</v>
      </c>
      <c r="AI167" s="45">
        <v>249.77702300000001</v>
      </c>
      <c r="AJ167" s="45">
        <v>258.869843</v>
      </c>
      <c r="AK167" s="58">
        <v>3.2000000000000001E-2</v>
      </c>
    </row>
    <row r="168" spans="1:37" x14ac:dyDescent="0.25">
      <c r="A168" s="45" t="s">
        <v>483</v>
      </c>
      <c r="B168" s="45" t="s">
        <v>536</v>
      </c>
      <c r="C168" s="45" t="s">
        <v>1057</v>
      </c>
      <c r="D168" s="45" t="s">
        <v>532</v>
      </c>
      <c r="E168" s="45">
        <v>174.927063</v>
      </c>
      <c r="F168" s="45">
        <v>179.07456999999999</v>
      </c>
      <c r="G168" s="45">
        <v>184.61007699999999</v>
      </c>
      <c r="H168" s="45">
        <v>189.944931</v>
      </c>
      <c r="I168" s="45">
        <v>195.146378</v>
      </c>
      <c r="J168" s="45">
        <v>199.00971999999999</v>
      </c>
      <c r="K168" s="45">
        <v>204.246475</v>
      </c>
      <c r="L168" s="45">
        <v>212.02346800000001</v>
      </c>
      <c r="M168" s="45">
        <v>217.14617899999999</v>
      </c>
      <c r="N168" s="45">
        <v>223.69885300000001</v>
      </c>
      <c r="O168" s="45">
        <v>229.528854</v>
      </c>
      <c r="P168" s="45">
        <v>249.48857100000001</v>
      </c>
      <c r="Q168" s="45">
        <v>256.15057400000001</v>
      </c>
      <c r="R168" s="45">
        <v>261.75945999999999</v>
      </c>
      <c r="S168" s="45">
        <v>271.35668900000002</v>
      </c>
      <c r="T168" s="45">
        <v>278.41644300000002</v>
      </c>
      <c r="U168" s="45">
        <v>285.28216600000002</v>
      </c>
      <c r="V168" s="45">
        <v>293.34909099999999</v>
      </c>
      <c r="W168" s="45">
        <v>301.96521000000001</v>
      </c>
      <c r="X168" s="45">
        <v>311.33227499999998</v>
      </c>
      <c r="Y168" s="45">
        <v>320.78344700000002</v>
      </c>
      <c r="Z168" s="45">
        <v>329.87027</v>
      </c>
      <c r="AA168" s="45">
        <v>340.36303700000002</v>
      </c>
      <c r="AB168" s="45">
        <v>353.10082999999997</v>
      </c>
      <c r="AC168" s="45">
        <v>365.04339599999997</v>
      </c>
      <c r="AD168" s="45">
        <v>377.63220200000001</v>
      </c>
      <c r="AE168" s="45">
        <v>392.06347699999998</v>
      </c>
      <c r="AF168" s="45">
        <v>405.88357500000001</v>
      </c>
      <c r="AG168" s="45">
        <v>422.33639499999998</v>
      </c>
      <c r="AH168" s="45">
        <v>438.76873799999998</v>
      </c>
      <c r="AI168" s="45">
        <v>455.89712500000002</v>
      </c>
      <c r="AJ168" s="45">
        <v>472.35174599999999</v>
      </c>
      <c r="AK168" s="58">
        <v>3.3000000000000002E-2</v>
      </c>
    </row>
    <row r="169" spans="1:37" x14ac:dyDescent="0.25">
      <c r="A169" s="45" t="s">
        <v>485</v>
      </c>
      <c r="B169" s="45" t="s">
        <v>537</v>
      </c>
      <c r="C169" s="45" t="s">
        <v>1058</v>
      </c>
      <c r="D169" s="45" t="s">
        <v>532</v>
      </c>
      <c r="E169" s="45">
        <v>8.0197000000000004E-2</v>
      </c>
      <c r="F169" s="45">
        <v>0.12328600000000001</v>
      </c>
      <c r="G169" s="45">
        <v>0.21874299999999999</v>
      </c>
      <c r="H169" s="45">
        <v>0.26777000000000001</v>
      </c>
      <c r="I169" s="45">
        <v>0.27283600000000002</v>
      </c>
      <c r="J169" s="45">
        <v>0.30233900000000002</v>
      </c>
      <c r="K169" s="45">
        <v>0.300064</v>
      </c>
      <c r="L169" s="45">
        <v>0.32259500000000002</v>
      </c>
      <c r="M169" s="45">
        <v>0.33799000000000001</v>
      </c>
      <c r="N169" s="45">
        <v>0.336897</v>
      </c>
      <c r="O169" s="45">
        <v>0.34860600000000003</v>
      </c>
      <c r="P169" s="45">
        <v>0.50324100000000005</v>
      </c>
      <c r="Q169" s="45">
        <v>0.48646899999999998</v>
      </c>
      <c r="R169" s="45">
        <v>0.50214099999999995</v>
      </c>
      <c r="S169" s="45">
        <v>0.51921899999999999</v>
      </c>
      <c r="T169" s="45">
        <v>0.50203600000000004</v>
      </c>
      <c r="U169" s="45">
        <v>0.50318600000000002</v>
      </c>
      <c r="V169" s="45">
        <v>0.51142399999999999</v>
      </c>
      <c r="W169" s="45">
        <v>0.52999399999999997</v>
      </c>
      <c r="X169" s="45">
        <v>0.54365600000000003</v>
      </c>
      <c r="Y169" s="45">
        <v>0.52881500000000004</v>
      </c>
      <c r="Z169" s="45">
        <v>0.503355</v>
      </c>
      <c r="AA169" s="45">
        <v>0.514436</v>
      </c>
      <c r="AB169" s="45">
        <v>0.508961</v>
      </c>
      <c r="AC169" s="45">
        <v>0.508104</v>
      </c>
      <c r="AD169" s="45">
        <v>0.50582700000000003</v>
      </c>
      <c r="AE169" s="45">
        <v>0.51326799999999995</v>
      </c>
      <c r="AF169" s="45">
        <v>0.49712099999999998</v>
      </c>
      <c r="AG169" s="45">
        <v>0.41286499999999998</v>
      </c>
      <c r="AH169" s="45">
        <v>0.38019199999999997</v>
      </c>
      <c r="AI169" s="45">
        <v>0.32997399999999999</v>
      </c>
      <c r="AJ169" s="45">
        <v>0.34020299999999998</v>
      </c>
      <c r="AK169" s="58">
        <v>4.8000000000000001E-2</v>
      </c>
    </row>
    <row r="170" spans="1:37" x14ac:dyDescent="0.25">
      <c r="A170" s="45" t="s">
        <v>487</v>
      </c>
      <c r="B170" s="45" t="s">
        <v>538</v>
      </c>
      <c r="C170" s="45" t="s">
        <v>1059</v>
      </c>
      <c r="D170" s="45" t="s">
        <v>532</v>
      </c>
      <c r="E170" s="45">
        <v>175.00726299999999</v>
      </c>
      <c r="F170" s="45">
        <v>179.197845</v>
      </c>
      <c r="G170" s="45">
        <v>184.82882699999999</v>
      </c>
      <c r="H170" s="45">
        <v>190.21270799999999</v>
      </c>
      <c r="I170" s="45">
        <v>195.41922</v>
      </c>
      <c r="J170" s="45">
        <v>199.31205700000001</v>
      </c>
      <c r="K170" s="45">
        <v>204.546539</v>
      </c>
      <c r="L170" s="45">
        <v>212.34608499999999</v>
      </c>
      <c r="M170" s="45">
        <v>217.484161</v>
      </c>
      <c r="N170" s="45">
        <v>224.035751</v>
      </c>
      <c r="O170" s="45">
        <v>229.877441</v>
      </c>
      <c r="P170" s="45">
        <v>249.99179100000001</v>
      </c>
      <c r="Q170" s="45">
        <v>256.637024</v>
      </c>
      <c r="R170" s="45">
        <v>262.26159699999999</v>
      </c>
      <c r="S170" s="45">
        <v>271.87588499999998</v>
      </c>
      <c r="T170" s="45">
        <v>278.91845699999999</v>
      </c>
      <c r="U170" s="45">
        <v>285.78533900000002</v>
      </c>
      <c r="V170" s="45">
        <v>293.86050399999999</v>
      </c>
      <c r="W170" s="45">
        <v>302.49520899999999</v>
      </c>
      <c r="X170" s="45">
        <v>311.875946</v>
      </c>
      <c r="Y170" s="45">
        <v>321.31225599999999</v>
      </c>
      <c r="Z170" s="45">
        <v>330.373627</v>
      </c>
      <c r="AA170" s="45">
        <v>340.87747200000001</v>
      </c>
      <c r="AB170" s="45">
        <v>353.609802</v>
      </c>
      <c r="AC170" s="45">
        <v>365.551514</v>
      </c>
      <c r="AD170" s="45">
        <v>378.13803100000001</v>
      </c>
      <c r="AE170" s="45">
        <v>392.576752</v>
      </c>
      <c r="AF170" s="45">
        <v>406.38070699999997</v>
      </c>
      <c r="AG170" s="45">
        <v>422.74926799999997</v>
      </c>
      <c r="AH170" s="45">
        <v>439.14889499999998</v>
      </c>
      <c r="AI170" s="45">
        <v>456.22711199999998</v>
      </c>
      <c r="AJ170" s="45">
        <v>472.691956</v>
      </c>
      <c r="AK170" s="58">
        <v>3.3000000000000002E-2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7BE2-6F77-4C6F-B4CC-5236139E46C3}">
  <sheetPr>
    <tabColor theme="0" tint="-0.14999847407452621"/>
  </sheetPr>
  <dimension ref="A1:AK124"/>
  <sheetViews>
    <sheetView workbookViewId="0">
      <selection activeCell="B7" sqref="B7"/>
    </sheetView>
  </sheetViews>
  <sheetFormatPr defaultColWidth="9.140625" defaultRowHeight="15" customHeight="1" x14ac:dyDescent="0.2"/>
  <cols>
    <col min="1" max="1" width="12" style="17" customWidth="1"/>
    <col min="2" max="2" width="45.5703125" style="17" customWidth="1"/>
    <col min="3" max="4" width="9.140625" style="17" customWidth="1"/>
    <col min="5" max="16384" width="9.140625" style="17"/>
  </cols>
  <sheetData>
    <row r="1" spans="1:37" ht="15" customHeight="1" thickBot="1" x14ac:dyDescent="0.25">
      <c r="B1" s="18" t="s">
        <v>77</v>
      </c>
      <c r="C1" s="19">
        <v>2019</v>
      </c>
      <c r="D1" s="19">
        <v>2020</v>
      </c>
      <c r="E1" s="19">
        <v>2021</v>
      </c>
      <c r="F1" s="19">
        <v>2022</v>
      </c>
      <c r="G1" s="19">
        <v>2023</v>
      </c>
      <c r="H1" s="19">
        <v>2024</v>
      </c>
      <c r="I1" s="19">
        <v>2025</v>
      </c>
      <c r="J1" s="19">
        <v>2026</v>
      </c>
      <c r="K1" s="19">
        <v>2027</v>
      </c>
      <c r="L1" s="19">
        <v>2028</v>
      </c>
      <c r="M1" s="19">
        <v>2029</v>
      </c>
      <c r="N1" s="19">
        <v>2030</v>
      </c>
      <c r="O1" s="19">
        <v>2031</v>
      </c>
      <c r="P1" s="19">
        <v>2032</v>
      </c>
      <c r="Q1" s="19">
        <v>2033</v>
      </c>
      <c r="R1" s="19">
        <v>2034</v>
      </c>
      <c r="S1" s="19">
        <v>2035</v>
      </c>
      <c r="T1" s="19">
        <v>2036</v>
      </c>
      <c r="U1" s="19">
        <v>2037</v>
      </c>
      <c r="V1" s="19">
        <v>2038</v>
      </c>
      <c r="W1" s="19">
        <v>2039</v>
      </c>
      <c r="X1" s="19">
        <v>2040</v>
      </c>
      <c r="Y1" s="19">
        <v>2041</v>
      </c>
      <c r="Z1" s="19">
        <v>2042</v>
      </c>
      <c r="AA1" s="19">
        <v>2043</v>
      </c>
      <c r="AB1" s="19">
        <v>2044</v>
      </c>
      <c r="AC1" s="19">
        <v>2045</v>
      </c>
      <c r="AD1" s="19">
        <v>2046</v>
      </c>
      <c r="AE1" s="19">
        <v>2047</v>
      </c>
      <c r="AF1" s="19">
        <v>2048</v>
      </c>
      <c r="AG1" s="19">
        <v>2049</v>
      </c>
      <c r="AH1" s="19">
        <v>2050</v>
      </c>
      <c r="AJ1" s="19"/>
    </row>
    <row r="2" spans="1:37" ht="15" customHeight="1" thickTop="1" x14ac:dyDescent="0.2">
      <c r="C2" s="25"/>
      <c r="D2" s="25"/>
      <c r="E2" s="25"/>
      <c r="F2" s="25"/>
      <c r="G2" s="25"/>
    </row>
    <row r="3" spans="1:37" ht="15" customHeight="1" x14ac:dyDescent="0.2">
      <c r="C3" s="25" t="s">
        <v>78</v>
      </c>
      <c r="D3" s="25" t="s">
        <v>4</v>
      </c>
      <c r="E3" s="25"/>
      <c r="F3" s="25"/>
      <c r="G3" s="25"/>
    </row>
    <row r="4" spans="1:37" ht="15" customHeight="1" x14ac:dyDescent="0.2">
      <c r="C4" s="25" t="s">
        <v>79</v>
      </c>
      <c r="D4" s="25" t="s">
        <v>80</v>
      </c>
      <c r="E4" s="25"/>
      <c r="F4" s="25"/>
      <c r="G4" s="25" t="s">
        <v>81</v>
      </c>
    </row>
    <row r="5" spans="1:37" ht="15" customHeight="1" x14ac:dyDescent="0.2">
      <c r="C5" s="25" t="s">
        <v>82</v>
      </c>
      <c r="D5" s="25" t="s">
        <v>83</v>
      </c>
      <c r="E5" s="25"/>
      <c r="F5" s="25"/>
      <c r="G5" s="25"/>
    </row>
    <row r="6" spans="1:37" ht="15" customHeight="1" x14ac:dyDescent="0.2">
      <c r="C6" s="25" t="s">
        <v>84</v>
      </c>
      <c r="D6" s="25"/>
      <c r="E6" s="25" t="s">
        <v>85</v>
      </c>
      <c r="F6" s="25"/>
      <c r="G6" s="25"/>
    </row>
    <row r="10" spans="1:37" ht="15" customHeight="1" x14ac:dyDescent="0.25">
      <c r="A10" s="20" t="s">
        <v>106</v>
      </c>
      <c r="B10" s="21" t="s">
        <v>107</v>
      </c>
    </row>
    <row r="11" spans="1:37" ht="15" customHeight="1" x14ac:dyDescent="0.2">
      <c r="B11" s="18" t="s">
        <v>108</v>
      </c>
    </row>
    <row r="12" spans="1:37" ht="15" customHeight="1" x14ac:dyDescent="0.2">
      <c r="B12" s="18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 t="s">
        <v>86</v>
      </c>
      <c r="AJ12" s="26"/>
      <c r="AK12" s="26"/>
    </row>
    <row r="13" spans="1:37" ht="15" customHeight="1" thickBot="1" x14ac:dyDescent="0.25">
      <c r="B13" s="19" t="s">
        <v>109</v>
      </c>
      <c r="C13" s="19">
        <v>2019</v>
      </c>
      <c r="D13" s="19">
        <v>2020</v>
      </c>
      <c r="E13" s="19">
        <v>2021</v>
      </c>
      <c r="F13" s="19">
        <v>2022</v>
      </c>
      <c r="G13" s="19">
        <v>2023</v>
      </c>
      <c r="H13" s="19">
        <v>2024</v>
      </c>
      <c r="I13" s="19">
        <v>2025</v>
      </c>
      <c r="J13" s="19">
        <v>2026</v>
      </c>
      <c r="K13" s="19">
        <v>2027</v>
      </c>
      <c r="L13" s="19">
        <v>2028</v>
      </c>
      <c r="M13" s="19">
        <v>2029</v>
      </c>
      <c r="N13" s="19">
        <v>2030</v>
      </c>
      <c r="O13" s="19">
        <v>2031</v>
      </c>
      <c r="P13" s="19">
        <v>2032</v>
      </c>
      <c r="Q13" s="19">
        <v>2033</v>
      </c>
      <c r="R13" s="19">
        <v>2034</v>
      </c>
      <c r="S13" s="19">
        <v>2035</v>
      </c>
      <c r="T13" s="19">
        <v>2036</v>
      </c>
      <c r="U13" s="19">
        <v>2037</v>
      </c>
      <c r="V13" s="19">
        <v>2038</v>
      </c>
      <c r="W13" s="19">
        <v>2039</v>
      </c>
      <c r="X13" s="19">
        <v>2040</v>
      </c>
      <c r="Y13" s="19">
        <v>2041</v>
      </c>
      <c r="Z13" s="19">
        <v>2042</v>
      </c>
      <c r="AA13" s="19">
        <v>2043</v>
      </c>
      <c r="AB13" s="19">
        <v>2044</v>
      </c>
      <c r="AC13" s="19">
        <v>2045</v>
      </c>
      <c r="AD13" s="19">
        <v>2046</v>
      </c>
      <c r="AE13" s="19">
        <v>2047</v>
      </c>
      <c r="AF13" s="19">
        <v>2048</v>
      </c>
      <c r="AG13" s="19">
        <v>2049</v>
      </c>
      <c r="AH13" s="19">
        <v>2050</v>
      </c>
      <c r="AI13" s="19">
        <v>2050</v>
      </c>
      <c r="AJ13" s="19"/>
      <c r="AK13" s="19"/>
    </row>
    <row r="14" spans="1:37" ht="15" customHeight="1" thickTop="1" x14ac:dyDescent="0.2"/>
    <row r="15" spans="1:37" ht="15" customHeight="1" x14ac:dyDescent="0.2">
      <c r="B15" s="22" t="s">
        <v>110</v>
      </c>
    </row>
    <row r="16" spans="1:37" ht="15" customHeight="1" x14ac:dyDescent="0.25">
      <c r="A16" s="20" t="s">
        <v>111</v>
      </c>
      <c r="B16" s="27" t="s">
        <v>112</v>
      </c>
      <c r="C16" s="23">
        <v>63.371997999999998</v>
      </c>
      <c r="D16" s="23">
        <v>58.505806</v>
      </c>
      <c r="E16" s="23">
        <v>61.632210000000001</v>
      </c>
      <c r="F16" s="23">
        <v>64.001991000000004</v>
      </c>
      <c r="G16" s="23">
        <v>65.341621000000004</v>
      </c>
      <c r="H16" s="23">
        <v>67.003448000000006</v>
      </c>
      <c r="I16" s="23">
        <v>68.735039</v>
      </c>
      <c r="J16" s="23">
        <v>70.371643000000006</v>
      </c>
      <c r="K16" s="23">
        <v>71.580528000000001</v>
      </c>
      <c r="L16" s="23">
        <v>73.166756000000007</v>
      </c>
      <c r="M16" s="23">
        <v>74.728347999999997</v>
      </c>
      <c r="N16" s="23">
        <v>75.831558000000001</v>
      </c>
      <c r="O16" s="23">
        <v>77.375022999999999</v>
      </c>
      <c r="P16" s="23">
        <v>78.623016000000007</v>
      </c>
      <c r="Q16" s="23">
        <v>80.499656999999999</v>
      </c>
      <c r="R16" s="23">
        <v>81.877769000000001</v>
      </c>
      <c r="S16" s="23">
        <v>83.325171999999995</v>
      </c>
      <c r="T16" s="23">
        <v>84.876801</v>
      </c>
      <c r="U16" s="23">
        <v>86.175788999999995</v>
      </c>
      <c r="V16" s="23">
        <v>87.637855999999999</v>
      </c>
      <c r="W16" s="23">
        <v>89.162689</v>
      </c>
      <c r="X16" s="23">
        <v>90.480170999999999</v>
      </c>
      <c r="Y16" s="23">
        <v>91.638084000000006</v>
      </c>
      <c r="Z16" s="23">
        <v>93.707344000000006</v>
      </c>
      <c r="AA16" s="23">
        <v>94.894356000000002</v>
      </c>
      <c r="AB16" s="23">
        <v>96.306297000000001</v>
      </c>
      <c r="AC16" s="23">
        <v>97.762259999999998</v>
      </c>
      <c r="AD16" s="23">
        <v>99.024994000000007</v>
      </c>
      <c r="AE16" s="23">
        <v>100.73233</v>
      </c>
      <c r="AF16" s="23">
        <v>102.33839399999999</v>
      </c>
      <c r="AG16" s="23">
        <v>103.79858400000001</v>
      </c>
      <c r="AH16" s="23">
        <v>104.98382599999999</v>
      </c>
      <c r="AI16" s="34">
        <v>1.6417000000000001E-2</v>
      </c>
      <c r="AJ16" s="15"/>
      <c r="AK16" s="35"/>
    </row>
    <row r="17" spans="1:37" ht="15" customHeight="1" x14ac:dyDescent="0.25">
      <c r="A17" s="20" t="s">
        <v>113</v>
      </c>
      <c r="B17" s="27" t="s">
        <v>114</v>
      </c>
      <c r="C17" s="23">
        <v>56.261001999999998</v>
      </c>
      <c r="D17" s="23">
        <v>53.136775999999998</v>
      </c>
      <c r="E17" s="23">
        <v>58.231895000000002</v>
      </c>
      <c r="F17" s="23">
        <v>59.639107000000003</v>
      </c>
      <c r="G17" s="23">
        <v>60.805594999999997</v>
      </c>
      <c r="H17" s="23">
        <v>63.003368000000002</v>
      </c>
      <c r="I17" s="23">
        <v>64.557952999999998</v>
      </c>
      <c r="J17" s="23">
        <v>66.193848000000003</v>
      </c>
      <c r="K17" s="23">
        <v>67.774688999999995</v>
      </c>
      <c r="L17" s="23">
        <v>68.532477999999998</v>
      </c>
      <c r="M17" s="23">
        <v>70.067909</v>
      </c>
      <c r="N17" s="23">
        <v>71.338820999999996</v>
      </c>
      <c r="O17" s="23">
        <v>73.019858999999997</v>
      </c>
      <c r="P17" s="23">
        <v>73.873024000000001</v>
      </c>
      <c r="Q17" s="23">
        <v>76.580032000000003</v>
      </c>
      <c r="R17" s="23">
        <v>77.812531000000007</v>
      </c>
      <c r="S17" s="23">
        <v>79.355727999999999</v>
      </c>
      <c r="T17" s="23">
        <v>81.419929999999994</v>
      </c>
      <c r="U17" s="23">
        <v>81.804587999999995</v>
      </c>
      <c r="V17" s="23">
        <v>83.338547000000005</v>
      </c>
      <c r="W17" s="23">
        <v>84.788505999999998</v>
      </c>
      <c r="X17" s="23">
        <v>85.737099000000001</v>
      </c>
      <c r="Y17" s="23">
        <v>86.747519999999994</v>
      </c>
      <c r="Z17" s="23">
        <v>89.025313999999995</v>
      </c>
      <c r="AA17" s="23">
        <v>90.120521999999994</v>
      </c>
      <c r="AB17" s="23">
        <v>91.401298999999995</v>
      </c>
      <c r="AC17" s="23">
        <v>93.352012999999999</v>
      </c>
      <c r="AD17" s="23">
        <v>94.050811999999993</v>
      </c>
      <c r="AE17" s="23">
        <v>96.415947000000003</v>
      </c>
      <c r="AF17" s="23">
        <v>98.235748000000001</v>
      </c>
      <c r="AG17" s="23">
        <v>99.713111999999995</v>
      </c>
      <c r="AH17" s="23">
        <v>100.72344200000001</v>
      </c>
      <c r="AI17" s="34">
        <v>1.8964000000000002E-2</v>
      </c>
      <c r="AJ17" s="15"/>
      <c r="AK17" s="35"/>
    </row>
    <row r="18" spans="1:37" ht="15" customHeight="1" x14ac:dyDescent="0.25">
      <c r="A18" s="20" t="s">
        <v>115</v>
      </c>
      <c r="B18" s="27" t="s">
        <v>116</v>
      </c>
      <c r="C18" s="23">
        <v>56.764999000000003</v>
      </c>
      <c r="D18" s="23">
        <v>48.679512000000003</v>
      </c>
      <c r="E18" s="23">
        <v>58.646915</v>
      </c>
      <c r="F18" s="23">
        <v>60.673488999999996</v>
      </c>
      <c r="G18" s="23">
        <v>61.660038</v>
      </c>
      <c r="H18" s="23">
        <v>64.2286</v>
      </c>
      <c r="I18" s="23">
        <v>65.792182999999994</v>
      </c>
      <c r="J18" s="23">
        <v>65.918387999999993</v>
      </c>
      <c r="K18" s="23">
        <v>68.317535000000007</v>
      </c>
      <c r="L18" s="23">
        <v>67.795165999999995</v>
      </c>
      <c r="M18" s="23">
        <v>69.317443999999995</v>
      </c>
      <c r="N18" s="23">
        <v>70.407996999999995</v>
      </c>
      <c r="O18" s="23">
        <v>72.059760999999995</v>
      </c>
      <c r="P18" s="23">
        <v>72.439628999999996</v>
      </c>
      <c r="Q18" s="23">
        <v>76.389565000000005</v>
      </c>
      <c r="R18" s="23">
        <v>75.864440999999999</v>
      </c>
      <c r="S18" s="23">
        <v>77.173919999999995</v>
      </c>
      <c r="T18" s="23">
        <v>80.244118</v>
      </c>
      <c r="U18" s="23">
        <v>81.223990999999998</v>
      </c>
      <c r="V18" s="23">
        <v>82.636848000000001</v>
      </c>
      <c r="W18" s="23">
        <v>84.075264000000004</v>
      </c>
      <c r="X18" s="23">
        <v>86.369857999999994</v>
      </c>
      <c r="Y18" s="23">
        <v>87.327194000000006</v>
      </c>
      <c r="Z18" s="23">
        <v>89.690337999999997</v>
      </c>
      <c r="AA18" s="23">
        <v>90.550606000000002</v>
      </c>
      <c r="AB18" s="23">
        <v>91.734061999999994</v>
      </c>
      <c r="AC18" s="23">
        <v>93.845352000000005</v>
      </c>
      <c r="AD18" s="23">
        <v>94.779387999999997</v>
      </c>
      <c r="AE18" s="23">
        <v>96.823798999999994</v>
      </c>
      <c r="AF18" s="23">
        <v>98.096396999999996</v>
      </c>
      <c r="AG18" s="23">
        <v>99.421761000000004</v>
      </c>
      <c r="AH18" s="23">
        <v>100.464241</v>
      </c>
      <c r="AI18" s="34">
        <v>1.8585999999999998E-2</v>
      </c>
      <c r="AJ18" s="15"/>
      <c r="AK18" s="35"/>
    </row>
    <row r="19" spans="1:37" ht="15" customHeight="1" x14ac:dyDescent="0.25">
      <c r="A19" s="20" t="s">
        <v>117</v>
      </c>
      <c r="B19" s="27" t="s">
        <v>118</v>
      </c>
      <c r="C19" s="23">
        <v>7.1109960000000001</v>
      </c>
      <c r="D19" s="23">
        <v>5.3690300000000004</v>
      </c>
      <c r="E19" s="23">
        <v>3.4003139999999998</v>
      </c>
      <c r="F19" s="23">
        <v>4.3628850000000003</v>
      </c>
      <c r="G19" s="23">
        <v>4.5360259999999997</v>
      </c>
      <c r="H19" s="23">
        <v>4.0000799999999996</v>
      </c>
      <c r="I19" s="23">
        <v>4.1770860000000001</v>
      </c>
      <c r="J19" s="23">
        <v>4.1777949999999997</v>
      </c>
      <c r="K19" s="23">
        <v>3.8058399999999999</v>
      </c>
      <c r="L19" s="23">
        <v>4.634277</v>
      </c>
      <c r="M19" s="23">
        <v>4.6604390000000002</v>
      </c>
      <c r="N19" s="23">
        <v>4.492737</v>
      </c>
      <c r="O19" s="23">
        <v>4.3551640000000003</v>
      </c>
      <c r="P19" s="23">
        <v>4.7499919999999998</v>
      </c>
      <c r="Q19" s="23">
        <v>3.9196240000000002</v>
      </c>
      <c r="R19" s="23">
        <v>4.065239</v>
      </c>
      <c r="S19" s="23">
        <v>3.9694440000000002</v>
      </c>
      <c r="T19" s="23">
        <v>3.456871</v>
      </c>
      <c r="U19" s="23">
        <v>4.3712010000000001</v>
      </c>
      <c r="V19" s="23">
        <v>4.299309</v>
      </c>
      <c r="W19" s="23">
        <v>4.3741839999999996</v>
      </c>
      <c r="X19" s="23">
        <v>4.7430729999999999</v>
      </c>
      <c r="Y19" s="23">
        <v>4.8905640000000004</v>
      </c>
      <c r="Z19" s="23">
        <v>4.6820300000000001</v>
      </c>
      <c r="AA19" s="23">
        <v>4.7738339999999999</v>
      </c>
      <c r="AB19" s="23">
        <v>4.9049990000000001</v>
      </c>
      <c r="AC19" s="23">
        <v>4.4102480000000002</v>
      </c>
      <c r="AD19" s="23">
        <v>4.9741819999999999</v>
      </c>
      <c r="AE19" s="23">
        <v>4.3163830000000001</v>
      </c>
      <c r="AF19" s="23">
        <v>4.102646</v>
      </c>
      <c r="AG19" s="23">
        <v>4.0854720000000002</v>
      </c>
      <c r="AH19" s="23">
        <v>4.2603840000000002</v>
      </c>
      <c r="AI19" s="34">
        <v>-1.6389000000000001E-2</v>
      </c>
      <c r="AJ19" s="15"/>
      <c r="AK19" s="35"/>
    </row>
    <row r="20" spans="1:37" ht="15" customHeight="1" x14ac:dyDescent="0.2">
      <c r="B20" s="17" t="s">
        <v>1069</v>
      </c>
      <c r="D20" s="17">
        <f>(D17-C17)/C17</f>
        <v>-5.5530934198434648E-2</v>
      </c>
      <c r="E20" s="17">
        <f t="shared" ref="E20:AH20" si="0">(E17-D17)/D17</f>
        <v>9.5886867505849516E-2</v>
      </c>
      <c r="F20" s="17">
        <f t="shared" si="0"/>
        <v>2.4165656982311861E-2</v>
      </c>
      <c r="G20" s="17">
        <f t="shared" si="0"/>
        <v>1.9559112446133606E-2</v>
      </c>
      <c r="H20" s="17">
        <f t="shared" si="0"/>
        <v>3.6144256133008895E-2</v>
      </c>
      <c r="I20" s="17">
        <f t="shared" si="0"/>
        <v>2.4674633267224633E-2</v>
      </c>
      <c r="J20" s="17">
        <f t="shared" si="0"/>
        <v>2.5339945335627431E-2</v>
      </c>
      <c r="K20" s="17">
        <f t="shared" si="0"/>
        <v>2.3881992779751865E-2</v>
      </c>
      <c r="L20" s="17">
        <f t="shared" si="0"/>
        <v>1.118100298475737E-2</v>
      </c>
      <c r="M20" s="17">
        <f t="shared" si="0"/>
        <v>2.2404428452156695E-2</v>
      </c>
      <c r="N20" s="17">
        <f t="shared" si="0"/>
        <v>1.8138289241655486E-2</v>
      </c>
      <c r="O20" s="17">
        <f t="shared" si="0"/>
        <v>2.356414048390288E-2</v>
      </c>
      <c r="P20" s="17">
        <f t="shared" si="0"/>
        <v>1.1684013249053304E-2</v>
      </c>
      <c r="Q20" s="17">
        <f t="shared" si="0"/>
        <v>3.6644066445689322E-2</v>
      </c>
      <c r="R20" s="17">
        <f t="shared" si="0"/>
        <v>1.6094260707543242E-2</v>
      </c>
      <c r="S20" s="17">
        <f t="shared" si="0"/>
        <v>1.9832242701371478E-2</v>
      </c>
      <c r="T20" s="17">
        <f t="shared" si="0"/>
        <v>2.6012010122319015E-2</v>
      </c>
      <c r="U20" s="17">
        <f t="shared" si="0"/>
        <v>4.7243715390077315E-3</v>
      </c>
      <c r="V20" s="17">
        <f t="shared" si="0"/>
        <v>1.8751503277542454E-2</v>
      </c>
      <c r="W20" s="17">
        <f t="shared" si="0"/>
        <v>1.7398419485283232E-2</v>
      </c>
      <c r="X20" s="17">
        <f t="shared" si="0"/>
        <v>1.1187754623250497E-2</v>
      </c>
      <c r="Y20" s="17">
        <f t="shared" si="0"/>
        <v>1.1785108334491161E-2</v>
      </c>
      <c r="Z20" s="17">
        <f t="shared" si="0"/>
        <v>2.6257742008071242E-2</v>
      </c>
      <c r="AA20" s="17">
        <f t="shared" si="0"/>
        <v>1.2302208785245055E-2</v>
      </c>
      <c r="AB20" s="17">
        <f t="shared" si="0"/>
        <v>1.4211824028271836E-2</v>
      </c>
      <c r="AC20" s="17">
        <f t="shared" si="0"/>
        <v>2.1342300616537246E-2</v>
      </c>
      <c r="AD20" s="17">
        <f t="shared" si="0"/>
        <v>7.4856339734205189E-3</v>
      </c>
      <c r="AE20" s="17">
        <f t="shared" si="0"/>
        <v>2.5147417121715115E-2</v>
      </c>
      <c r="AF20" s="17">
        <f t="shared" si="0"/>
        <v>1.8874481417477527E-2</v>
      </c>
      <c r="AG20" s="17">
        <f t="shared" si="0"/>
        <v>1.5038965245116212E-2</v>
      </c>
      <c r="AH20" s="17">
        <f t="shared" si="0"/>
        <v>1.013236854948435E-2</v>
      </c>
    </row>
    <row r="21" spans="1:37" ht="15" customHeight="1" x14ac:dyDescent="0.2">
      <c r="B21" s="22" t="s">
        <v>119</v>
      </c>
    </row>
    <row r="23" spans="1:37" ht="15" customHeight="1" x14ac:dyDescent="0.2">
      <c r="B23" s="22" t="s">
        <v>87</v>
      </c>
    </row>
    <row r="24" spans="1:37" ht="15" customHeight="1" x14ac:dyDescent="0.25">
      <c r="A24" s="20" t="s">
        <v>120</v>
      </c>
      <c r="B24" s="27" t="s">
        <v>88</v>
      </c>
      <c r="C24" s="28">
        <v>1.95153</v>
      </c>
      <c r="D24" s="28">
        <v>1.9274450000000001</v>
      </c>
      <c r="E24" s="28">
        <v>1.960602</v>
      </c>
      <c r="F24" s="28">
        <v>2.0258129999999999</v>
      </c>
      <c r="G24" s="28">
        <v>2.0898080000000001</v>
      </c>
      <c r="H24" s="28">
        <v>2.1600549999999998</v>
      </c>
      <c r="I24" s="28">
        <v>2.2492350000000001</v>
      </c>
      <c r="J24" s="28">
        <v>2.3461439999999998</v>
      </c>
      <c r="K24" s="28">
        <v>2.423702</v>
      </c>
      <c r="L24" s="28">
        <v>2.4833409999999998</v>
      </c>
      <c r="M24" s="28">
        <v>2.5249999999999999</v>
      </c>
      <c r="N24" s="28">
        <v>2.5608430000000002</v>
      </c>
      <c r="O24" s="28">
        <v>2.5747599999999999</v>
      </c>
      <c r="P24" s="28">
        <v>2.5893609999999998</v>
      </c>
      <c r="Q24" s="28">
        <v>2.6186910000000001</v>
      </c>
      <c r="R24" s="28">
        <v>2.6490130000000001</v>
      </c>
      <c r="S24" s="28">
        <v>2.6823640000000002</v>
      </c>
      <c r="T24" s="28">
        <v>2.7199080000000002</v>
      </c>
      <c r="U24" s="28">
        <v>2.7611020000000002</v>
      </c>
      <c r="V24" s="28">
        <v>2.8028940000000002</v>
      </c>
      <c r="W24" s="28">
        <v>2.8434849999999998</v>
      </c>
      <c r="X24" s="28">
        <v>2.8810310000000001</v>
      </c>
      <c r="Y24" s="28">
        <v>2.9162819999999998</v>
      </c>
      <c r="Z24" s="28">
        <v>2.9596969999999998</v>
      </c>
      <c r="AA24" s="28">
        <v>3.0000049999999998</v>
      </c>
      <c r="AB24" s="28">
        <v>3.039447</v>
      </c>
      <c r="AC24" s="28">
        <v>3.078538</v>
      </c>
      <c r="AD24" s="28">
        <v>3.1166779999999998</v>
      </c>
      <c r="AE24" s="28">
        <v>3.1600929999999998</v>
      </c>
      <c r="AF24" s="28">
        <v>3.2061980000000001</v>
      </c>
      <c r="AG24" s="28">
        <v>3.2481550000000001</v>
      </c>
      <c r="AH24" s="28">
        <v>3.2876759999999998</v>
      </c>
      <c r="AI24" s="34">
        <v>1.6966999999999999E-2</v>
      </c>
      <c r="AJ24" s="15"/>
      <c r="AK24" s="35"/>
    </row>
    <row r="25" spans="1:37" ht="15" customHeight="1" x14ac:dyDescent="0.25">
      <c r="A25" s="20" t="s">
        <v>121</v>
      </c>
      <c r="B25" s="27" t="s">
        <v>90</v>
      </c>
      <c r="C25" s="28">
        <v>3.0089250000000001</v>
      </c>
      <c r="D25" s="28">
        <v>2.9279329999999999</v>
      </c>
      <c r="E25" s="28">
        <v>2.9736419999999999</v>
      </c>
      <c r="F25" s="28">
        <v>3.0516649999999998</v>
      </c>
      <c r="G25" s="28">
        <v>3.1067629999999999</v>
      </c>
      <c r="H25" s="28">
        <v>3.1986150000000002</v>
      </c>
      <c r="I25" s="28">
        <v>3.258257</v>
      </c>
      <c r="J25" s="28">
        <v>3.308532</v>
      </c>
      <c r="K25" s="28">
        <v>3.3128340000000001</v>
      </c>
      <c r="L25" s="28">
        <v>3.3594469999999998</v>
      </c>
      <c r="M25" s="28">
        <v>3.386463</v>
      </c>
      <c r="N25" s="28">
        <v>3.4018489999999999</v>
      </c>
      <c r="O25" s="28">
        <v>3.4392649999999998</v>
      </c>
      <c r="P25" s="28">
        <v>3.4621189999999999</v>
      </c>
      <c r="Q25" s="28">
        <v>3.50725</v>
      </c>
      <c r="R25" s="28">
        <v>3.536197</v>
      </c>
      <c r="S25" s="28">
        <v>3.565753</v>
      </c>
      <c r="T25" s="28">
        <v>3.599078</v>
      </c>
      <c r="U25" s="28">
        <v>3.6206960000000001</v>
      </c>
      <c r="V25" s="28">
        <v>3.6487599999999998</v>
      </c>
      <c r="W25" s="28">
        <v>3.6803409999999999</v>
      </c>
      <c r="X25" s="28">
        <v>3.6808369999999999</v>
      </c>
      <c r="Y25" s="28">
        <v>3.7069800000000002</v>
      </c>
      <c r="Z25" s="28">
        <v>3.757476</v>
      </c>
      <c r="AA25" s="28">
        <v>3.781371</v>
      </c>
      <c r="AB25" s="28">
        <v>3.8072270000000001</v>
      </c>
      <c r="AC25" s="28">
        <v>3.8559950000000001</v>
      </c>
      <c r="AD25" s="28">
        <v>3.861999</v>
      </c>
      <c r="AE25" s="28">
        <v>3.8977580000000001</v>
      </c>
      <c r="AF25" s="28">
        <v>3.9353479999999998</v>
      </c>
      <c r="AG25" s="28">
        <v>3.9597630000000001</v>
      </c>
      <c r="AH25" s="28">
        <v>3.977589</v>
      </c>
      <c r="AI25" s="34">
        <v>9.044E-3</v>
      </c>
      <c r="AJ25" s="15"/>
      <c r="AK25" s="35"/>
    </row>
    <row r="27" spans="1:37" ht="15" customHeight="1" x14ac:dyDescent="0.2">
      <c r="B27" s="22" t="s">
        <v>89</v>
      </c>
    </row>
    <row r="28" spans="1:37" ht="15" customHeight="1" x14ac:dyDescent="0.25">
      <c r="A28" s="20" t="s">
        <v>122</v>
      </c>
      <c r="B28" s="27" t="s">
        <v>90</v>
      </c>
      <c r="C28" s="28">
        <v>3.0205359999999999</v>
      </c>
      <c r="D28" s="28">
        <v>2.9389050000000001</v>
      </c>
      <c r="E28" s="28">
        <v>2.8501020000000001</v>
      </c>
      <c r="F28" s="28">
        <v>2.7924190000000002</v>
      </c>
      <c r="G28" s="28">
        <v>2.7124190000000001</v>
      </c>
      <c r="H28" s="28">
        <v>2.6680809999999999</v>
      </c>
      <c r="I28" s="28">
        <v>2.5893160000000002</v>
      </c>
      <c r="J28" s="28">
        <v>2.6416879999999998</v>
      </c>
      <c r="K28" s="28">
        <v>2.6467329999999998</v>
      </c>
      <c r="L28" s="28">
        <v>2.6939069999999998</v>
      </c>
      <c r="M28" s="28">
        <v>2.7215349999999998</v>
      </c>
      <c r="N28" s="28">
        <v>2.7789820000000001</v>
      </c>
      <c r="O28" s="28">
        <v>2.816446</v>
      </c>
      <c r="P28" s="28">
        <v>2.8395139999999999</v>
      </c>
      <c r="Q28" s="28">
        <v>2.8936199999999999</v>
      </c>
      <c r="R28" s="28">
        <v>2.9223870000000001</v>
      </c>
      <c r="S28" s="28">
        <v>2.9533930000000002</v>
      </c>
      <c r="T28" s="28">
        <v>2.9879669999999998</v>
      </c>
      <c r="U28" s="28">
        <v>3.0097510000000001</v>
      </c>
      <c r="V28" s="28">
        <v>3.038411</v>
      </c>
      <c r="W28" s="28">
        <v>3.0709939999999998</v>
      </c>
      <c r="X28" s="28">
        <v>3.0723210000000001</v>
      </c>
      <c r="Y28" s="28">
        <v>3.099145</v>
      </c>
      <c r="Z28" s="28">
        <v>3.1506940000000001</v>
      </c>
      <c r="AA28" s="28">
        <v>3.175611</v>
      </c>
      <c r="AB28" s="28">
        <v>3.2015660000000001</v>
      </c>
      <c r="AC28" s="28">
        <v>3.2527460000000001</v>
      </c>
      <c r="AD28" s="28">
        <v>3.2585350000000002</v>
      </c>
      <c r="AE28" s="28">
        <v>3.2975850000000002</v>
      </c>
      <c r="AF28" s="28">
        <v>3.3349259999999998</v>
      </c>
      <c r="AG28" s="28">
        <v>3.3605640000000001</v>
      </c>
      <c r="AH28" s="28">
        <v>3.3806319999999999</v>
      </c>
      <c r="AI28" s="34">
        <v>3.64E-3</v>
      </c>
      <c r="AJ28" s="15"/>
      <c r="AK28" s="35"/>
    </row>
    <row r="29" spans="1:37" ht="15" customHeight="1" x14ac:dyDescent="0.25">
      <c r="A29" s="20" t="s">
        <v>123</v>
      </c>
      <c r="B29" s="27" t="s">
        <v>91</v>
      </c>
      <c r="C29" s="28">
        <v>0.95195799999999997</v>
      </c>
      <c r="D29" s="28">
        <v>0.54184600000000005</v>
      </c>
      <c r="E29" s="28">
        <v>0.76149900000000004</v>
      </c>
      <c r="F29" s="28">
        <v>0.94235000000000002</v>
      </c>
      <c r="G29" s="28">
        <v>1.118109</v>
      </c>
      <c r="H29" s="28">
        <v>1.3097350000000001</v>
      </c>
      <c r="I29" s="28">
        <v>1.511196</v>
      </c>
      <c r="J29" s="28">
        <v>1.5105139999999999</v>
      </c>
      <c r="K29" s="28">
        <v>1.565728</v>
      </c>
      <c r="L29" s="28">
        <v>1.5549470000000001</v>
      </c>
      <c r="M29" s="28">
        <v>1.6212599999999999</v>
      </c>
      <c r="N29" s="28">
        <v>1.6437580000000001</v>
      </c>
      <c r="O29" s="28">
        <v>1.691487</v>
      </c>
      <c r="P29" s="28">
        <v>1.7070970000000001</v>
      </c>
      <c r="Q29" s="28">
        <v>1.7450479999999999</v>
      </c>
      <c r="R29" s="28">
        <v>1.7600279999999999</v>
      </c>
      <c r="S29" s="28">
        <v>1.796859</v>
      </c>
      <c r="T29" s="28">
        <v>1.8300559999999999</v>
      </c>
      <c r="U29" s="28">
        <v>1.8503620000000001</v>
      </c>
      <c r="V29" s="28">
        <v>1.8787929999999999</v>
      </c>
      <c r="W29" s="28">
        <v>1.9228270000000001</v>
      </c>
      <c r="X29" s="28">
        <v>1.971846</v>
      </c>
      <c r="Y29" s="28">
        <v>2.0185770000000001</v>
      </c>
      <c r="Z29" s="28">
        <v>2.0496210000000001</v>
      </c>
      <c r="AA29" s="28">
        <v>2.0818599999999998</v>
      </c>
      <c r="AB29" s="28">
        <v>2.1045669999999999</v>
      </c>
      <c r="AC29" s="28">
        <v>2.1169060000000002</v>
      </c>
      <c r="AD29" s="28">
        <v>2.1673909999999998</v>
      </c>
      <c r="AE29" s="28">
        <v>2.1732909999999999</v>
      </c>
      <c r="AF29" s="28">
        <v>2.1974930000000001</v>
      </c>
      <c r="AG29" s="28">
        <v>2.228297</v>
      </c>
      <c r="AH29" s="28">
        <v>2.2786080000000002</v>
      </c>
      <c r="AI29" s="34">
        <v>2.8555000000000001E-2</v>
      </c>
      <c r="AJ29" s="15"/>
      <c r="AK29" s="35"/>
    </row>
    <row r="30" spans="1:37" ht="15" customHeight="1" x14ac:dyDescent="0.25">
      <c r="A30" s="20" t="s">
        <v>124</v>
      </c>
      <c r="B30" s="27" t="s">
        <v>125</v>
      </c>
      <c r="C30" s="23">
        <v>39.982253999999998</v>
      </c>
      <c r="D30" s="23">
        <v>22.757542000000001</v>
      </c>
      <c r="E30" s="23">
        <v>31.982965</v>
      </c>
      <c r="F30" s="23">
        <v>39.578693000000001</v>
      </c>
      <c r="G30" s="23">
        <v>46.960574999999999</v>
      </c>
      <c r="H30" s="23">
        <v>55.008884000000002</v>
      </c>
      <c r="I30" s="23">
        <v>63.470238000000002</v>
      </c>
      <c r="J30" s="23">
        <v>63.441566000000002</v>
      </c>
      <c r="K30" s="23">
        <v>65.760574000000005</v>
      </c>
      <c r="L30" s="23">
        <v>65.307793000000004</v>
      </c>
      <c r="M30" s="23">
        <v>68.092934</v>
      </c>
      <c r="N30" s="23">
        <v>69.037818999999999</v>
      </c>
      <c r="O30" s="23">
        <v>71.042434999999998</v>
      </c>
      <c r="P30" s="23">
        <v>71.698074000000005</v>
      </c>
      <c r="Q30" s="23">
        <v>73.292000000000002</v>
      </c>
      <c r="R30" s="23">
        <v>73.921188000000001</v>
      </c>
      <c r="S30" s="23">
        <v>75.468070999999995</v>
      </c>
      <c r="T30" s="23">
        <v>76.862365999999994</v>
      </c>
      <c r="U30" s="23">
        <v>77.715202000000005</v>
      </c>
      <c r="V30" s="23">
        <v>78.909285999999994</v>
      </c>
      <c r="W30" s="23">
        <v>80.758735999999999</v>
      </c>
      <c r="X30" s="23">
        <v>82.817535000000007</v>
      </c>
      <c r="Y30" s="23">
        <v>84.780227999999994</v>
      </c>
      <c r="Z30" s="23">
        <v>86.084091000000001</v>
      </c>
      <c r="AA30" s="23">
        <v>87.438102999999998</v>
      </c>
      <c r="AB30" s="23">
        <v>88.391807999999997</v>
      </c>
      <c r="AC30" s="23">
        <v>88.910049000000001</v>
      </c>
      <c r="AD30" s="23">
        <v>91.030417999999997</v>
      </c>
      <c r="AE30" s="23">
        <v>91.278221000000002</v>
      </c>
      <c r="AF30" s="23">
        <v>92.294692999999995</v>
      </c>
      <c r="AG30" s="23">
        <v>93.588454999999996</v>
      </c>
      <c r="AH30" s="23">
        <v>95.701530000000005</v>
      </c>
      <c r="AI30" s="34">
        <v>2.8555000000000001E-2</v>
      </c>
      <c r="AJ30" s="15"/>
      <c r="AK30" s="35"/>
    </row>
    <row r="32" spans="1:37" ht="15" customHeight="1" x14ac:dyDescent="0.2">
      <c r="B32" s="22" t="s">
        <v>126</v>
      </c>
    </row>
    <row r="33" spans="1:37" ht="15" customHeight="1" x14ac:dyDescent="0.25">
      <c r="A33" s="20" t="s">
        <v>127</v>
      </c>
      <c r="B33" s="27" t="s">
        <v>88</v>
      </c>
      <c r="C33" s="28">
        <v>1.1561520000000001</v>
      </c>
      <c r="D33" s="28">
        <v>1.0555950000000001</v>
      </c>
      <c r="E33" s="28">
        <v>1.1070800000000001</v>
      </c>
      <c r="F33" s="28">
        <v>1.177967</v>
      </c>
      <c r="G33" s="28">
        <v>1.2216800000000001</v>
      </c>
      <c r="H33" s="28">
        <v>1.271428</v>
      </c>
      <c r="I33" s="28">
        <v>1.344306</v>
      </c>
      <c r="J33" s="28">
        <v>1.414812</v>
      </c>
      <c r="K33" s="28">
        <v>1.4490510000000001</v>
      </c>
      <c r="L33" s="28">
        <v>1.4698009999999999</v>
      </c>
      <c r="M33" s="28">
        <v>1.4790829999999999</v>
      </c>
      <c r="N33" s="28">
        <v>1.471606</v>
      </c>
      <c r="O33" s="28">
        <v>1.47295</v>
      </c>
      <c r="P33" s="28">
        <v>1.4816549999999999</v>
      </c>
      <c r="Q33" s="28">
        <v>1.5086759999999999</v>
      </c>
      <c r="R33" s="28">
        <v>1.532179</v>
      </c>
      <c r="S33" s="28">
        <v>1.5566120000000001</v>
      </c>
      <c r="T33" s="28">
        <v>1.584565</v>
      </c>
      <c r="U33" s="28">
        <v>1.614619</v>
      </c>
      <c r="V33" s="28">
        <v>1.6425909999999999</v>
      </c>
      <c r="W33" s="28">
        <v>1.667983</v>
      </c>
      <c r="X33" s="28">
        <v>1.689678</v>
      </c>
      <c r="Y33" s="28">
        <v>1.7102520000000001</v>
      </c>
      <c r="Z33" s="28">
        <v>1.7447189999999999</v>
      </c>
      <c r="AA33" s="28">
        <v>1.769331</v>
      </c>
      <c r="AB33" s="28">
        <v>1.7940510000000001</v>
      </c>
      <c r="AC33" s="28">
        <v>1.819096</v>
      </c>
      <c r="AD33" s="28">
        <v>1.843126</v>
      </c>
      <c r="AE33" s="28">
        <v>1.8756839999999999</v>
      </c>
      <c r="AF33" s="28">
        <v>1.908717</v>
      </c>
      <c r="AG33" s="28">
        <v>1.9332510000000001</v>
      </c>
      <c r="AH33" s="28">
        <v>1.956728</v>
      </c>
      <c r="AI33" s="34">
        <v>1.7118000000000001E-2</v>
      </c>
      <c r="AJ33" s="15"/>
      <c r="AK33" s="35"/>
    </row>
    <row r="34" spans="1:37" ht="15" customHeight="1" x14ac:dyDescent="0.25">
      <c r="A34" s="20" t="s">
        <v>128</v>
      </c>
      <c r="B34" s="27" t="s">
        <v>90</v>
      </c>
      <c r="C34" s="28">
        <v>3.010132</v>
      </c>
      <c r="D34" s="28">
        <v>2.9285450000000002</v>
      </c>
      <c r="E34" s="28">
        <v>2.8431340000000001</v>
      </c>
      <c r="F34" s="28">
        <v>2.7879399999999999</v>
      </c>
      <c r="G34" s="28">
        <v>2.7107519999999998</v>
      </c>
      <c r="H34" s="28">
        <v>2.668828</v>
      </c>
      <c r="I34" s="28">
        <v>2.590347</v>
      </c>
      <c r="J34" s="28">
        <v>2.645594</v>
      </c>
      <c r="K34" s="28">
        <v>2.652542</v>
      </c>
      <c r="L34" s="28">
        <v>2.7001930000000001</v>
      </c>
      <c r="M34" s="28">
        <v>2.7292990000000001</v>
      </c>
      <c r="N34" s="28">
        <v>2.7460290000000001</v>
      </c>
      <c r="O34" s="28">
        <v>2.784456</v>
      </c>
      <c r="P34" s="28">
        <v>2.808522</v>
      </c>
      <c r="Q34" s="28">
        <v>2.857742</v>
      </c>
      <c r="R34" s="28">
        <v>2.8866849999999999</v>
      </c>
      <c r="S34" s="28">
        <v>2.9187460000000001</v>
      </c>
      <c r="T34" s="28">
        <v>2.9535010000000002</v>
      </c>
      <c r="U34" s="28">
        <v>2.9759880000000001</v>
      </c>
      <c r="V34" s="28">
        <v>3.0047839999999999</v>
      </c>
      <c r="W34" s="28">
        <v>3.0375429999999999</v>
      </c>
      <c r="X34" s="28">
        <v>3.039355</v>
      </c>
      <c r="Y34" s="28">
        <v>3.0661450000000001</v>
      </c>
      <c r="Z34" s="28">
        <v>3.1184229999999999</v>
      </c>
      <c r="AA34" s="28">
        <v>3.143294</v>
      </c>
      <c r="AB34" s="28">
        <v>3.1703060000000001</v>
      </c>
      <c r="AC34" s="28">
        <v>3.2227139999999999</v>
      </c>
      <c r="AD34" s="28">
        <v>3.2272099999999999</v>
      </c>
      <c r="AE34" s="28">
        <v>3.2666659999999998</v>
      </c>
      <c r="AF34" s="28">
        <v>3.3023159999999998</v>
      </c>
      <c r="AG34" s="28">
        <v>3.3276590000000001</v>
      </c>
      <c r="AH34" s="28">
        <v>3.3493650000000001</v>
      </c>
      <c r="AI34" s="34">
        <v>3.4510000000000001E-3</v>
      </c>
      <c r="AJ34" s="15"/>
      <c r="AK34" s="35"/>
    </row>
    <row r="35" spans="1:37" ht="15" customHeight="1" x14ac:dyDescent="0.25">
      <c r="A35" s="20" t="s">
        <v>129</v>
      </c>
      <c r="B35" s="27" t="s">
        <v>91</v>
      </c>
      <c r="C35" s="28">
        <v>0.97050499999999995</v>
      </c>
      <c r="D35" s="28">
        <v>0.54158799999999996</v>
      </c>
      <c r="E35" s="28">
        <v>0.78850399999999998</v>
      </c>
      <c r="F35" s="28">
        <v>1.0445420000000001</v>
      </c>
      <c r="G35" s="28">
        <v>1.281426</v>
      </c>
      <c r="H35" s="28">
        <v>1.54461</v>
      </c>
      <c r="I35" s="28">
        <v>1.799202</v>
      </c>
      <c r="J35" s="28">
        <v>1.79451</v>
      </c>
      <c r="K35" s="28">
        <v>1.863051</v>
      </c>
      <c r="L35" s="28">
        <v>1.8392740000000001</v>
      </c>
      <c r="M35" s="28">
        <v>1.907076</v>
      </c>
      <c r="N35" s="28">
        <v>1.9370529999999999</v>
      </c>
      <c r="O35" s="28">
        <v>1.98837</v>
      </c>
      <c r="P35" s="28">
        <v>2.0003220000000002</v>
      </c>
      <c r="Q35" s="28">
        <v>2.0356839999999998</v>
      </c>
      <c r="R35" s="28">
        <v>2.0463300000000002</v>
      </c>
      <c r="S35" s="28">
        <v>2.0828419999999999</v>
      </c>
      <c r="T35" s="28">
        <v>2.1167440000000002</v>
      </c>
      <c r="U35" s="28">
        <v>2.1467130000000001</v>
      </c>
      <c r="V35" s="28">
        <v>2.1754220000000002</v>
      </c>
      <c r="W35" s="28">
        <v>2.2199930000000001</v>
      </c>
      <c r="X35" s="28">
        <v>2.2722519999999999</v>
      </c>
      <c r="Y35" s="28">
        <v>2.3164150000000001</v>
      </c>
      <c r="Z35" s="28">
        <v>2.3503479999999999</v>
      </c>
      <c r="AA35" s="28">
        <v>2.3812129999999998</v>
      </c>
      <c r="AB35" s="28">
        <v>2.4049239999999998</v>
      </c>
      <c r="AC35" s="28">
        <v>2.4180510000000002</v>
      </c>
      <c r="AD35" s="28">
        <v>2.4671759999999998</v>
      </c>
      <c r="AE35" s="28">
        <v>2.474116</v>
      </c>
      <c r="AF35" s="28">
        <v>2.4989509999999999</v>
      </c>
      <c r="AG35" s="28">
        <v>2.5296699999999999</v>
      </c>
      <c r="AH35" s="28">
        <v>2.576365</v>
      </c>
      <c r="AI35" s="34">
        <v>3.1995000000000003E-2</v>
      </c>
      <c r="AJ35" s="15"/>
      <c r="AK35" s="35"/>
    </row>
    <row r="36" spans="1:37" ht="15" customHeight="1" x14ac:dyDescent="0.25">
      <c r="A36" s="20" t="s">
        <v>130</v>
      </c>
      <c r="B36" s="27" t="s">
        <v>125</v>
      </c>
      <c r="C36" s="23">
        <v>40.761203999999999</v>
      </c>
      <c r="D36" s="23">
        <v>22.746689</v>
      </c>
      <c r="E36" s="23">
        <v>33.117148999999998</v>
      </c>
      <c r="F36" s="23">
        <v>43.870776999999997</v>
      </c>
      <c r="G36" s="23">
        <v>53.819889000000003</v>
      </c>
      <c r="H36" s="23">
        <v>64.873633999999996</v>
      </c>
      <c r="I36" s="23">
        <v>75.566474999999997</v>
      </c>
      <c r="J36" s="23">
        <v>75.369408000000007</v>
      </c>
      <c r="K36" s="23">
        <v>78.248154</v>
      </c>
      <c r="L36" s="23">
        <v>77.249527</v>
      </c>
      <c r="M36" s="23">
        <v>80.097176000000005</v>
      </c>
      <c r="N36" s="23">
        <v>81.356232000000006</v>
      </c>
      <c r="O36" s="23">
        <v>83.511550999999997</v>
      </c>
      <c r="P36" s="23">
        <v>84.013519000000002</v>
      </c>
      <c r="Q36" s="23">
        <v>85.498726000000005</v>
      </c>
      <c r="R36" s="23">
        <v>85.945847000000001</v>
      </c>
      <c r="S36" s="23">
        <v>87.479377999999997</v>
      </c>
      <c r="T36" s="23">
        <v>88.903244000000001</v>
      </c>
      <c r="U36" s="23">
        <v>90.161934000000002</v>
      </c>
      <c r="V36" s="23">
        <v>91.367714000000007</v>
      </c>
      <c r="W36" s="23">
        <v>93.239722999999998</v>
      </c>
      <c r="X36" s="23">
        <v>95.434569999999994</v>
      </c>
      <c r="Y36" s="23">
        <v>97.289421000000004</v>
      </c>
      <c r="Z36" s="23">
        <v>98.714622000000006</v>
      </c>
      <c r="AA36" s="23">
        <v>100.01095599999999</v>
      </c>
      <c r="AB36" s="23">
        <v>101.006798</v>
      </c>
      <c r="AC36" s="23">
        <v>101.558121</v>
      </c>
      <c r="AD36" s="23">
        <v>103.621407</v>
      </c>
      <c r="AE36" s="23">
        <v>103.912857</v>
      </c>
      <c r="AF36" s="23">
        <v>104.95594800000001</v>
      </c>
      <c r="AG36" s="23">
        <v>106.246117</v>
      </c>
      <c r="AH36" s="23">
        <v>108.207314</v>
      </c>
      <c r="AI36" s="34">
        <v>3.1995000000000003E-2</v>
      </c>
      <c r="AJ36" s="15"/>
      <c r="AK36" s="35"/>
    </row>
    <row r="38" spans="1:37" ht="15" customHeight="1" x14ac:dyDescent="0.2">
      <c r="B38" s="22" t="s">
        <v>93</v>
      </c>
    </row>
    <row r="39" spans="1:37" ht="15" customHeight="1" x14ac:dyDescent="0.25">
      <c r="A39" s="20" t="s">
        <v>131</v>
      </c>
      <c r="B39" s="27" t="s">
        <v>88</v>
      </c>
      <c r="C39" s="28">
        <v>1.519323</v>
      </c>
      <c r="D39" s="28">
        <v>1.42116</v>
      </c>
      <c r="E39" s="28">
        <v>1.4632270000000001</v>
      </c>
      <c r="F39" s="28">
        <v>1.5264219999999999</v>
      </c>
      <c r="G39" s="28">
        <v>1.566503</v>
      </c>
      <c r="H39" s="28">
        <v>1.6108130000000001</v>
      </c>
      <c r="I39" s="28">
        <v>1.6741220000000001</v>
      </c>
      <c r="J39" s="28">
        <v>1.7352080000000001</v>
      </c>
      <c r="K39" s="28">
        <v>1.765703</v>
      </c>
      <c r="L39" s="28">
        <v>1.7840149999999999</v>
      </c>
      <c r="M39" s="28">
        <v>1.7923260000000001</v>
      </c>
      <c r="N39" s="28">
        <v>1.835572</v>
      </c>
      <c r="O39" s="28">
        <v>1.8362879999999999</v>
      </c>
      <c r="P39" s="28">
        <v>1.8431059999999999</v>
      </c>
      <c r="Q39" s="28">
        <v>1.8718889999999999</v>
      </c>
      <c r="R39" s="28">
        <v>1.8910979999999999</v>
      </c>
      <c r="S39" s="28">
        <v>1.911016</v>
      </c>
      <c r="T39" s="28">
        <v>1.9338340000000001</v>
      </c>
      <c r="U39" s="28">
        <v>1.958278</v>
      </c>
      <c r="V39" s="28">
        <v>1.9809330000000001</v>
      </c>
      <c r="W39" s="28">
        <v>2.0013399999999999</v>
      </c>
      <c r="X39" s="28">
        <v>2.0186380000000002</v>
      </c>
      <c r="Y39" s="28">
        <v>2.0348269999999999</v>
      </c>
      <c r="Z39" s="28">
        <v>2.0617079999999999</v>
      </c>
      <c r="AA39" s="28">
        <v>2.0811190000000002</v>
      </c>
      <c r="AB39" s="28">
        <v>2.1003409999999998</v>
      </c>
      <c r="AC39" s="28">
        <v>2.1196670000000002</v>
      </c>
      <c r="AD39" s="28">
        <v>2.1382050000000001</v>
      </c>
      <c r="AE39" s="28">
        <v>2.1630690000000001</v>
      </c>
      <c r="AF39" s="28">
        <v>2.1884199999999998</v>
      </c>
      <c r="AG39" s="28">
        <v>2.2072970000000001</v>
      </c>
      <c r="AH39" s="28">
        <v>2.225171</v>
      </c>
      <c r="AI39" s="34">
        <v>1.2385E-2</v>
      </c>
      <c r="AJ39" s="15"/>
      <c r="AK39" s="35"/>
    </row>
    <row r="40" spans="1:37" ht="15" customHeight="1" x14ac:dyDescent="0.25">
      <c r="A40" s="20" t="s">
        <v>132</v>
      </c>
      <c r="B40" s="27" t="s">
        <v>96</v>
      </c>
      <c r="C40" s="28">
        <v>2.3293599999999999</v>
      </c>
      <c r="D40" s="28">
        <v>2.3014429999999999</v>
      </c>
      <c r="E40" s="28">
        <v>2.8392770000000001</v>
      </c>
      <c r="F40" s="28">
        <v>2.6985209999999999</v>
      </c>
      <c r="G40" s="28">
        <v>2.7166839999999999</v>
      </c>
      <c r="H40" s="28">
        <v>2.707379</v>
      </c>
      <c r="I40" s="28">
        <v>2.6449739999999999</v>
      </c>
      <c r="J40" s="28">
        <v>2.6519910000000002</v>
      </c>
      <c r="K40" s="28">
        <v>2.6733880000000001</v>
      </c>
      <c r="L40" s="28">
        <v>2.6983609999999998</v>
      </c>
      <c r="M40" s="28">
        <v>2.7257500000000001</v>
      </c>
      <c r="N40" s="28">
        <v>2.8533620000000002</v>
      </c>
      <c r="O40" s="28">
        <v>2.8847179999999999</v>
      </c>
      <c r="P40" s="28">
        <v>2.8999609999999998</v>
      </c>
      <c r="Q40" s="28">
        <v>2.9625910000000002</v>
      </c>
      <c r="R40" s="28">
        <v>3.0088189999999999</v>
      </c>
      <c r="S40" s="28">
        <v>3.1113949999999999</v>
      </c>
      <c r="T40" s="28">
        <v>3.1005250000000002</v>
      </c>
      <c r="U40" s="28">
        <v>3.1169730000000002</v>
      </c>
      <c r="V40" s="28">
        <v>3.2053880000000001</v>
      </c>
      <c r="W40" s="28">
        <v>3.3008479999999998</v>
      </c>
      <c r="X40" s="28">
        <v>3.380296</v>
      </c>
      <c r="Y40" s="28">
        <v>3.4094739999999999</v>
      </c>
      <c r="Z40" s="28">
        <v>3.5579139999999998</v>
      </c>
      <c r="AA40" s="28">
        <v>3.6011549999999999</v>
      </c>
      <c r="AB40" s="28">
        <v>3.6401650000000001</v>
      </c>
      <c r="AC40" s="28">
        <v>3.680517</v>
      </c>
      <c r="AD40" s="28">
        <v>3.7272919999999998</v>
      </c>
      <c r="AE40" s="28">
        <v>4.0306850000000001</v>
      </c>
      <c r="AF40" s="28">
        <v>4.1336250000000003</v>
      </c>
      <c r="AG40" s="28">
        <v>4.1381309999999996</v>
      </c>
      <c r="AH40" s="28">
        <v>4.1666189999999999</v>
      </c>
      <c r="AI40" s="34">
        <v>1.8935E-2</v>
      </c>
      <c r="AJ40" s="15"/>
      <c r="AK40" s="35"/>
    </row>
    <row r="41" spans="1:37" ht="15" customHeight="1" x14ac:dyDescent="0.25">
      <c r="A41" s="20" t="s">
        <v>133</v>
      </c>
      <c r="B41" s="27" t="s">
        <v>134</v>
      </c>
      <c r="C41" s="28">
        <v>1.3820220000000001</v>
      </c>
      <c r="D41" s="28">
        <v>1.3456490000000001</v>
      </c>
      <c r="E41" s="28">
        <v>1.4028890000000001</v>
      </c>
      <c r="F41" s="28">
        <v>1.474135</v>
      </c>
      <c r="G41" s="28">
        <v>1.4606079999999999</v>
      </c>
      <c r="H41" s="28">
        <v>1.453668</v>
      </c>
      <c r="I41" s="28">
        <v>1.5032319999999999</v>
      </c>
      <c r="J41" s="28">
        <v>1.518432</v>
      </c>
      <c r="K41" s="28">
        <v>1.5641039999999999</v>
      </c>
      <c r="L41" s="28">
        <v>1.6226480000000001</v>
      </c>
      <c r="M41" s="28">
        <v>1.657689</v>
      </c>
      <c r="N41" s="28">
        <v>1.749368</v>
      </c>
      <c r="O41" s="28">
        <v>1.7549809999999999</v>
      </c>
      <c r="P41" s="28">
        <v>1.7608790000000001</v>
      </c>
      <c r="Q41" s="28">
        <v>1.7647299999999999</v>
      </c>
      <c r="R41" s="28">
        <v>1.7559229999999999</v>
      </c>
      <c r="S41" s="28">
        <v>1.7625470000000001</v>
      </c>
      <c r="T41" s="28">
        <v>1.7668539999999999</v>
      </c>
      <c r="U41" s="28">
        <v>1.7747329999999999</v>
      </c>
      <c r="V41" s="28">
        <v>1.7809280000000001</v>
      </c>
      <c r="W41" s="28">
        <v>1.8044990000000001</v>
      </c>
      <c r="X41" s="28">
        <v>1.812236</v>
      </c>
      <c r="Y41" s="28">
        <v>1.818087</v>
      </c>
      <c r="Z41" s="28">
        <v>1.8550310000000001</v>
      </c>
      <c r="AA41" s="28">
        <v>1.8782559999999999</v>
      </c>
      <c r="AB41" s="28">
        <v>1.9169149999999999</v>
      </c>
      <c r="AC41" s="28">
        <v>1.9108309999999999</v>
      </c>
      <c r="AD41" s="28">
        <v>1.942604</v>
      </c>
      <c r="AE41" s="28">
        <v>1.985425</v>
      </c>
      <c r="AF41" s="28">
        <v>2.0071680000000001</v>
      </c>
      <c r="AG41" s="28">
        <v>2.0574970000000001</v>
      </c>
      <c r="AH41" s="28">
        <v>2.1555550000000001</v>
      </c>
      <c r="AI41" s="34">
        <v>1.4442E-2</v>
      </c>
      <c r="AJ41" s="15"/>
      <c r="AK41" s="35"/>
    </row>
    <row r="42" spans="1:37" ht="15" customHeight="1" x14ac:dyDescent="0.25">
      <c r="A42" s="20" t="s">
        <v>135</v>
      </c>
      <c r="B42" s="27" t="s">
        <v>97</v>
      </c>
      <c r="C42" s="28">
        <v>2.667821</v>
      </c>
      <c r="D42" s="28">
        <v>2.64161</v>
      </c>
      <c r="E42" s="28">
        <v>2.6443370000000002</v>
      </c>
      <c r="F42" s="28">
        <v>2.6447820000000002</v>
      </c>
      <c r="G42" s="28">
        <v>2.6339389999999998</v>
      </c>
      <c r="H42" s="28">
        <v>2.5986470000000002</v>
      </c>
      <c r="I42" s="28">
        <v>2.627421</v>
      </c>
      <c r="J42" s="28">
        <v>2.6489530000000001</v>
      </c>
      <c r="K42" s="28">
        <v>2.6805880000000002</v>
      </c>
      <c r="L42" s="28">
        <v>2.6934100000000001</v>
      </c>
      <c r="M42" s="28">
        <v>2.7282999999999999</v>
      </c>
      <c r="N42" s="28">
        <v>2.8120669999999999</v>
      </c>
      <c r="O42" s="28">
        <v>2.830978</v>
      </c>
      <c r="P42" s="28">
        <v>2.8553410000000001</v>
      </c>
      <c r="Q42" s="28">
        <v>2.9054350000000002</v>
      </c>
      <c r="R42" s="28">
        <v>2.9513189999999998</v>
      </c>
      <c r="S42" s="28">
        <v>2.981379</v>
      </c>
      <c r="T42" s="28">
        <v>3.0165229999999998</v>
      </c>
      <c r="U42" s="28">
        <v>3.0252829999999999</v>
      </c>
      <c r="V42" s="28">
        <v>3.0579109999999998</v>
      </c>
      <c r="W42" s="28">
        <v>3.0983939999999999</v>
      </c>
      <c r="X42" s="28">
        <v>3.108914</v>
      </c>
      <c r="Y42" s="28">
        <v>3.1306609999999999</v>
      </c>
      <c r="Z42" s="28">
        <v>3.178531</v>
      </c>
      <c r="AA42" s="28">
        <v>3.2038869999999999</v>
      </c>
      <c r="AB42" s="28">
        <v>3.228723</v>
      </c>
      <c r="AC42" s="28">
        <v>3.2699579999999999</v>
      </c>
      <c r="AD42" s="28">
        <v>3.2796799999999999</v>
      </c>
      <c r="AE42" s="28">
        <v>3.3363260000000001</v>
      </c>
      <c r="AF42" s="28">
        <v>3.374393</v>
      </c>
      <c r="AG42" s="28">
        <v>3.4033039999999999</v>
      </c>
      <c r="AH42" s="28">
        <v>3.4278719999999998</v>
      </c>
      <c r="AI42" s="34">
        <v>8.1189999999999995E-3</v>
      </c>
      <c r="AJ42" s="15"/>
      <c r="AK42" s="35"/>
    </row>
    <row r="43" spans="1:37" ht="15" customHeight="1" x14ac:dyDescent="0.25">
      <c r="A43" s="20" t="s">
        <v>136</v>
      </c>
      <c r="B43" s="27" t="s">
        <v>98</v>
      </c>
      <c r="C43" s="28">
        <v>1.976542</v>
      </c>
      <c r="D43" s="28">
        <v>1.9506760000000001</v>
      </c>
      <c r="E43" s="28">
        <v>1.9534389999999999</v>
      </c>
      <c r="F43" s="28">
        <v>1.981519</v>
      </c>
      <c r="G43" s="28">
        <v>1.995884</v>
      </c>
      <c r="H43" s="28">
        <v>2.0495670000000001</v>
      </c>
      <c r="I43" s="28">
        <v>2.0593270000000001</v>
      </c>
      <c r="J43" s="28">
        <v>2.1209150000000001</v>
      </c>
      <c r="K43" s="28">
        <v>2.124838</v>
      </c>
      <c r="L43" s="28">
        <v>2.1889780000000001</v>
      </c>
      <c r="M43" s="28">
        <v>2.217425</v>
      </c>
      <c r="N43" s="28">
        <v>2.2497509999999998</v>
      </c>
      <c r="O43" s="28">
        <v>2.2967339999999998</v>
      </c>
      <c r="P43" s="28">
        <v>2.3203019999999999</v>
      </c>
      <c r="Q43" s="28">
        <v>2.373818</v>
      </c>
      <c r="R43" s="28">
        <v>2.41222</v>
      </c>
      <c r="S43" s="28">
        <v>2.448677</v>
      </c>
      <c r="T43" s="28">
        <v>2.4817170000000002</v>
      </c>
      <c r="U43" s="28">
        <v>2.5142790000000002</v>
      </c>
      <c r="V43" s="28">
        <v>2.5420569999999998</v>
      </c>
      <c r="W43" s="28">
        <v>2.5794169999999998</v>
      </c>
      <c r="X43" s="28">
        <v>2.5917219999999999</v>
      </c>
      <c r="Y43" s="28">
        <v>2.6257769999999998</v>
      </c>
      <c r="Z43" s="28">
        <v>2.6776680000000002</v>
      </c>
      <c r="AA43" s="28">
        <v>2.7055099999999999</v>
      </c>
      <c r="AB43" s="28">
        <v>2.737298</v>
      </c>
      <c r="AC43" s="28">
        <v>2.7945739999999999</v>
      </c>
      <c r="AD43" s="28">
        <v>2.8016510000000001</v>
      </c>
      <c r="AE43" s="28">
        <v>2.8586710000000002</v>
      </c>
      <c r="AF43" s="28">
        <v>2.905011</v>
      </c>
      <c r="AG43" s="28">
        <v>2.9385020000000002</v>
      </c>
      <c r="AH43" s="28">
        <v>2.9509319999999999</v>
      </c>
      <c r="AI43" s="34">
        <v>1.3011999999999999E-2</v>
      </c>
      <c r="AJ43" s="15"/>
      <c r="AK43" s="35"/>
    </row>
    <row r="44" spans="1:37" ht="15" customHeight="1" x14ac:dyDescent="0.25">
      <c r="A44" s="20" t="s">
        <v>137</v>
      </c>
      <c r="B44" s="27" t="s">
        <v>99</v>
      </c>
      <c r="C44" s="28">
        <v>3.0399669999999999</v>
      </c>
      <c r="D44" s="28">
        <v>2.9344049999999999</v>
      </c>
      <c r="E44" s="28">
        <v>2.9493360000000002</v>
      </c>
      <c r="F44" s="28">
        <v>2.9949479999999999</v>
      </c>
      <c r="G44" s="28">
        <v>3.0121190000000002</v>
      </c>
      <c r="H44" s="28">
        <v>3.0663870000000002</v>
      </c>
      <c r="I44" s="28">
        <v>3.0845769999999999</v>
      </c>
      <c r="J44" s="28">
        <v>3.1412900000000001</v>
      </c>
      <c r="K44" s="28">
        <v>3.1493359999999999</v>
      </c>
      <c r="L44" s="28">
        <v>3.1974529999999999</v>
      </c>
      <c r="M44" s="28">
        <v>3.2269950000000001</v>
      </c>
      <c r="N44" s="28">
        <v>3.2938559999999999</v>
      </c>
      <c r="O44" s="28">
        <v>3.3310569999999999</v>
      </c>
      <c r="P44" s="28">
        <v>3.3550689999999999</v>
      </c>
      <c r="Q44" s="28">
        <v>3.4091459999999998</v>
      </c>
      <c r="R44" s="28">
        <v>3.4365450000000002</v>
      </c>
      <c r="S44" s="28">
        <v>3.4674489999999998</v>
      </c>
      <c r="T44" s="28">
        <v>3.5024649999999999</v>
      </c>
      <c r="U44" s="28">
        <v>3.527104</v>
      </c>
      <c r="V44" s="28">
        <v>3.5561530000000001</v>
      </c>
      <c r="W44" s="28">
        <v>3.5872730000000002</v>
      </c>
      <c r="X44" s="28">
        <v>3.5866609999999999</v>
      </c>
      <c r="Y44" s="28">
        <v>3.6097619999999999</v>
      </c>
      <c r="Z44" s="28">
        <v>3.662671</v>
      </c>
      <c r="AA44" s="28">
        <v>3.6861480000000002</v>
      </c>
      <c r="AB44" s="28">
        <v>3.7137150000000001</v>
      </c>
      <c r="AC44" s="28">
        <v>3.7645810000000002</v>
      </c>
      <c r="AD44" s="28">
        <v>3.7666650000000002</v>
      </c>
      <c r="AE44" s="28">
        <v>3.8030430000000002</v>
      </c>
      <c r="AF44" s="28">
        <v>3.8359009999999998</v>
      </c>
      <c r="AG44" s="28">
        <v>3.8594680000000001</v>
      </c>
      <c r="AH44" s="28">
        <v>3.8806039999999999</v>
      </c>
      <c r="AI44" s="34">
        <v>7.9070000000000008E-3</v>
      </c>
      <c r="AJ44" s="15"/>
      <c r="AK44" s="35"/>
    </row>
    <row r="45" spans="1:37" ht="15" customHeight="1" x14ac:dyDescent="0.25">
      <c r="A45" s="20" t="s">
        <v>138</v>
      </c>
      <c r="B45" s="27" t="s">
        <v>91</v>
      </c>
      <c r="C45" s="28">
        <v>1.433724</v>
      </c>
      <c r="D45" s="28">
        <v>1.5820860000000001</v>
      </c>
      <c r="E45" s="28">
        <v>1.559733</v>
      </c>
      <c r="F45" s="28">
        <v>1.525112</v>
      </c>
      <c r="G45" s="28">
        <v>1.334384</v>
      </c>
      <c r="H45" s="28">
        <v>1.3785609999999999</v>
      </c>
      <c r="I45" s="28">
        <v>1.415656</v>
      </c>
      <c r="J45" s="28">
        <v>1.512586</v>
      </c>
      <c r="K45" s="28">
        <v>1.6337029999999999</v>
      </c>
      <c r="L45" s="28">
        <v>1.690064</v>
      </c>
      <c r="M45" s="28">
        <v>1.7326649999999999</v>
      </c>
      <c r="N45" s="28">
        <v>1.6490370000000001</v>
      </c>
      <c r="O45" s="28">
        <v>1.682237</v>
      </c>
      <c r="P45" s="28">
        <v>1.692061</v>
      </c>
      <c r="Q45" s="28">
        <v>1.730383</v>
      </c>
      <c r="R45" s="28">
        <v>1.7503629999999999</v>
      </c>
      <c r="S45" s="28">
        <v>1.854967</v>
      </c>
      <c r="T45" s="28">
        <v>1.9201010000000001</v>
      </c>
      <c r="U45" s="28">
        <v>1.9342429999999999</v>
      </c>
      <c r="V45" s="28">
        <v>2.019558</v>
      </c>
      <c r="W45" s="28">
        <v>2.0435759999999998</v>
      </c>
      <c r="X45" s="28">
        <v>2.070103</v>
      </c>
      <c r="Y45" s="28">
        <v>2.0870540000000002</v>
      </c>
      <c r="Z45" s="28">
        <v>2.090897</v>
      </c>
      <c r="AA45" s="28">
        <v>2.1875239999999998</v>
      </c>
      <c r="AB45" s="28">
        <v>2.2257829999999998</v>
      </c>
      <c r="AC45" s="28">
        <v>2.2297509999999998</v>
      </c>
      <c r="AD45" s="28">
        <v>2.324173</v>
      </c>
      <c r="AE45" s="28">
        <v>2.3688099999999999</v>
      </c>
      <c r="AF45" s="28">
        <v>2.3996330000000001</v>
      </c>
      <c r="AG45" s="28">
        <v>2.4285329999999998</v>
      </c>
      <c r="AH45" s="28">
        <v>2.3442340000000002</v>
      </c>
      <c r="AI45" s="34">
        <v>1.5987000000000001E-2</v>
      </c>
      <c r="AJ45" s="15"/>
      <c r="AK45" s="35"/>
    </row>
    <row r="46" spans="1:37" ht="15" customHeight="1" x14ac:dyDescent="0.25">
      <c r="A46" s="20" t="s">
        <v>139</v>
      </c>
      <c r="B46" s="27" t="s">
        <v>125</v>
      </c>
      <c r="C46" s="23">
        <v>60.216419000000002</v>
      </c>
      <c r="D46" s="23">
        <v>66.447593999999995</v>
      </c>
      <c r="E46" s="23">
        <v>65.508788999999993</v>
      </c>
      <c r="F46" s="23">
        <v>64.054717999999994</v>
      </c>
      <c r="G46" s="23">
        <v>56.044128000000001</v>
      </c>
      <c r="H46" s="23">
        <v>57.899577999999998</v>
      </c>
      <c r="I46" s="23">
        <v>59.457541999999997</v>
      </c>
      <c r="J46" s="23">
        <v>63.528629000000002</v>
      </c>
      <c r="K46" s="23">
        <v>68.615547000000007</v>
      </c>
      <c r="L46" s="23">
        <v>70.982688999999993</v>
      </c>
      <c r="M46" s="23">
        <v>72.771941999999996</v>
      </c>
      <c r="N46" s="23">
        <v>69.259544000000005</v>
      </c>
      <c r="O46" s="23">
        <v>70.653946000000005</v>
      </c>
      <c r="P46" s="23">
        <v>71.066574000000003</v>
      </c>
      <c r="Q46" s="23">
        <v>72.676094000000006</v>
      </c>
      <c r="R46" s="23">
        <v>73.515265999999997</v>
      </c>
      <c r="S46" s="23">
        <v>77.908614999999998</v>
      </c>
      <c r="T46" s="23">
        <v>80.644233999999997</v>
      </c>
      <c r="U46" s="23">
        <v>81.238204999999994</v>
      </c>
      <c r="V46" s="23">
        <v>84.821433999999996</v>
      </c>
      <c r="W46" s="23">
        <v>85.830214999999995</v>
      </c>
      <c r="X46" s="23">
        <v>86.944321000000002</v>
      </c>
      <c r="Y46" s="23">
        <v>87.656288000000004</v>
      </c>
      <c r="Z46" s="23">
        <v>87.817688000000004</v>
      </c>
      <c r="AA46" s="23">
        <v>91.875998999999993</v>
      </c>
      <c r="AB46" s="23">
        <v>93.482879999999994</v>
      </c>
      <c r="AC46" s="23">
        <v>93.649529000000001</v>
      </c>
      <c r="AD46" s="23">
        <v>97.615264999999994</v>
      </c>
      <c r="AE46" s="23">
        <v>99.490027999999995</v>
      </c>
      <c r="AF46" s="23">
        <v>100.784599</v>
      </c>
      <c r="AG46" s="23">
        <v>101.998375</v>
      </c>
      <c r="AH46" s="23">
        <v>98.457847999999998</v>
      </c>
      <c r="AI46" s="34">
        <v>1.5987000000000001E-2</v>
      </c>
      <c r="AJ46" s="15"/>
      <c r="AK46" s="35"/>
    </row>
    <row r="48" spans="1:37" ht="15" customHeight="1" x14ac:dyDescent="0.2">
      <c r="B48" s="22" t="s">
        <v>140</v>
      </c>
    </row>
    <row r="49" spans="1:37" ht="15" customHeight="1" x14ac:dyDescent="0.25">
      <c r="A49" s="20" t="s">
        <v>141</v>
      </c>
      <c r="B49" s="27" t="s">
        <v>90</v>
      </c>
      <c r="C49" s="28">
        <v>3.0106920000000001</v>
      </c>
      <c r="D49" s="28">
        <v>2.9296700000000002</v>
      </c>
      <c r="E49" s="28">
        <v>2.8277860000000001</v>
      </c>
      <c r="F49" s="28">
        <v>2.749066</v>
      </c>
      <c r="G49" s="28">
        <v>2.6558850000000001</v>
      </c>
      <c r="H49" s="28">
        <v>2.6002550000000002</v>
      </c>
      <c r="I49" s="28">
        <v>2.5090059999999998</v>
      </c>
      <c r="J49" s="28">
        <v>2.5399210000000001</v>
      </c>
      <c r="K49" s="28">
        <v>2.5334289999999999</v>
      </c>
      <c r="L49" s="28">
        <v>2.5739649999999998</v>
      </c>
      <c r="M49" s="28">
        <v>2.6002299999999998</v>
      </c>
      <c r="N49" s="28">
        <v>2.6139100000000002</v>
      </c>
      <c r="O49" s="28">
        <v>2.6379410000000001</v>
      </c>
      <c r="P49" s="28">
        <v>2.6584729999999999</v>
      </c>
      <c r="Q49" s="28">
        <v>2.710102</v>
      </c>
      <c r="R49" s="28">
        <v>2.744075</v>
      </c>
      <c r="S49" s="28">
        <v>2.7771279999999998</v>
      </c>
      <c r="T49" s="28">
        <v>2.8150469999999999</v>
      </c>
      <c r="U49" s="28">
        <v>2.8350420000000001</v>
      </c>
      <c r="V49" s="28">
        <v>2.8482810000000001</v>
      </c>
      <c r="W49" s="28">
        <v>2.8824369999999999</v>
      </c>
      <c r="X49" s="28">
        <v>2.8892000000000002</v>
      </c>
      <c r="Y49" s="28">
        <v>2.9166949999999998</v>
      </c>
      <c r="Z49" s="28">
        <v>2.9686849999999998</v>
      </c>
      <c r="AA49" s="28">
        <v>2.9904929999999998</v>
      </c>
      <c r="AB49" s="28">
        <v>3.0165299999999999</v>
      </c>
      <c r="AC49" s="28">
        <v>3.0712809999999999</v>
      </c>
      <c r="AD49" s="28">
        <v>3.0831629999999999</v>
      </c>
      <c r="AE49" s="28">
        <v>3.133991</v>
      </c>
      <c r="AF49" s="28">
        <v>3.1819920000000002</v>
      </c>
      <c r="AG49" s="28">
        <v>3.2138209999999998</v>
      </c>
      <c r="AH49" s="28">
        <v>3.2346349999999999</v>
      </c>
      <c r="AI49" s="34">
        <v>2.317E-3</v>
      </c>
      <c r="AJ49" s="15"/>
      <c r="AK49" s="35"/>
    </row>
    <row r="50" spans="1:37" ht="15" customHeight="1" x14ac:dyDescent="0.25">
      <c r="A50" s="20" t="s">
        <v>142</v>
      </c>
      <c r="B50" s="27" t="s">
        <v>91</v>
      </c>
      <c r="C50" s="28">
        <v>1.8562190000000001</v>
      </c>
      <c r="D50" s="28">
        <v>1.729479</v>
      </c>
      <c r="E50" s="28">
        <v>1.9999119999999999</v>
      </c>
      <c r="F50" s="28">
        <v>2.0042789999999999</v>
      </c>
      <c r="G50" s="28">
        <v>1.993779</v>
      </c>
      <c r="H50" s="28">
        <v>2.009747</v>
      </c>
      <c r="I50" s="28">
        <v>2.036276</v>
      </c>
      <c r="J50" s="28">
        <v>2.05376</v>
      </c>
      <c r="K50" s="28">
        <v>2.0970520000000001</v>
      </c>
      <c r="L50" s="28">
        <v>2.098881</v>
      </c>
      <c r="M50" s="28">
        <v>2.1568719999999999</v>
      </c>
      <c r="N50" s="28">
        <v>2.1889449999999999</v>
      </c>
      <c r="O50" s="28">
        <v>2.2283110000000002</v>
      </c>
      <c r="P50" s="28">
        <v>2.2495940000000001</v>
      </c>
      <c r="Q50" s="28">
        <v>2.289231</v>
      </c>
      <c r="R50" s="28">
        <v>2.3138489999999998</v>
      </c>
      <c r="S50" s="28">
        <v>2.3451</v>
      </c>
      <c r="T50" s="28">
        <v>2.3730820000000001</v>
      </c>
      <c r="U50" s="28">
        <v>2.4005260000000002</v>
      </c>
      <c r="V50" s="28">
        <v>2.4263430000000001</v>
      </c>
      <c r="W50" s="28">
        <v>2.4607760000000001</v>
      </c>
      <c r="X50" s="28">
        <v>2.4928270000000001</v>
      </c>
      <c r="Y50" s="28">
        <v>2.5093320000000001</v>
      </c>
      <c r="Z50" s="28">
        <v>2.5348760000000001</v>
      </c>
      <c r="AA50" s="28">
        <v>2.5397150000000002</v>
      </c>
      <c r="AB50" s="28">
        <v>2.5367839999999999</v>
      </c>
      <c r="AC50" s="28">
        <v>2.5215019999999999</v>
      </c>
      <c r="AD50" s="28">
        <v>2.5592700000000002</v>
      </c>
      <c r="AE50" s="28">
        <v>2.5824020000000001</v>
      </c>
      <c r="AF50" s="28">
        <v>2.617966</v>
      </c>
      <c r="AG50" s="28">
        <v>2.651799</v>
      </c>
      <c r="AH50" s="28">
        <v>2.689562</v>
      </c>
      <c r="AI50" s="34">
        <v>1.2034E-2</v>
      </c>
      <c r="AJ50" s="15"/>
      <c r="AK50" s="35"/>
    </row>
    <row r="51" spans="1:37" ht="15" customHeight="1" x14ac:dyDescent="0.25">
      <c r="A51" s="20" t="s">
        <v>143</v>
      </c>
      <c r="B51" s="27" t="s">
        <v>125</v>
      </c>
      <c r="C51" s="23">
        <v>77.961189000000005</v>
      </c>
      <c r="D51" s="23">
        <v>72.638137999999998</v>
      </c>
      <c r="E51" s="23">
        <v>83.996291999999997</v>
      </c>
      <c r="F51" s="23">
        <v>84.179703000000003</v>
      </c>
      <c r="G51" s="23">
        <v>83.738701000000006</v>
      </c>
      <c r="H51" s="23">
        <v>84.409385999999998</v>
      </c>
      <c r="I51" s="23">
        <v>85.523598000000007</v>
      </c>
      <c r="J51" s="23">
        <v>86.257926999999995</v>
      </c>
      <c r="K51" s="23">
        <v>88.076164000000006</v>
      </c>
      <c r="L51" s="23">
        <v>88.153000000000006</v>
      </c>
      <c r="M51" s="23">
        <v>90.588622999999998</v>
      </c>
      <c r="N51" s="23">
        <v>91.935676999999998</v>
      </c>
      <c r="O51" s="23">
        <v>93.589066000000003</v>
      </c>
      <c r="P51" s="23">
        <v>94.482971000000006</v>
      </c>
      <c r="Q51" s="23">
        <v>96.147696999999994</v>
      </c>
      <c r="R51" s="23">
        <v>97.181647999999996</v>
      </c>
      <c r="S51" s="23">
        <v>98.494185999999999</v>
      </c>
      <c r="T51" s="23">
        <v>99.669433999999995</v>
      </c>
      <c r="U51" s="23">
        <v>100.822075</v>
      </c>
      <c r="V51" s="23">
        <v>101.906403</v>
      </c>
      <c r="W51" s="23">
        <v>103.352592</v>
      </c>
      <c r="X51" s="23">
        <v>104.698746</v>
      </c>
      <c r="Y51" s="23">
        <v>105.39196</v>
      </c>
      <c r="Z51" s="23">
        <v>106.464806</v>
      </c>
      <c r="AA51" s="23">
        <v>106.668015</v>
      </c>
      <c r="AB51" s="23">
        <v>106.544922</v>
      </c>
      <c r="AC51" s="23">
        <v>105.903099</v>
      </c>
      <c r="AD51" s="23">
        <v>107.489357</v>
      </c>
      <c r="AE51" s="23">
        <v>108.460899</v>
      </c>
      <c r="AF51" s="23">
        <v>109.954582</v>
      </c>
      <c r="AG51" s="23">
        <v>111.37556499999999</v>
      </c>
      <c r="AH51" s="23">
        <v>112.961617</v>
      </c>
      <c r="AI51" s="34">
        <v>1.2034E-2</v>
      </c>
      <c r="AJ51" s="15"/>
      <c r="AK51" s="35"/>
    </row>
    <row r="53" spans="1:37" ht="15" customHeight="1" x14ac:dyDescent="0.2">
      <c r="B53" s="22" t="s">
        <v>144</v>
      </c>
    </row>
    <row r="54" spans="1:37" ht="15" customHeight="1" x14ac:dyDescent="0.25">
      <c r="A54" s="20" t="s">
        <v>145</v>
      </c>
      <c r="B54" s="27" t="s">
        <v>88</v>
      </c>
      <c r="C54" s="28">
        <v>1.6912499999999999</v>
      </c>
      <c r="D54" s="28">
        <v>1.625348</v>
      </c>
      <c r="E54" s="28">
        <v>1.658989</v>
      </c>
      <c r="F54" s="28">
        <v>1.7254529999999999</v>
      </c>
      <c r="G54" s="28">
        <v>1.778958</v>
      </c>
      <c r="H54" s="28">
        <v>1.8372200000000001</v>
      </c>
      <c r="I54" s="28">
        <v>1.9149910000000001</v>
      </c>
      <c r="J54" s="28">
        <v>1.9948459999999999</v>
      </c>
      <c r="K54" s="28">
        <v>2.04806</v>
      </c>
      <c r="L54" s="28">
        <v>2.0847449999999998</v>
      </c>
      <c r="M54" s="28">
        <v>2.1068159999999998</v>
      </c>
      <c r="N54" s="28">
        <v>2.1221329999999998</v>
      </c>
      <c r="O54" s="28">
        <v>2.1254209999999998</v>
      </c>
      <c r="P54" s="28">
        <v>2.1327630000000002</v>
      </c>
      <c r="Q54" s="28">
        <v>2.1578179999999998</v>
      </c>
      <c r="R54" s="28">
        <v>2.1808049999999999</v>
      </c>
      <c r="S54" s="28">
        <v>2.2058870000000002</v>
      </c>
      <c r="T54" s="28">
        <v>2.2350080000000001</v>
      </c>
      <c r="U54" s="28">
        <v>2.266721</v>
      </c>
      <c r="V54" s="28">
        <v>2.2976480000000001</v>
      </c>
      <c r="W54" s="28">
        <v>2.3268149999999999</v>
      </c>
      <c r="X54" s="28">
        <v>2.3524319999999999</v>
      </c>
      <c r="Y54" s="28">
        <v>2.376274</v>
      </c>
      <c r="Z54" s="28">
        <v>2.4108909999999999</v>
      </c>
      <c r="AA54" s="28">
        <v>2.4389989999999999</v>
      </c>
      <c r="AB54" s="28">
        <v>2.4663979999999999</v>
      </c>
      <c r="AC54" s="28">
        <v>2.4936210000000001</v>
      </c>
      <c r="AD54" s="28">
        <v>2.5199349999999998</v>
      </c>
      <c r="AE54" s="28">
        <v>2.5529799999999998</v>
      </c>
      <c r="AF54" s="28">
        <v>2.5876429999999999</v>
      </c>
      <c r="AG54" s="28">
        <v>2.616053</v>
      </c>
      <c r="AH54" s="28">
        <v>2.6427990000000001</v>
      </c>
      <c r="AI54" s="34">
        <v>1.4503E-2</v>
      </c>
      <c r="AJ54" s="15"/>
      <c r="AK54" s="35"/>
    </row>
    <row r="55" spans="1:37" ht="15" customHeight="1" x14ac:dyDescent="0.25">
      <c r="A55" s="20" t="s">
        <v>146</v>
      </c>
      <c r="B55" s="27" t="s">
        <v>97</v>
      </c>
      <c r="C55" s="28">
        <v>2.6656010000000001</v>
      </c>
      <c r="D55" s="28">
        <v>2.6399789999999999</v>
      </c>
      <c r="E55" s="28">
        <v>2.6431900000000002</v>
      </c>
      <c r="F55" s="28">
        <v>2.6441300000000001</v>
      </c>
      <c r="G55" s="28">
        <v>2.633867</v>
      </c>
      <c r="H55" s="28">
        <v>2.5992510000000002</v>
      </c>
      <c r="I55" s="28">
        <v>2.6286719999999999</v>
      </c>
      <c r="J55" s="28">
        <v>2.650331</v>
      </c>
      <c r="K55" s="28">
        <v>2.682016</v>
      </c>
      <c r="L55" s="28">
        <v>2.6949529999999999</v>
      </c>
      <c r="M55" s="28">
        <v>2.7298939999999998</v>
      </c>
      <c r="N55" s="28">
        <v>2.8137409999999998</v>
      </c>
      <c r="O55" s="28">
        <v>2.8327450000000001</v>
      </c>
      <c r="P55" s="28">
        <v>2.8571800000000001</v>
      </c>
      <c r="Q55" s="28">
        <v>2.907378</v>
      </c>
      <c r="R55" s="28">
        <v>2.9532949999999998</v>
      </c>
      <c r="S55" s="28">
        <v>2.9834559999999999</v>
      </c>
      <c r="T55" s="28">
        <v>3.0186090000000001</v>
      </c>
      <c r="U55" s="28">
        <v>3.0274169999999998</v>
      </c>
      <c r="V55" s="28">
        <v>3.060073</v>
      </c>
      <c r="W55" s="28">
        <v>3.1005470000000002</v>
      </c>
      <c r="X55" s="28">
        <v>3.11111</v>
      </c>
      <c r="Y55" s="28">
        <v>3.1328849999999999</v>
      </c>
      <c r="Z55" s="28">
        <v>3.1807620000000001</v>
      </c>
      <c r="AA55" s="28">
        <v>3.2061389999999999</v>
      </c>
      <c r="AB55" s="28">
        <v>3.230979</v>
      </c>
      <c r="AC55" s="28">
        <v>3.2721650000000002</v>
      </c>
      <c r="AD55" s="28">
        <v>3.2819690000000001</v>
      </c>
      <c r="AE55" s="28">
        <v>3.338524</v>
      </c>
      <c r="AF55" s="28">
        <v>3.3765939999999999</v>
      </c>
      <c r="AG55" s="28">
        <v>3.405497</v>
      </c>
      <c r="AH55" s="28">
        <v>3.430088</v>
      </c>
      <c r="AI55" s="34">
        <v>8.1670000000000006E-3</v>
      </c>
      <c r="AJ55" s="15"/>
      <c r="AK55" s="35"/>
    </row>
    <row r="56" spans="1:37" ht="15" customHeight="1" x14ac:dyDescent="0.25">
      <c r="A56" s="20" t="s">
        <v>147</v>
      </c>
      <c r="B56" s="27" t="s">
        <v>98</v>
      </c>
      <c r="C56" s="28">
        <v>1.976542</v>
      </c>
      <c r="D56" s="28">
        <v>1.9506760000000001</v>
      </c>
      <c r="E56" s="28">
        <v>1.9534389999999999</v>
      </c>
      <c r="F56" s="28">
        <v>1.981519</v>
      </c>
      <c r="G56" s="28">
        <v>1.995884</v>
      </c>
      <c r="H56" s="28">
        <v>2.0495670000000001</v>
      </c>
      <c r="I56" s="28">
        <v>2.0593270000000001</v>
      </c>
      <c r="J56" s="28">
        <v>2.1209150000000001</v>
      </c>
      <c r="K56" s="28">
        <v>2.124838</v>
      </c>
      <c r="L56" s="28">
        <v>2.1889780000000001</v>
      </c>
      <c r="M56" s="28">
        <v>2.217425</v>
      </c>
      <c r="N56" s="28">
        <v>2.2497509999999998</v>
      </c>
      <c r="O56" s="28">
        <v>2.2967339999999998</v>
      </c>
      <c r="P56" s="28">
        <v>2.3203019999999999</v>
      </c>
      <c r="Q56" s="28">
        <v>2.373818</v>
      </c>
      <c r="R56" s="28">
        <v>2.41222</v>
      </c>
      <c r="S56" s="28">
        <v>2.448677</v>
      </c>
      <c r="T56" s="28">
        <v>2.4817170000000002</v>
      </c>
      <c r="U56" s="28">
        <v>2.5142790000000002</v>
      </c>
      <c r="V56" s="28">
        <v>2.5420569999999998</v>
      </c>
      <c r="W56" s="28">
        <v>2.5794169999999998</v>
      </c>
      <c r="X56" s="28">
        <v>2.5917219999999999</v>
      </c>
      <c r="Y56" s="28">
        <v>2.6257769999999998</v>
      </c>
      <c r="Z56" s="28">
        <v>2.6776680000000002</v>
      </c>
      <c r="AA56" s="28">
        <v>2.7055099999999999</v>
      </c>
      <c r="AB56" s="28">
        <v>2.737298</v>
      </c>
      <c r="AC56" s="28">
        <v>2.7945739999999999</v>
      </c>
      <c r="AD56" s="28">
        <v>2.8016510000000001</v>
      </c>
      <c r="AE56" s="28">
        <v>2.8586710000000002</v>
      </c>
      <c r="AF56" s="28">
        <v>2.905011</v>
      </c>
      <c r="AG56" s="28">
        <v>2.9385020000000002</v>
      </c>
      <c r="AH56" s="28">
        <v>2.9509319999999999</v>
      </c>
      <c r="AI56" s="34">
        <v>1.3011999999999999E-2</v>
      </c>
      <c r="AJ56" s="15"/>
      <c r="AK56" s="35"/>
    </row>
    <row r="57" spans="1:37" ht="15" customHeight="1" x14ac:dyDescent="0.25">
      <c r="A57" s="20" t="s">
        <v>148</v>
      </c>
      <c r="B57" s="27" t="s">
        <v>90</v>
      </c>
      <c r="C57" s="28">
        <v>3.0324309999999999</v>
      </c>
      <c r="D57" s="28">
        <v>2.932855</v>
      </c>
      <c r="E57" s="28">
        <v>2.9289109999999998</v>
      </c>
      <c r="F57" s="28">
        <v>2.9560940000000002</v>
      </c>
      <c r="G57" s="28">
        <v>2.9557380000000002</v>
      </c>
      <c r="H57" s="28">
        <v>2.9916710000000002</v>
      </c>
      <c r="I57" s="28">
        <v>2.9912230000000002</v>
      </c>
      <c r="J57" s="28">
        <v>3.046449</v>
      </c>
      <c r="K57" s="28">
        <v>3.0532530000000002</v>
      </c>
      <c r="L57" s="28">
        <v>3.1003579999999999</v>
      </c>
      <c r="M57" s="28">
        <v>3.1285349999999998</v>
      </c>
      <c r="N57" s="28">
        <v>3.1790449999999999</v>
      </c>
      <c r="O57" s="28">
        <v>3.2154060000000002</v>
      </c>
      <c r="P57" s="28">
        <v>3.237949</v>
      </c>
      <c r="Q57" s="28">
        <v>3.2895189999999999</v>
      </c>
      <c r="R57" s="28">
        <v>3.3159160000000001</v>
      </c>
      <c r="S57" s="28">
        <v>3.346336</v>
      </c>
      <c r="T57" s="28">
        <v>3.380042</v>
      </c>
      <c r="U57" s="28">
        <v>3.4028870000000002</v>
      </c>
      <c r="V57" s="28">
        <v>3.4305099999999999</v>
      </c>
      <c r="W57" s="28">
        <v>3.4615480000000001</v>
      </c>
      <c r="X57" s="28">
        <v>3.4609869999999998</v>
      </c>
      <c r="Y57" s="28">
        <v>3.484731</v>
      </c>
      <c r="Z57" s="28">
        <v>3.5368219999999999</v>
      </c>
      <c r="AA57" s="28">
        <v>3.5604550000000001</v>
      </c>
      <c r="AB57" s="28">
        <v>3.5864959999999999</v>
      </c>
      <c r="AC57" s="28">
        <v>3.6372749999999998</v>
      </c>
      <c r="AD57" s="28">
        <v>3.6392069999999999</v>
      </c>
      <c r="AE57" s="28">
        <v>3.6760030000000001</v>
      </c>
      <c r="AF57" s="28">
        <v>3.7093579999999999</v>
      </c>
      <c r="AG57" s="28">
        <v>3.732475</v>
      </c>
      <c r="AH57" s="28">
        <v>3.7530450000000002</v>
      </c>
      <c r="AI57" s="34">
        <v>6.901E-3</v>
      </c>
      <c r="AJ57" s="15"/>
      <c r="AK57" s="35"/>
    </row>
    <row r="58" spans="1:37" ht="15" customHeight="1" x14ac:dyDescent="0.25">
      <c r="A58" s="20" t="s">
        <v>149</v>
      </c>
      <c r="B58" s="27" t="s">
        <v>91</v>
      </c>
      <c r="C58" s="28">
        <v>1.4595279999999999</v>
      </c>
      <c r="D58" s="28">
        <v>1.5257160000000001</v>
      </c>
      <c r="E58" s="28">
        <v>1.537528</v>
      </c>
      <c r="F58" s="28">
        <v>1.5229060000000001</v>
      </c>
      <c r="G58" s="28">
        <v>1.3746719999999999</v>
      </c>
      <c r="H58" s="28">
        <v>1.43022</v>
      </c>
      <c r="I58" s="28">
        <v>1.4784809999999999</v>
      </c>
      <c r="J58" s="28">
        <v>1.5654220000000001</v>
      </c>
      <c r="K58" s="28">
        <v>1.6780809999999999</v>
      </c>
      <c r="L58" s="28">
        <v>1.7269749999999999</v>
      </c>
      <c r="M58" s="28">
        <v>1.7727440000000001</v>
      </c>
      <c r="N58" s="28">
        <v>1.7021040000000001</v>
      </c>
      <c r="O58" s="28">
        <v>1.7371749999999999</v>
      </c>
      <c r="P58" s="28">
        <v>1.747889</v>
      </c>
      <c r="Q58" s="28">
        <v>1.786316</v>
      </c>
      <c r="R58" s="28">
        <v>1.8059019999999999</v>
      </c>
      <c r="S58" s="28">
        <v>1.900719</v>
      </c>
      <c r="T58" s="28">
        <v>1.9634050000000001</v>
      </c>
      <c r="U58" s="28">
        <v>1.9795510000000001</v>
      </c>
      <c r="V58" s="28">
        <v>2.056263</v>
      </c>
      <c r="W58" s="28">
        <v>2.0828519999999999</v>
      </c>
      <c r="X58" s="28">
        <v>2.1126499999999999</v>
      </c>
      <c r="Y58" s="28">
        <v>2.1299619999999999</v>
      </c>
      <c r="Z58" s="28">
        <v>2.1381760000000001</v>
      </c>
      <c r="AA58" s="28">
        <v>2.2219790000000001</v>
      </c>
      <c r="AB58" s="28">
        <v>2.2563710000000001</v>
      </c>
      <c r="AC58" s="28">
        <v>2.2583769999999999</v>
      </c>
      <c r="AD58" s="28">
        <v>2.3468230000000001</v>
      </c>
      <c r="AE58" s="28">
        <v>2.3865150000000002</v>
      </c>
      <c r="AF58" s="28">
        <v>2.4170120000000002</v>
      </c>
      <c r="AG58" s="28">
        <v>2.446574</v>
      </c>
      <c r="AH58" s="28">
        <v>2.3831479999999998</v>
      </c>
      <c r="AI58" s="34">
        <v>1.5942000000000001E-2</v>
      </c>
      <c r="AJ58" s="15"/>
      <c r="AK58" s="35"/>
    </row>
    <row r="59" spans="1:37" ht="15" customHeight="1" x14ac:dyDescent="0.25">
      <c r="A59" s="20" t="s">
        <v>150</v>
      </c>
      <c r="B59" s="27" t="s">
        <v>125</v>
      </c>
      <c r="C59" s="23">
        <v>61.300182</v>
      </c>
      <c r="D59" s="23">
        <v>64.080055000000002</v>
      </c>
      <c r="E59" s="23">
        <v>64.576179999999994</v>
      </c>
      <c r="F59" s="23">
        <v>63.962066999999998</v>
      </c>
      <c r="G59" s="23">
        <v>57.736217000000003</v>
      </c>
      <c r="H59" s="23">
        <v>60.069243999999998</v>
      </c>
      <c r="I59" s="23">
        <v>62.096203000000003</v>
      </c>
      <c r="J59" s="23">
        <v>65.747710999999995</v>
      </c>
      <c r="K59" s="23">
        <v>70.479384999999994</v>
      </c>
      <c r="L59" s="23">
        <v>72.532966999999999</v>
      </c>
      <c r="M59" s="23">
        <v>74.455246000000002</v>
      </c>
      <c r="N59" s="23">
        <v>71.488349999999997</v>
      </c>
      <c r="O59" s="23">
        <v>72.961357000000007</v>
      </c>
      <c r="P59" s="23">
        <v>73.411323999999993</v>
      </c>
      <c r="Q59" s="23">
        <v>75.025283999999999</v>
      </c>
      <c r="R59" s="23">
        <v>75.847892999999999</v>
      </c>
      <c r="S59" s="23">
        <v>79.830192999999994</v>
      </c>
      <c r="T59" s="23">
        <v>82.463013000000004</v>
      </c>
      <c r="U59" s="23">
        <v>83.141150999999994</v>
      </c>
      <c r="V59" s="23">
        <v>86.363067999999998</v>
      </c>
      <c r="W59" s="23">
        <v>87.479797000000005</v>
      </c>
      <c r="X59" s="23">
        <v>88.731292999999994</v>
      </c>
      <c r="Y59" s="23">
        <v>89.458404999999999</v>
      </c>
      <c r="Z59" s="23">
        <v>89.803391000000005</v>
      </c>
      <c r="AA59" s="23">
        <v>93.323134999999994</v>
      </c>
      <c r="AB59" s="23">
        <v>94.767578</v>
      </c>
      <c r="AC59" s="23">
        <v>94.851821999999999</v>
      </c>
      <c r="AD59" s="23">
        <v>98.566581999999997</v>
      </c>
      <c r="AE59" s="23">
        <v>100.233627</v>
      </c>
      <c r="AF59" s="23">
        <v>101.51449599999999</v>
      </c>
      <c r="AG59" s="23">
        <v>102.756119</v>
      </c>
      <c r="AH59" s="23">
        <v>100.092224</v>
      </c>
      <c r="AI59" s="34">
        <v>1.5942000000000001E-2</v>
      </c>
      <c r="AJ59" s="15"/>
      <c r="AK59" s="35"/>
    </row>
    <row r="60" spans="1:37" ht="15" customHeight="1" x14ac:dyDescent="0.2">
      <c r="A60" s="20" t="s">
        <v>151</v>
      </c>
      <c r="B60" s="22" t="s">
        <v>152</v>
      </c>
      <c r="C60" s="29">
        <v>2.366549</v>
      </c>
      <c r="D60" s="29">
        <v>2.2958129999999999</v>
      </c>
      <c r="E60" s="29">
        <v>2.2934139999999998</v>
      </c>
      <c r="F60" s="29">
        <v>2.3040690000000001</v>
      </c>
      <c r="G60" s="29">
        <v>2.2905660000000001</v>
      </c>
      <c r="H60" s="29">
        <v>2.2866230000000001</v>
      </c>
      <c r="I60" s="29">
        <v>2.3058420000000002</v>
      </c>
      <c r="J60" s="29">
        <v>2.340973</v>
      </c>
      <c r="K60" s="29">
        <v>2.3592080000000002</v>
      </c>
      <c r="L60" s="29">
        <v>2.380922</v>
      </c>
      <c r="M60" s="29">
        <v>2.4027699999999999</v>
      </c>
      <c r="N60" s="29">
        <v>2.4460250000000001</v>
      </c>
      <c r="O60" s="29">
        <v>2.4631829999999999</v>
      </c>
      <c r="P60" s="29">
        <v>2.4782130000000002</v>
      </c>
      <c r="Q60" s="29">
        <v>2.5176970000000001</v>
      </c>
      <c r="R60" s="29">
        <v>2.5478610000000002</v>
      </c>
      <c r="S60" s="29">
        <v>2.5723739999999999</v>
      </c>
      <c r="T60" s="29">
        <v>2.6012529999999998</v>
      </c>
      <c r="U60" s="29">
        <v>2.6147909999999999</v>
      </c>
      <c r="V60" s="29">
        <v>2.640641</v>
      </c>
      <c r="W60" s="29">
        <v>2.6702499999999998</v>
      </c>
      <c r="X60" s="29">
        <v>2.6771229999999999</v>
      </c>
      <c r="Y60" s="29">
        <v>2.6963140000000001</v>
      </c>
      <c r="Z60" s="29">
        <v>2.7375090000000002</v>
      </c>
      <c r="AA60" s="29">
        <v>2.7595909999999999</v>
      </c>
      <c r="AB60" s="29">
        <v>2.7821609999999999</v>
      </c>
      <c r="AC60" s="29">
        <v>2.8192689999999998</v>
      </c>
      <c r="AD60" s="29">
        <v>2.8272900000000001</v>
      </c>
      <c r="AE60" s="29">
        <v>2.8716119999999998</v>
      </c>
      <c r="AF60" s="29">
        <v>2.9046259999999999</v>
      </c>
      <c r="AG60" s="29">
        <v>2.9279790000000001</v>
      </c>
      <c r="AH60" s="29">
        <v>2.9456690000000001</v>
      </c>
      <c r="AI60" s="36">
        <v>7.0860000000000003E-3</v>
      </c>
      <c r="AJ60" s="29"/>
      <c r="AK60" s="36"/>
    </row>
    <row r="63" spans="1:37" ht="15" customHeight="1" x14ac:dyDescent="0.2">
      <c r="B63" s="22" t="s">
        <v>102</v>
      </c>
    </row>
    <row r="64" spans="1:37" ht="15" customHeight="1" x14ac:dyDescent="0.2">
      <c r="B64" s="22" t="s">
        <v>153</v>
      </c>
    </row>
    <row r="65" spans="1:37" ht="15" customHeight="1" x14ac:dyDescent="0.25">
      <c r="A65" s="20" t="s">
        <v>154</v>
      </c>
      <c r="B65" s="27" t="s">
        <v>112</v>
      </c>
      <c r="C65" s="23">
        <v>63.371997999999998</v>
      </c>
      <c r="D65" s="23">
        <v>59.932999000000002</v>
      </c>
      <c r="E65" s="23">
        <v>64.689864999999998</v>
      </c>
      <c r="F65" s="23">
        <v>68.861427000000006</v>
      </c>
      <c r="G65" s="23">
        <v>72.013762999999997</v>
      </c>
      <c r="H65" s="23">
        <v>75.530227999999994</v>
      </c>
      <c r="I65" s="23">
        <v>79.240425000000002</v>
      </c>
      <c r="J65" s="23">
        <v>83.028533999999993</v>
      </c>
      <c r="K65" s="23">
        <v>86.475121000000001</v>
      </c>
      <c r="L65" s="23">
        <v>90.513267999999997</v>
      </c>
      <c r="M65" s="23">
        <v>94.651404999999997</v>
      </c>
      <c r="N65" s="23">
        <v>98.288391000000004</v>
      </c>
      <c r="O65" s="23">
        <v>102.55667099999999</v>
      </c>
      <c r="P65" s="23">
        <v>106.521652</v>
      </c>
      <c r="Q65" s="23">
        <v>111.479332</v>
      </c>
      <c r="R65" s="23">
        <v>115.851364</v>
      </c>
      <c r="S65" s="23">
        <v>120.46687300000001</v>
      </c>
      <c r="T65" s="23">
        <v>125.41025500000001</v>
      </c>
      <c r="U65" s="23">
        <v>130.158951</v>
      </c>
      <c r="V65" s="23">
        <v>135.32948300000001</v>
      </c>
      <c r="W65" s="23">
        <v>140.765717</v>
      </c>
      <c r="X65" s="23">
        <v>146.03994800000001</v>
      </c>
      <c r="Y65" s="23">
        <v>151.26097100000001</v>
      </c>
      <c r="Z65" s="23">
        <v>158.22602800000001</v>
      </c>
      <c r="AA65" s="23">
        <v>163.915482</v>
      </c>
      <c r="AB65" s="23">
        <v>170.23127700000001</v>
      </c>
      <c r="AC65" s="23">
        <v>176.887756</v>
      </c>
      <c r="AD65" s="23">
        <v>183.427155</v>
      </c>
      <c r="AE65" s="23">
        <v>191.10295099999999</v>
      </c>
      <c r="AF65" s="23">
        <v>198.939514</v>
      </c>
      <c r="AG65" s="23">
        <v>206.79264800000001</v>
      </c>
      <c r="AH65" s="23">
        <v>214.277344</v>
      </c>
      <c r="AI65" s="34">
        <v>4.0080999999999999E-2</v>
      </c>
      <c r="AJ65" s="15"/>
      <c r="AK65" s="35"/>
    </row>
    <row r="66" spans="1:37" ht="15" customHeight="1" x14ac:dyDescent="0.25">
      <c r="A66" s="20" t="s">
        <v>155</v>
      </c>
      <c r="B66" s="27" t="s">
        <v>114</v>
      </c>
      <c r="C66" s="23">
        <v>56.261001999999998</v>
      </c>
      <c r="D66" s="23">
        <v>54.432999000000002</v>
      </c>
      <c r="E66" s="23">
        <v>61.120860999999998</v>
      </c>
      <c r="F66" s="23">
        <v>64.167282</v>
      </c>
      <c r="G66" s="23">
        <v>67.014549000000002</v>
      </c>
      <c r="H66" s="23">
        <v>71.021102999999997</v>
      </c>
      <c r="I66" s="23">
        <v>74.424919000000003</v>
      </c>
      <c r="J66" s="23">
        <v>78.099334999999996</v>
      </c>
      <c r="K66" s="23">
        <v>81.877350000000007</v>
      </c>
      <c r="L66" s="23">
        <v>84.780281000000002</v>
      </c>
      <c r="M66" s="23">
        <v>88.748465999999993</v>
      </c>
      <c r="N66" s="23">
        <v>92.465171999999995</v>
      </c>
      <c r="O66" s="23">
        <v>96.784126000000001</v>
      </c>
      <c r="P66" s="23">
        <v>100.08616600000001</v>
      </c>
      <c r="Q66" s="23">
        <v>106.05126199999999</v>
      </c>
      <c r="R66" s="23">
        <v>110.099335</v>
      </c>
      <c r="S66" s="23">
        <v>114.72807299999999</v>
      </c>
      <c r="T66" s="23">
        <v>120.302536</v>
      </c>
      <c r="U66" s="23">
        <v>123.55674</v>
      </c>
      <c r="V66" s="23">
        <v>128.69053600000001</v>
      </c>
      <c r="W66" s="23">
        <v>133.85997</v>
      </c>
      <c r="X66" s="23">
        <v>138.38436899999999</v>
      </c>
      <c r="Y66" s="23">
        <v>143.18843100000001</v>
      </c>
      <c r="Z66" s="23">
        <v>150.32037399999999</v>
      </c>
      <c r="AA66" s="23">
        <v>155.66941800000001</v>
      </c>
      <c r="AB66" s="23">
        <v>161.56118799999999</v>
      </c>
      <c r="AC66" s="23">
        <v>168.90799000000001</v>
      </c>
      <c r="AD66" s="23">
        <v>174.21331799999999</v>
      </c>
      <c r="AE66" s="23">
        <v>182.914185</v>
      </c>
      <c r="AF66" s="23">
        <v>190.96421799999999</v>
      </c>
      <c r="AG66" s="23">
        <v>198.653381</v>
      </c>
      <c r="AH66" s="23">
        <v>205.58166499999999</v>
      </c>
      <c r="AI66" s="34">
        <v>4.2687000000000003E-2</v>
      </c>
      <c r="AJ66" s="15"/>
      <c r="AK66" s="35"/>
    </row>
    <row r="67" spans="1:37" ht="15" customHeight="1" x14ac:dyDescent="0.25">
      <c r="A67" s="20" t="s">
        <v>156</v>
      </c>
      <c r="B67" s="27" t="s">
        <v>116</v>
      </c>
      <c r="C67" s="23">
        <v>56.764999000000003</v>
      </c>
      <c r="D67" s="23">
        <v>49.867001000000002</v>
      </c>
      <c r="E67" s="23">
        <v>61.556469</v>
      </c>
      <c r="F67" s="23">
        <v>65.280204999999995</v>
      </c>
      <c r="G67" s="23">
        <v>67.956237999999999</v>
      </c>
      <c r="H67" s="23">
        <v>72.402259999999998</v>
      </c>
      <c r="I67" s="23">
        <v>75.847785999999999</v>
      </c>
      <c r="J67" s="23">
        <v>77.774330000000006</v>
      </c>
      <c r="K67" s="23">
        <v>82.533157000000003</v>
      </c>
      <c r="L67" s="23">
        <v>83.868163999999993</v>
      </c>
      <c r="M67" s="23">
        <v>87.797920000000005</v>
      </c>
      <c r="N67" s="23">
        <v>91.258697999999995</v>
      </c>
      <c r="O67" s="23">
        <v>95.511559000000005</v>
      </c>
      <c r="P67" s="23">
        <v>98.144149999999996</v>
      </c>
      <c r="Q67" s="23">
        <v>105.787498</v>
      </c>
      <c r="R67" s="23">
        <v>107.34292600000001</v>
      </c>
      <c r="S67" s="23">
        <v>111.57373</v>
      </c>
      <c r="T67" s="23">
        <v>118.565208</v>
      </c>
      <c r="U67" s="23">
        <v>122.67982499999999</v>
      </c>
      <c r="V67" s="23">
        <v>127.606979</v>
      </c>
      <c r="W67" s="23">
        <v>132.73393200000001</v>
      </c>
      <c r="X67" s="23">
        <v>139.40568500000001</v>
      </c>
      <c r="Y67" s="23">
        <v>144.145264</v>
      </c>
      <c r="Z67" s="23">
        <v>151.44326799999999</v>
      </c>
      <c r="AA67" s="23">
        <v>156.41232299999999</v>
      </c>
      <c r="AB67" s="23">
        <v>162.149384</v>
      </c>
      <c r="AC67" s="23">
        <v>169.800613</v>
      </c>
      <c r="AD67" s="23">
        <v>175.562881</v>
      </c>
      <c r="AE67" s="23">
        <v>183.687927</v>
      </c>
      <c r="AF67" s="23">
        <v>190.69332900000001</v>
      </c>
      <c r="AG67" s="23">
        <v>198.07292200000001</v>
      </c>
      <c r="AH67" s="23">
        <v>205.052628</v>
      </c>
      <c r="AI67" s="34">
        <v>4.2300999999999998E-2</v>
      </c>
      <c r="AJ67" s="15"/>
      <c r="AK67" s="35"/>
    </row>
    <row r="69" spans="1:37" ht="15" customHeight="1" x14ac:dyDescent="0.2">
      <c r="B69" s="22" t="s">
        <v>157</v>
      </c>
    </row>
    <row r="70" spans="1:37" ht="15" customHeight="1" x14ac:dyDescent="0.2">
      <c r="B70" s="22" t="s">
        <v>158</v>
      </c>
    </row>
    <row r="71" spans="1:37" ht="15" customHeight="1" x14ac:dyDescent="0.2">
      <c r="B71" s="22" t="s">
        <v>87</v>
      </c>
    </row>
    <row r="72" spans="1:37" ht="15" customHeight="1" x14ac:dyDescent="0.25">
      <c r="A72" s="20" t="s">
        <v>159</v>
      </c>
      <c r="B72" s="27" t="s">
        <v>88</v>
      </c>
      <c r="C72" s="28">
        <v>1.95153</v>
      </c>
      <c r="D72" s="28">
        <v>1.9744630000000001</v>
      </c>
      <c r="E72" s="28">
        <v>2.0578699999999999</v>
      </c>
      <c r="F72" s="28">
        <v>2.1796259999999998</v>
      </c>
      <c r="G72" s="28">
        <v>2.3032010000000001</v>
      </c>
      <c r="H72" s="28">
        <v>2.4349409999999998</v>
      </c>
      <c r="I72" s="28">
        <v>2.5930049999999998</v>
      </c>
      <c r="J72" s="28">
        <v>2.7681170000000002</v>
      </c>
      <c r="K72" s="28">
        <v>2.9280300000000001</v>
      </c>
      <c r="L72" s="28">
        <v>3.072095</v>
      </c>
      <c r="M72" s="28">
        <v>3.1981809999999999</v>
      </c>
      <c r="N72" s="28">
        <v>3.319213</v>
      </c>
      <c r="O72" s="28">
        <v>3.4127139999999998</v>
      </c>
      <c r="P72" s="28">
        <v>3.5081709999999999</v>
      </c>
      <c r="Q72" s="28">
        <v>3.626474</v>
      </c>
      <c r="R72" s="28">
        <v>3.74817</v>
      </c>
      <c r="S72" s="28">
        <v>3.878012</v>
      </c>
      <c r="T72" s="28">
        <v>4.0188179999999996</v>
      </c>
      <c r="U72" s="28">
        <v>4.1703380000000001</v>
      </c>
      <c r="V72" s="28">
        <v>4.328201</v>
      </c>
      <c r="W72" s="28">
        <v>4.4891560000000004</v>
      </c>
      <c r="X72" s="28">
        <v>4.6501419999999998</v>
      </c>
      <c r="Y72" s="28">
        <v>4.8137150000000002</v>
      </c>
      <c r="Z72" s="28">
        <v>4.9974860000000003</v>
      </c>
      <c r="AA72" s="28">
        <v>5.1820500000000003</v>
      </c>
      <c r="AB72" s="28">
        <v>5.3725339999999999</v>
      </c>
      <c r="AC72" s="28">
        <v>5.5702030000000002</v>
      </c>
      <c r="AD72" s="28">
        <v>5.7731219999999999</v>
      </c>
      <c r="AE72" s="28">
        <v>5.995126</v>
      </c>
      <c r="AF72" s="28">
        <v>6.2326499999999996</v>
      </c>
      <c r="AG72" s="28">
        <v>6.4711350000000003</v>
      </c>
      <c r="AH72" s="28">
        <v>6.7103140000000003</v>
      </c>
      <c r="AI72" s="34">
        <v>4.0644E-2</v>
      </c>
      <c r="AJ72" s="15"/>
      <c r="AK72" s="35"/>
    </row>
    <row r="73" spans="1:37" ht="15" customHeight="1" x14ac:dyDescent="0.25">
      <c r="A73" s="20" t="s">
        <v>160</v>
      </c>
      <c r="B73" s="27" t="s">
        <v>90</v>
      </c>
      <c r="C73" s="28">
        <v>3.0089250000000001</v>
      </c>
      <c r="D73" s="28">
        <v>2.999358</v>
      </c>
      <c r="E73" s="28">
        <v>3.1211679999999999</v>
      </c>
      <c r="F73" s="28">
        <v>3.2833670000000001</v>
      </c>
      <c r="G73" s="28">
        <v>3.4239999999999999</v>
      </c>
      <c r="H73" s="28">
        <v>3.605667</v>
      </c>
      <c r="I73" s="28">
        <v>3.7562449999999998</v>
      </c>
      <c r="J73" s="28">
        <v>3.903597</v>
      </c>
      <c r="K73" s="28">
        <v>4.002173</v>
      </c>
      <c r="L73" s="28">
        <v>4.1559109999999997</v>
      </c>
      <c r="M73" s="28">
        <v>4.2893150000000002</v>
      </c>
      <c r="N73" s="28">
        <v>4.4092760000000002</v>
      </c>
      <c r="O73" s="28">
        <v>4.5585719999999998</v>
      </c>
      <c r="P73" s="28">
        <v>4.6906189999999999</v>
      </c>
      <c r="Q73" s="28">
        <v>4.8569880000000003</v>
      </c>
      <c r="R73" s="28">
        <v>5.0034739999999998</v>
      </c>
      <c r="S73" s="28">
        <v>5.1551660000000004</v>
      </c>
      <c r="T73" s="28">
        <v>5.3178409999999996</v>
      </c>
      <c r="U73" s="28">
        <v>5.4686599999999999</v>
      </c>
      <c r="V73" s="28">
        <v>5.6343769999999997</v>
      </c>
      <c r="W73" s="28">
        <v>5.8103429999999996</v>
      </c>
      <c r="X73" s="28">
        <v>5.9410720000000001</v>
      </c>
      <c r="Y73" s="28">
        <v>6.118868</v>
      </c>
      <c r="Z73" s="28">
        <v>6.3445460000000002</v>
      </c>
      <c r="AA73" s="28">
        <v>6.5317400000000001</v>
      </c>
      <c r="AB73" s="28">
        <v>6.7296639999999996</v>
      </c>
      <c r="AC73" s="28">
        <v>6.9769079999999999</v>
      </c>
      <c r="AD73" s="28">
        <v>7.1537040000000003</v>
      </c>
      <c r="AE73" s="28">
        <v>7.3945780000000001</v>
      </c>
      <c r="AF73" s="28">
        <v>7.6500729999999999</v>
      </c>
      <c r="AG73" s="28">
        <v>7.8888340000000001</v>
      </c>
      <c r="AH73" s="28">
        <v>8.1184619999999992</v>
      </c>
      <c r="AI73" s="34">
        <v>3.2536000000000002E-2</v>
      </c>
      <c r="AJ73" s="15"/>
      <c r="AK73" s="35"/>
    </row>
    <row r="75" spans="1:37" ht="15" customHeight="1" x14ac:dyDescent="0.2">
      <c r="B75" s="22" t="s">
        <v>89</v>
      </c>
    </row>
    <row r="76" spans="1:37" ht="15" customHeight="1" x14ac:dyDescent="0.25">
      <c r="A76" s="20" t="s">
        <v>161</v>
      </c>
      <c r="B76" s="27" t="s">
        <v>90</v>
      </c>
      <c r="C76" s="28">
        <v>3.0205359999999999</v>
      </c>
      <c r="D76" s="28">
        <v>3.0105970000000002</v>
      </c>
      <c r="E76" s="28">
        <v>2.9914990000000001</v>
      </c>
      <c r="F76" s="28">
        <v>3.0044369999999998</v>
      </c>
      <c r="G76" s="28">
        <v>2.9893890000000001</v>
      </c>
      <c r="H76" s="28">
        <v>3.0076170000000002</v>
      </c>
      <c r="I76" s="28">
        <v>2.9850639999999999</v>
      </c>
      <c r="J76" s="28">
        <v>3.1168170000000002</v>
      </c>
      <c r="K76" s="28">
        <v>3.1974689999999999</v>
      </c>
      <c r="L76" s="28">
        <v>3.3325830000000001</v>
      </c>
      <c r="M76" s="28">
        <v>3.447114</v>
      </c>
      <c r="N76" s="28">
        <v>3.6019519999999998</v>
      </c>
      <c r="O76" s="28">
        <v>3.7330559999999999</v>
      </c>
      <c r="P76" s="28">
        <v>3.847089</v>
      </c>
      <c r="Q76" s="28">
        <v>4.0072070000000002</v>
      </c>
      <c r="R76" s="28">
        <v>4.1349749999999998</v>
      </c>
      <c r="S76" s="28">
        <v>4.2698510000000001</v>
      </c>
      <c r="T76" s="28">
        <v>4.4148899999999998</v>
      </c>
      <c r="U76" s="28">
        <v>4.5458949999999998</v>
      </c>
      <c r="V76" s="28">
        <v>4.6918829999999998</v>
      </c>
      <c r="W76" s="28">
        <v>4.8483349999999996</v>
      </c>
      <c r="X76" s="28">
        <v>4.9588939999999999</v>
      </c>
      <c r="Y76" s="28">
        <v>5.1155549999999996</v>
      </c>
      <c r="Z76" s="28">
        <v>5.3199860000000001</v>
      </c>
      <c r="AA76" s="28">
        <v>5.4853810000000003</v>
      </c>
      <c r="AB76" s="28">
        <v>5.659097</v>
      </c>
      <c r="AC76" s="28">
        <v>5.8854090000000001</v>
      </c>
      <c r="AD76" s="28">
        <v>6.0358879999999999</v>
      </c>
      <c r="AE76" s="28">
        <v>6.2559680000000002</v>
      </c>
      <c r="AF76" s="28">
        <v>6.4828910000000004</v>
      </c>
      <c r="AG76" s="28">
        <v>6.6950820000000002</v>
      </c>
      <c r="AH76" s="28">
        <v>6.9000430000000001</v>
      </c>
      <c r="AI76" s="34">
        <v>2.7005999999999999E-2</v>
      </c>
      <c r="AJ76" s="15"/>
      <c r="AK76" s="35"/>
    </row>
    <row r="77" spans="1:37" ht="15" customHeight="1" x14ac:dyDescent="0.25">
      <c r="A77" s="20" t="s">
        <v>162</v>
      </c>
      <c r="B77" s="27" t="s">
        <v>91</v>
      </c>
      <c r="C77" s="28">
        <v>0.95195799999999997</v>
      </c>
      <c r="D77" s="28">
        <v>0.555064</v>
      </c>
      <c r="E77" s="28">
        <v>0.79927800000000004</v>
      </c>
      <c r="F77" s="28">
        <v>1.0138990000000001</v>
      </c>
      <c r="G77" s="28">
        <v>1.232281</v>
      </c>
      <c r="H77" s="28">
        <v>1.4764109999999999</v>
      </c>
      <c r="I77" s="28">
        <v>1.7421660000000001</v>
      </c>
      <c r="J77" s="28">
        <v>1.7821910000000001</v>
      </c>
      <c r="K77" s="28">
        <v>1.891527</v>
      </c>
      <c r="L77" s="28">
        <v>1.923597</v>
      </c>
      <c r="M77" s="28">
        <v>2.053499</v>
      </c>
      <c r="N77" s="28">
        <v>2.1305420000000002</v>
      </c>
      <c r="O77" s="28">
        <v>2.2419799999999999</v>
      </c>
      <c r="P77" s="28">
        <v>2.3128440000000001</v>
      </c>
      <c r="Q77" s="28">
        <v>2.4166150000000002</v>
      </c>
      <c r="R77" s="28">
        <v>2.4903179999999998</v>
      </c>
      <c r="S77" s="28">
        <v>2.5977980000000001</v>
      </c>
      <c r="T77" s="28">
        <v>2.7040109999999999</v>
      </c>
      <c r="U77" s="28">
        <v>2.7947660000000001</v>
      </c>
      <c r="V77" s="28">
        <v>2.9012120000000001</v>
      </c>
      <c r="W77" s="28">
        <v>3.035666</v>
      </c>
      <c r="X77" s="28">
        <v>3.1826669999999999</v>
      </c>
      <c r="Y77" s="28">
        <v>3.3319320000000001</v>
      </c>
      <c r="Z77" s="28">
        <v>3.4608110000000001</v>
      </c>
      <c r="AA77" s="28">
        <v>3.5960939999999999</v>
      </c>
      <c r="AB77" s="28">
        <v>3.7200380000000002</v>
      </c>
      <c r="AC77" s="28">
        <v>3.8302580000000002</v>
      </c>
      <c r="AD77" s="28">
        <v>4.0147269999999997</v>
      </c>
      <c r="AE77" s="28">
        <v>4.1230289999999998</v>
      </c>
      <c r="AF77" s="28">
        <v>4.2717900000000002</v>
      </c>
      <c r="AG77" s="28">
        <v>4.4393219999999998</v>
      </c>
      <c r="AH77" s="28">
        <v>4.6507550000000002</v>
      </c>
      <c r="AI77" s="34">
        <v>5.2502E-2</v>
      </c>
      <c r="AJ77" s="15"/>
      <c r="AK77" s="35"/>
    </row>
    <row r="79" spans="1:37" ht="15" customHeight="1" x14ac:dyDescent="0.2">
      <c r="B79" s="22" t="s">
        <v>126</v>
      </c>
    </row>
    <row r="80" spans="1:37" ht="15" customHeight="1" x14ac:dyDescent="0.25">
      <c r="A80" s="20" t="s">
        <v>163</v>
      </c>
      <c r="B80" s="27" t="s">
        <v>88</v>
      </c>
      <c r="C80" s="28">
        <v>1.1561520000000001</v>
      </c>
      <c r="D80" s="28">
        <v>1.0813459999999999</v>
      </c>
      <c r="E80" s="28">
        <v>1.162004</v>
      </c>
      <c r="F80" s="28">
        <v>1.267406</v>
      </c>
      <c r="G80" s="28">
        <v>1.346428</v>
      </c>
      <c r="H80" s="28">
        <v>1.4332279999999999</v>
      </c>
      <c r="I80" s="28">
        <v>1.549768</v>
      </c>
      <c r="J80" s="28">
        <v>1.669276</v>
      </c>
      <c r="K80" s="28">
        <v>1.7505710000000001</v>
      </c>
      <c r="L80" s="28">
        <v>1.818265</v>
      </c>
      <c r="M80" s="28">
        <v>1.873416</v>
      </c>
      <c r="N80" s="28">
        <v>1.9074089999999999</v>
      </c>
      <c r="O80" s="28">
        <v>1.952321</v>
      </c>
      <c r="P80" s="28">
        <v>2.007406</v>
      </c>
      <c r="Q80" s="28">
        <v>2.0892780000000002</v>
      </c>
      <c r="R80" s="28">
        <v>2.1679270000000002</v>
      </c>
      <c r="S80" s="28">
        <v>2.2504629999999999</v>
      </c>
      <c r="T80" s="28">
        <v>2.3412839999999999</v>
      </c>
      <c r="U80" s="28">
        <v>2.438704</v>
      </c>
      <c r="V80" s="28">
        <v>2.536473</v>
      </c>
      <c r="W80" s="28">
        <v>2.6333310000000001</v>
      </c>
      <c r="X80" s="28">
        <v>2.7272319999999999</v>
      </c>
      <c r="Y80" s="28">
        <v>2.8230010000000001</v>
      </c>
      <c r="Z80" s="28">
        <v>2.94598</v>
      </c>
      <c r="AA80" s="28">
        <v>3.0562490000000002</v>
      </c>
      <c r="AB80" s="28">
        <v>3.1711689999999999</v>
      </c>
      <c r="AC80" s="28">
        <v>3.2914110000000001</v>
      </c>
      <c r="AD80" s="28">
        <v>3.4140809999999999</v>
      </c>
      <c r="AE80" s="28">
        <v>3.558427</v>
      </c>
      <c r="AF80" s="28">
        <v>3.7104270000000001</v>
      </c>
      <c r="AG80" s="28">
        <v>3.8515190000000001</v>
      </c>
      <c r="AH80" s="28">
        <v>3.9937819999999999</v>
      </c>
      <c r="AI80" s="34">
        <v>4.0799000000000002E-2</v>
      </c>
      <c r="AJ80" s="15"/>
      <c r="AK80" s="35"/>
    </row>
    <row r="81" spans="1:37" ht="15" customHeight="1" x14ac:dyDescent="0.25">
      <c r="A81" s="20" t="s">
        <v>164</v>
      </c>
      <c r="B81" s="27" t="s">
        <v>90</v>
      </c>
      <c r="C81" s="28">
        <v>3.010132</v>
      </c>
      <c r="D81" s="28">
        <v>2.9999850000000001</v>
      </c>
      <c r="E81" s="28">
        <v>2.9841859999999998</v>
      </c>
      <c r="F81" s="28">
        <v>2.9996179999999999</v>
      </c>
      <c r="G81" s="28">
        <v>2.987552</v>
      </c>
      <c r="H81" s="28">
        <v>3.0084590000000002</v>
      </c>
      <c r="I81" s="28">
        <v>2.986253</v>
      </c>
      <c r="J81" s="28">
        <v>3.1214240000000002</v>
      </c>
      <c r="K81" s="28">
        <v>3.204488</v>
      </c>
      <c r="L81" s="28">
        <v>3.3403589999999999</v>
      </c>
      <c r="M81" s="28">
        <v>3.4569480000000001</v>
      </c>
      <c r="N81" s="28">
        <v>3.5592410000000001</v>
      </c>
      <c r="O81" s="28">
        <v>3.690655</v>
      </c>
      <c r="P81" s="28">
        <v>3.8050999999999999</v>
      </c>
      <c r="Q81" s="28">
        <v>3.9575209999999998</v>
      </c>
      <c r="R81" s="28">
        <v>4.08446</v>
      </c>
      <c r="S81" s="28">
        <v>4.2197589999999998</v>
      </c>
      <c r="T81" s="28">
        <v>4.3639640000000002</v>
      </c>
      <c r="U81" s="28">
        <v>4.4948990000000002</v>
      </c>
      <c r="V81" s="28">
        <v>4.6399559999999997</v>
      </c>
      <c r="W81" s="28">
        <v>4.7955249999999996</v>
      </c>
      <c r="X81" s="28">
        <v>4.9056850000000001</v>
      </c>
      <c r="Y81" s="28">
        <v>5.0610850000000003</v>
      </c>
      <c r="Z81" s="28">
        <v>5.2654959999999997</v>
      </c>
      <c r="AA81" s="28">
        <v>5.4295600000000004</v>
      </c>
      <c r="AB81" s="28">
        <v>5.6038420000000002</v>
      </c>
      <c r="AC81" s="28">
        <v>5.8310709999999997</v>
      </c>
      <c r="AD81" s="28">
        <v>5.9778630000000001</v>
      </c>
      <c r="AE81" s="28">
        <v>6.197311</v>
      </c>
      <c r="AF81" s="28">
        <v>6.4194979999999999</v>
      </c>
      <c r="AG81" s="28">
        <v>6.6295260000000003</v>
      </c>
      <c r="AH81" s="28">
        <v>6.8362249999999998</v>
      </c>
      <c r="AI81" s="34">
        <v>2.6813E-2</v>
      </c>
      <c r="AJ81" s="15"/>
      <c r="AK81" s="35"/>
    </row>
    <row r="82" spans="1:37" ht="15" customHeight="1" x14ac:dyDescent="0.25">
      <c r="A82" s="20" t="s">
        <v>165</v>
      </c>
      <c r="B82" s="27" t="s">
        <v>91</v>
      </c>
      <c r="C82" s="28">
        <v>0.97050499999999995</v>
      </c>
      <c r="D82" s="28">
        <v>0.55479900000000004</v>
      </c>
      <c r="E82" s="28">
        <v>0.82762199999999997</v>
      </c>
      <c r="F82" s="28">
        <v>1.1238509999999999</v>
      </c>
      <c r="G82" s="28">
        <v>1.412274</v>
      </c>
      <c r="H82" s="28">
        <v>1.7411760000000001</v>
      </c>
      <c r="I82" s="28">
        <v>2.0741900000000002</v>
      </c>
      <c r="J82" s="28">
        <v>2.1172659999999999</v>
      </c>
      <c r="K82" s="28">
        <v>2.250718</v>
      </c>
      <c r="L82" s="28">
        <v>2.2753329999999998</v>
      </c>
      <c r="M82" s="28">
        <v>2.4155139999999999</v>
      </c>
      <c r="N82" s="28">
        <v>2.510694</v>
      </c>
      <c r="O82" s="28">
        <v>2.6354839999999999</v>
      </c>
      <c r="P82" s="28">
        <v>2.7101169999999999</v>
      </c>
      <c r="Q82" s="28">
        <v>2.8191009999999999</v>
      </c>
      <c r="R82" s="28">
        <v>2.8954149999999998</v>
      </c>
      <c r="S82" s="28">
        <v>3.0112570000000001</v>
      </c>
      <c r="T82" s="28">
        <v>3.1276079999999999</v>
      </c>
      <c r="U82" s="28">
        <v>3.2423709999999999</v>
      </c>
      <c r="V82" s="28">
        <v>3.359264</v>
      </c>
      <c r="W82" s="28">
        <v>3.5048170000000001</v>
      </c>
      <c r="X82" s="28">
        <v>3.667538</v>
      </c>
      <c r="Y82" s="28">
        <v>3.8235540000000001</v>
      </c>
      <c r="Z82" s="28">
        <v>3.9685929999999998</v>
      </c>
      <c r="AA82" s="28">
        <v>4.113181</v>
      </c>
      <c r="AB82" s="28">
        <v>4.2509499999999996</v>
      </c>
      <c r="AC82" s="28">
        <v>4.3751389999999999</v>
      </c>
      <c r="AD82" s="28">
        <v>4.57003</v>
      </c>
      <c r="AE82" s="28">
        <v>4.6937350000000002</v>
      </c>
      <c r="AF82" s="28">
        <v>4.8578070000000002</v>
      </c>
      <c r="AG82" s="28">
        <v>5.0397319999999999</v>
      </c>
      <c r="AH82" s="28">
        <v>5.2584910000000002</v>
      </c>
      <c r="AI82" s="34">
        <v>5.6022000000000002E-2</v>
      </c>
      <c r="AJ82" s="15"/>
      <c r="AK82" s="35"/>
    </row>
    <row r="84" spans="1:37" ht="15" customHeight="1" x14ac:dyDescent="0.2">
      <c r="B84" s="22" t="s">
        <v>93</v>
      </c>
    </row>
    <row r="85" spans="1:37" ht="15" customHeight="1" x14ac:dyDescent="0.25">
      <c r="A85" s="20" t="s">
        <v>166</v>
      </c>
      <c r="B85" s="27" t="s">
        <v>88</v>
      </c>
      <c r="C85" s="28">
        <v>1.519323</v>
      </c>
      <c r="D85" s="28">
        <v>1.4558279999999999</v>
      </c>
      <c r="E85" s="28">
        <v>1.53582</v>
      </c>
      <c r="F85" s="28">
        <v>1.642317</v>
      </c>
      <c r="G85" s="28">
        <v>1.726461</v>
      </c>
      <c r="H85" s="28">
        <v>1.815804</v>
      </c>
      <c r="I85" s="28">
        <v>1.9299930000000001</v>
      </c>
      <c r="J85" s="28">
        <v>2.0472990000000002</v>
      </c>
      <c r="K85" s="28">
        <v>2.133114</v>
      </c>
      <c r="L85" s="28">
        <v>2.2069719999999999</v>
      </c>
      <c r="M85" s="28">
        <v>2.2701720000000001</v>
      </c>
      <c r="N85" s="28">
        <v>2.3791600000000002</v>
      </c>
      <c r="O85" s="28">
        <v>2.4339059999999999</v>
      </c>
      <c r="P85" s="28">
        <v>2.497115</v>
      </c>
      <c r="Q85" s="28">
        <v>2.5922700000000001</v>
      </c>
      <c r="R85" s="28">
        <v>2.675773</v>
      </c>
      <c r="S85" s="28">
        <v>2.7628409999999999</v>
      </c>
      <c r="T85" s="28">
        <v>2.8573490000000001</v>
      </c>
      <c r="U85" s="28">
        <v>2.9577610000000001</v>
      </c>
      <c r="V85" s="28">
        <v>3.0589360000000001</v>
      </c>
      <c r="W85" s="28">
        <v>3.159618</v>
      </c>
      <c r="X85" s="28">
        <v>3.2581920000000002</v>
      </c>
      <c r="Y85" s="28">
        <v>3.3587560000000001</v>
      </c>
      <c r="Z85" s="28">
        <v>3.4812210000000001</v>
      </c>
      <c r="AA85" s="28">
        <v>3.5948150000000001</v>
      </c>
      <c r="AB85" s="28">
        <v>3.7125680000000001</v>
      </c>
      <c r="AC85" s="28">
        <v>3.8352539999999999</v>
      </c>
      <c r="AD85" s="28">
        <v>3.9606650000000001</v>
      </c>
      <c r="AE85" s="28">
        <v>4.103637</v>
      </c>
      <c r="AF85" s="28">
        <v>4.2541520000000004</v>
      </c>
      <c r="AG85" s="28">
        <v>4.3974859999999998</v>
      </c>
      <c r="AH85" s="28">
        <v>4.5416869999999996</v>
      </c>
      <c r="AI85" s="34">
        <v>3.5955000000000001E-2</v>
      </c>
      <c r="AJ85" s="15"/>
      <c r="AK85" s="35"/>
    </row>
    <row r="86" spans="1:37" ht="15" customHeight="1" x14ac:dyDescent="0.25">
      <c r="A86" s="20" t="s">
        <v>167</v>
      </c>
      <c r="B86" s="27" t="s">
        <v>96</v>
      </c>
      <c r="C86" s="28">
        <v>2.3293599999999999</v>
      </c>
      <c r="D86" s="28">
        <v>2.3575840000000001</v>
      </c>
      <c r="E86" s="28">
        <v>2.980137</v>
      </c>
      <c r="F86" s="28">
        <v>2.90341</v>
      </c>
      <c r="G86" s="28">
        <v>2.9940889999999998</v>
      </c>
      <c r="H86" s="28">
        <v>3.051917</v>
      </c>
      <c r="I86" s="28">
        <v>3.049229</v>
      </c>
      <c r="J86" s="28">
        <v>3.1289729999999998</v>
      </c>
      <c r="K86" s="28">
        <v>3.2296710000000002</v>
      </c>
      <c r="L86" s="28">
        <v>3.3380939999999999</v>
      </c>
      <c r="M86" s="28">
        <v>3.4524530000000002</v>
      </c>
      <c r="N86" s="28">
        <v>3.6983600000000001</v>
      </c>
      <c r="O86" s="28">
        <v>3.8235480000000002</v>
      </c>
      <c r="P86" s="28">
        <v>3.9289849999999999</v>
      </c>
      <c r="Q86" s="28">
        <v>4.1027209999999998</v>
      </c>
      <c r="R86" s="28">
        <v>4.2572700000000001</v>
      </c>
      <c r="S86" s="28">
        <v>4.4982810000000004</v>
      </c>
      <c r="T86" s="28">
        <v>4.5812010000000001</v>
      </c>
      <c r="U86" s="28">
        <v>4.7078420000000003</v>
      </c>
      <c r="V86" s="28">
        <v>4.9497270000000002</v>
      </c>
      <c r="W86" s="28">
        <v>5.2112179999999997</v>
      </c>
      <c r="X86" s="28">
        <v>5.4559829999999998</v>
      </c>
      <c r="Y86" s="28">
        <v>5.6277949999999999</v>
      </c>
      <c r="Z86" s="28">
        <v>6.0075830000000003</v>
      </c>
      <c r="AA86" s="28">
        <v>6.2204439999999996</v>
      </c>
      <c r="AB86" s="28">
        <v>6.4343659999999998</v>
      </c>
      <c r="AC86" s="28">
        <v>6.6594040000000003</v>
      </c>
      <c r="AD86" s="28">
        <v>6.9041810000000003</v>
      </c>
      <c r="AE86" s="28">
        <v>7.6467590000000003</v>
      </c>
      <c r="AF86" s="28">
        <v>8.0355100000000004</v>
      </c>
      <c r="AG86" s="28">
        <v>8.2441879999999994</v>
      </c>
      <c r="AH86" s="28">
        <v>8.5042819999999999</v>
      </c>
      <c r="AI86" s="34">
        <v>4.2658000000000001E-2</v>
      </c>
      <c r="AJ86" s="15"/>
      <c r="AK86" s="35"/>
    </row>
    <row r="87" spans="1:37" ht="15" customHeight="1" x14ac:dyDescent="0.25">
      <c r="A87" s="20" t="s">
        <v>168</v>
      </c>
      <c r="B87" s="27" t="s">
        <v>134</v>
      </c>
      <c r="C87" s="28">
        <v>1.3820220000000001</v>
      </c>
      <c r="D87" s="28">
        <v>1.3784749999999999</v>
      </c>
      <c r="E87" s="28">
        <v>1.4724889999999999</v>
      </c>
      <c r="F87" s="28">
        <v>1.58606</v>
      </c>
      <c r="G87" s="28">
        <v>1.609753</v>
      </c>
      <c r="H87" s="28">
        <v>1.63866</v>
      </c>
      <c r="I87" s="28">
        <v>1.7329840000000001</v>
      </c>
      <c r="J87" s="28">
        <v>1.791534</v>
      </c>
      <c r="K87" s="28">
        <v>1.8895649999999999</v>
      </c>
      <c r="L87" s="28">
        <v>2.0073479999999999</v>
      </c>
      <c r="M87" s="28">
        <v>2.0996389999999998</v>
      </c>
      <c r="N87" s="28">
        <v>2.2674270000000001</v>
      </c>
      <c r="O87" s="28">
        <v>2.3261379999999998</v>
      </c>
      <c r="P87" s="28">
        <v>2.3857110000000001</v>
      </c>
      <c r="Q87" s="28">
        <v>2.443873</v>
      </c>
      <c r="R87" s="28">
        <v>2.4845090000000001</v>
      </c>
      <c r="S87" s="28">
        <v>2.5481919999999998</v>
      </c>
      <c r="T87" s="28">
        <v>2.610627</v>
      </c>
      <c r="U87" s="28">
        <v>2.6805370000000002</v>
      </c>
      <c r="V87" s="28">
        <v>2.7500909999999998</v>
      </c>
      <c r="W87" s="28">
        <v>2.8488549999999999</v>
      </c>
      <c r="X87" s="28">
        <v>2.9250479999999999</v>
      </c>
      <c r="Y87" s="28">
        <v>3.0009960000000002</v>
      </c>
      <c r="Z87" s="28">
        <v>3.1322429999999999</v>
      </c>
      <c r="AA87" s="28">
        <v>3.244399</v>
      </c>
      <c r="AB87" s="28">
        <v>3.388344</v>
      </c>
      <c r="AC87" s="28">
        <v>3.4573939999999999</v>
      </c>
      <c r="AD87" s="28">
        <v>3.598347</v>
      </c>
      <c r="AE87" s="28">
        <v>3.7666230000000001</v>
      </c>
      <c r="AF87" s="28">
        <v>3.9018099999999998</v>
      </c>
      <c r="AG87" s="28">
        <v>4.0990460000000004</v>
      </c>
      <c r="AH87" s="28">
        <v>4.3995980000000001</v>
      </c>
      <c r="AI87" s="34">
        <v>3.8059999999999997E-2</v>
      </c>
      <c r="AJ87" s="15"/>
      <c r="AK87" s="35"/>
    </row>
    <row r="88" spans="1:37" ht="15" customHeight="1" x14ac:dyDescent="0.25">
      <c r="A88" s="20" t="s">
        <v>169</v>
      </c>
      <c r="B88" s="27" t="s">
        <v>97</v>
      </c>
      <c r="C88" s="28">
        <v>2.667821</v>
      </c>
      <c r="D88" s="28">
        <v>2.7060499999999998</v>
      </c>
      <c r="E88" s="28">
        <v>2.7755269999999999</v>
      </c>
      <c r="F88" s="28">
        <v>2.8455910000000002</v>
      </c>
      <c r="G88" s="28">
        <v>2.902895</v>
      </c>
      <c r="H88" s="28">
        <v>2.9293480000000001</v>
      </c>
      <c r="I88" s="28">
        <v>3.0289929999999998</v>
      </c>
      <c r="J88" s="28">
        <v>3.1253880000000001</v>
      </c>
      <c r="K88" s="28">
        <v>3.2383690000000001</v>
      </c>
      <c r="L88" s="28">
        <v>3.331969</v>
      </c>
      <c r="M88" s="28">
        <v>3.4556819999999999</v>
      </c>
      <c r="N88" s="28">
        <v>3.6448360000000002</v>
      </c>
      <c r="O88" s="28">
        <v>3.7523170000000001</v>
      </c>
      <c r="P88" s="28">
        <v>3.8685320000000001</v>
      </c>
      <c r="Q88" s="28">
        <v>4.0235690000000002</v>
      </c>
      <c r="R88" s="28">
        <v>4.1759110000000002</v>
      </c>
      <c r="S88" s="28">
        <v>4.3103109999999996</v>
      </c>
      <c r="T88" s="28">
        <v>4.4570819999999998</v>
      </c>
      <c r="U88" s="28">
        <v>4.5693549999999998</v>
      </c>
      <c r="V88" s="28">
        <v>4.7219939999999996</v>
      </c>
      <c r="W88" s="28">
        <v>4.8915930000000003</v>
      </c>
      <c r="X88" s="28">
        <v>5.017957</v>
      </c>
      <c r="Y88" s="28">
        <v>5.1675750000000003</v>
      </c>
      <c r="Z88" s="28">
        <v>5.3669890000000002</v>
      </c>
      <c r="AA88" s="28">
        <v>5.534224</v>
      </c>
      <c r="AB88" s="28">
        <v>5.7070990000000004</v>
      </c>
      <c r="AC88" s="28">
        <v>5.9165520000000003</v>
      </c>
      <c r="AD88" s="28">
        <v>6.0750549999999999</v>
      </c>
      <c r="AE88" s="28">
        <v>6.3294639999999998</v>
      </c>
      <c r="AF88" s="28">
        <v>6.5596120000000004</v>
      </c>
      <c r="AG88" s="28">
        <v>6.7802309999999997</v>
      </c>
      <c r="AH88" s="28">
        <v>6.9964599999999999</v>
      </c>
      <c r="AI88" s="34">
        <v>3.159E-2</v>
      </c>
      <c r="AJ88" s="15"/>
      <c r="AK88" s="35"/>
    </row>
    <row r="89" spans="1:37" ht="15" customHeight="1" x14ac:dyDescent="0.25">
      <c r="A89" s="20" t="s">
        <v>170</v>
      </c>
      <c r="B89" s="27" t="s">
        <v>98</v>
      </c>
      <c r="C89" s="28">
        <v>1.976542</v>
      </c>
      <c r="D89" s="28">
        <v>1.9982610000000001</v>
      </c>
      <c r="E89" s="28">
        <v>2.050351</v>
      </c>
      <c r="F89" s="28">
        <v>2.1319680000000001</v>
      </c>
      <c r="G89" s="28">
        <v>2.1996869999999999</v>
      </c>
      <c r="H89" s="28">
        <v>2.3103929999999999</v>
      </c>
      <c r="I89" s="28">
        <v>2.374072</v>
      </c>
      <c r="J89" s="28">
        <v>2.5023780000000002</v>
      </c>
      <c r="K89" s="28">
        <v>2.5669780000000002</v>
      </c>
      <c r="L89" s="28">
        <v>2.707945</v>
      </c>
      <c r="M89" s="28">
        <v>2.808605</v>
      </c>
      <c r="N89" s="28">
        <v>2.915994</v>
      </c>
      <c r="O89" s="28">
        <v>3.0442040000000001</v>
      </c>
      <c r="P89" s="28">
        <v>3.1436389999999999</v>
      </c>
      <c r="Q89" s="28">
        <v>3.2873640000000002</v>
      </c>
      <c r="R89" s="28">
        <v>3.4131230000000001</v>
      </c>
      <c r="S89" s="28">
        <v>3.5401600000000002</v>
      </c>
      <c r="T89" s="28">
        <v>3.6668769999999999</v>
      </c>
      <c r="U89" s="28">
        <v>3.7975400000000001</v>
      </c>
      <c r="V89" s="28">
        <v>3.9254180000000001</v>
      </c>
      <c r="W89" s="28">
        <v>4.0722579999999997</v>
      </c>
      <c r="X89" s="28">
        <v>4.1831820000000004</v>
      </c>
      <c r="Y89" s="28">
        <v>4.3341979999999998</v>
      </c>
      <c r="Z89" s="28">
        <v>4.5212760000000003</v>
      </c>
      <c r="AA89" s="28">
        <v>4.6733549999999999</v>
      </c>
      <c r="AB89" s="28">
        <v>4.838457</v>
      </c>
      <c r="AC89" s="28">
        <v>5.0564090000000004</v>
      </c>
      <c r="AD89" s="28">
        <v>5.1895870000000004</v>
      </c>
      <c r="AE89" s="28">
        <v>5.4232889999999996</v>
      </c>
      <c r="AF89" s="28">
        <v>5.6471609999999997</v>
      </c>
      <c r="AG89" s="28">
        <v>5.854228</v>
      </c>
      <c r="AH89" s="28">
        <v>6.023002</v>
      </c>
      <c r="AI89" s="34">
        <v>3.6596999999999998E-2</v>
      </c>
      <c r="AJ89" s="15"/>
      <c r="AK89" s="35"/>
    </row>
    <row r="90" spans="1:37" ht="15" customHeight="1" x14ac:dyDescent="0.25">
      <c r="A90" s="20" t="s">
        <v>171</v>
      </c>
      <c r="B90" s="27" t="s">
        <v>99</v>
      </c>
      <c r="C90" s="28">
        <v>3.0399669999999999</v>
      </c>
      <c r="D90" s="28">
        <v>3.0059870000000002</v>
      </c>
      <c r="E90" s="28">
        <v>3.0956570000000001</v>
      </c>
      <c r="F90" s="28">
        <v>3.222343</v>
      </c>
      <c r="G90" s="28">
        <v>3.3196910000000002</v>
      </c>
      <c r="H90" s="28">
        <v>3.4566119999999998</v>
      </c>
      <c r="I90" s="28">
        <v>3.5560200000000002</v>
      </c>
      <c r="J90" s="28">
        <v>3.7062759999999999</v>
      </c>
      <c r="K90" s="28">
        <v>3.8046549999999999</v>
      </c>
      <c r="L90" s="28">
        <v>3.9555120000000001</v>
      </c>
      <c r="M90" s="28">
        <v>4.0873330000000001</v>
      </c>
      <c r="N90" s="28">
        <v>4.2693009999999996</v>
      </c>
      <c r="O90" s="28">
        <v>4.4151480000000003</v>
      </c>
      <c r="P90" s="28">
        <v>4.5455829999999997</v>
      </c>
      <c r="Q90" s="28">
        <v>4.7211290000000004</v>
      </c>
      <c r="R90" s="28">
        <v>4.8624729999999996</v>
      </c>
      <c r="S90" s="28">
        <v>5.0130429999999997</v>
      </c>
      <c r="T90" s="28">
        <v>5.17509</v>
      </c>
      <c r="U90" s="28">
        <v>5.327299</v>
      </c>
      <c r="V90" s="28">
        <v>5.4913749999999997</v>
      </c>
      <c r="W90" s="28">
        <v>5.6634120000000001</v>
      </c>
      <c r="X90" s="28">
        <v>5.7890670000000002</v>
      </c>
      <c r="Y90" s="28">
        <v>5.9583969999999997</v>
      </c>
      <c r="Z90" s="28">
        <v>6.1844669999999997</v>
      </c>
      <c r="AA90" s="28">
        <v>6.3672570000000004</v>
      </c>
      <c r="AB90" s="28">
        <v>6.5643739999999999</v>
      </c>
      <c r="AC90" s="28">
        <v>6.8115069999999998</v>
      </c>
      <c r="AD90" s="28">
        <v>6.9771140000000003</v>
      </c>
      <c r="AE90" s="28">
        <v>7.2148909999999997</v>
      </c>
      <c r="AF90" s="28">
        <v>7.456753</v>
      </c>
      <c r="AG90" s="28">
        <v>7.6890229999999997</v>
      </c>
      <c r="AH90" s="28">
        <v>7.920509</v>
      </c>
      <c r="AI90" s="34">
        <v>3.1372999999999998E-2</v>
      </c>
      <c r="AJ90" s="15"/>
      <c r="AK90" s="35"/>
    </row>
    <row r="91" spans="1:37" ht="15" customHeight="1" x14ac:dyDescent="0.25">
      <c r="A91" s="20" t="s">
        <v>172</v>
      </c>
      <c r="B91" s="27" t="s">
        <v>91</v>
      </c>
      <c r="C91" s="28">
        <v>1.433724</v>
      </c>
      <c r="D91" s="28">
        <v>1.620679</v>
      </c>
      <c r="E91" s="28">
        <v>1.637114</v>
      </c>
      <c r="F91" s="28">
        <v>1.640909</v>
      </c>
      <c r="G91" s="28">
        <v>1.4706399999999999</v>
      </c>
      <c r="H91" s="28">
        <v>1.553995</v>
      </c>
      <c r="I91" s="28">
        <v>1.632023</v>
      </c>
      <c r="J91" s="28">
        <v>1.784637</v>
      </c>
      <c r="K91" s="28">
        <v>1.9736469999999999</v>
      </c>
      <c r="L91" s="28">
        <v>2.0907480000000001</v>
      </c>
      <c r="M91" s="28">
        <v>2.1946050000000001</v>
      </c>
      <c r="N91" s="28">
        <v>2.137384</v>
      </c>
      <c r="O91" s="28">
        <v>2.2297199999999999</v>
      </c>
      <c r="P91" s="28">
        <v>2.2924730000000002</v>
      </c>
      <c r="Q91" s="28">
        <v>2.3963079999999999</v>
      </c>
      <c r="R91" s="28">
        <v>2.4766430000000001</v>
      </c>
      <c r="S91" s="28">
        <v>2.6818080000000002</v>
      </c>
      <c r="T91" s="28">
        <v>2.8370570000000002</v>
      </c>
      <c r="U91" s="28">
        <v>2.921459</v>
      </c>
      <c r="V91" s="28">
        <v>3.1185809999999998</v>
      </c>
      <c r="W91" s="28">
        <v>3.226299</v>
      </c>
      <c r="X91" s="28">
        <v>3.341259</v>
      </c>
      <c r="Y91" s="28">
        <v>3.444963</v>
      </c>
      <c r="Z91" s="28">
        <v>3.5305059999999999</v>
      </c>
      <c r="AA91" s="28">
        <v>3.778613</v>
      </c>
      <c r="AB91" s="28">
        <v>3.9342999999999999</v>
      </c>
      <c r="AC91" s="28">
        <v>4.0344360000000004</v>
      </c>
      <c r="AD91" s="28">
        <v>4.3051399999999997</v>
      </c>
      <c r="AE91" s="28">
        <v>4.4939549999999997</v>
      </c>
      <c r="AF91" s="28">
        <v>4.664739</v>
      </c>
      <c r="AG91" s="28">
        <v>4.8382430000000003</v>
      </c>
      <c r="AH91" s="28">
        <v>4.7847020000000002</v>
      </c>
      <c r="AI91" s="34">
        <v>3.9641000000000003E-2</v>
      </c>
      <c r="AJ91" s="15"/>
      <c r="AK91" s="35"/>
    </row>
    <row r="93" spans="1:37" ht="15" customHeight="1" x14ac:dyDescent="0.2">
      <c r="B93" s="22" t="s">
        <v>140</v>
      </c>
    </row>
    <row r="94" spans="1:37" ht="15" customHeight="1" x14ac:dyDescent="0.25">
      <c r="A94" s="20" t="s">
        <v>173</v>
      </c>
      <c r="B94" s="27" t="s">
        <v>90</v>
      </c>
      <c r="C94" s="28">
        <v>3.0106920000000001</v>
      </c>
      <c r="D94" s="28">
        <v>3.0011369999999999</v>
      </c>
      <c r="E94" s="28">
        <v>2.9680759999999999</v>
      </c>
      <c r="F94" s="28">
        <v>2.9577930000000001</v>
      </c>
      <c r="G94" s="28">
        <v>2.927082</v>
      </c>
      <c r="H94" s="28">
        <v>2.9311600000000002</v>
      </c>
      <c r="I94" s="28">
        <v>2.8924789999999998</v>
      </c>
      <c r="J94" s="28">
        <v>2.9967450000000002</v>
      </c>
      <c r="K94" s="28">
        <v>3.0605889999999998</v>
      </c>
      <c r="L94" s="28">
        <v>3.184205</v>
      </c>
      <c r="M94" s="28">
        <v>3.2934679999999998</v>
      </c>
      <c r="N94" s="28">
        <v>3.3879959999999998</v>
      </c>
      <c r="O94" s="28">
        <v>3.4964569999999999</v>
      </c>
      <c r="P94" s="28">
        <v>3.601807</v>
      </c>
      <c r="Q94" s="28">
        <v>3.753063</v>
      </c>
      <c r="R94" s="28">
        <v>3.882676</v>
      </c>
      <c r="S94" s="28">
        <v>4.0150170000000003</v>
      </c>
      <c r="T94" s="28">
        <v>4.1593900000000001</v>
      </c>
      <c r="U94" s="28">
        <v>4.2820150000000003</v>
      </c>
      <c r="V94" s="28">
        <v>4.3982859999999997</v>
      </c>
      <c r="W94" s="28">
        <v>4.5506520000000004</v>
      </c>
      <c r="X94" s="28">
        <v>4.6633269999999998</v>
      </c>
      <c r="Y94" s="28">
        <v>4.8143969999999996</v>
      </c>
      <c r="Z94" s="28">
        <v>5.0126609999999996</v>
      </c>
      <c r="AA94" s="28">
        <v>5.1656199999999997</v>
      </c>
      <c r="AB94" s="28">
        <v>5.3320259999999999</v>
      </c>
      <c r="AC94" s="28">
        <v>5.5570719999999998</v>
      </c>
      <c r="AD94" s="28">
        <v>5.7110409999999998</v>
      </c>
      <c r="AE94" s="28">
        <v>5.9456090000000001</v>
      </c>
      <c r="AF94" s="28">
        <v>6.1855960000000003</v>
      </c>
      <c r="AG94" s="28">
        <v>6.4027320000000003</v>
      </c>
      <c r="AH94" s="28">
        <v>6.602055</v>
      </c>
      <c r="AI94" s="34">
        <v>2.5652999999999999E-2</v>
      </c>
      <c r="AJ94" s="15"/>
      <c r="AK94" s="35"/>
    </row>
    <row r="95" spans="1:37" ht="15" customHeight="1" x14ac:dyDescent="0.25">
      <c r="A95" s="20" t="s">
        <v>174</v>
      </c>
      <c r="B95" s="27" t="s">
        <v>91</v>
      </c>
      <c r="C95" s="28">
        <v>1.8562190000000001</v>
      </c>
      <c r="D95" s="28">
        <v>1.771668</v>
      </c>
      <c r="E95" s="28">
        <v>2.0991300000000002</v>
      </c>
      <c r="F95" s="28">
        <v>2.1564559999999999</v>
      </c>
      <c r="G95" s="28">
        <v>2.1973660000000002</v>
      </c>
      <c r="H95" s="28">
        <v>2.2655050000000001</v>
      </c>
      <c r="I95" s="28">
        <v>2.3474979999999999</v>
      </c>
      <c r="J95" s="28">
        <v>2.4231449999999999</v>
      </c>
      <c r="K95" s="28">
        <v>2.5334099999999999</v>
      </c>
      <c r="L95" s="28">
        <v>2.5964879999999999</v>
      </c>
      <c r="M95" s="28">
        <v>2.7319079999999998</v>
      </c>
      <c r="N95" s="28">
        <v>2.8371810000000002</v>
      </c>
      <c r="O95" s="28">
        <v>2.9535130000000001</v>
      </c>
      <c r="P95" s="28">
        <v>3.0478420000000002</v>
      </c>
      <c r="Q95" s="28">
        <v>3.170223</v>
      </c>
      <c r="R95" s="28">
        <v>3.273936</v>
      </c>
      <c r="S95" s="28">
        <v>3.3904139999999998</v>
      </c>
      <c r="T95" s="28">
        <v>3.5063620000000002</v>
      </c>
      <c r="U95" s="28">
        <v>3.6257269999999999</v>
      </c>
      <c r="V95" s="28">
        <v>3.746734</v>
      </c>
      <c r="W95" s="28">
        <v>3.8849529999999999</v>
      </c>
      <c r="X95" s="28">
        <v>4.0235599999999998</v>
      </c>
      <c r="Y95" s="28">
        <v>4.1419899999999998</v>
      </c>
      <c r="Z95" s="28">
        <v>4.28017</v>
      </c>
      <c r="AA95" s="28">
        <v>4.3869680000000004</v>
      </c>
      <c r="AB95" s="28">
        <v>4.4840260000000001</v>
      </c>
      <c r="AC95" s="28">
        <v>4.5623209999999998</v>
      </c>
      <c r="AD95" s="28">
        <v>4.7406180000000004</v>
      </c>
      <c r="AE95" s="28">
        <v>4.8991689999999997</v>
      </c>
      <c r="AF95" s="28">
        <v>5.0891640000000002</v>
      </c>
      <c r="AG95" s="28">
        <v>5.2830450000000004</v>
      </c>
      <c r="AH95" s="28">
        <v>5.4895329999999998</v>
      </c>
      <c r="AI95" s="34">
        <v>3.5596000000000003E-2</v>
      </c>
      <c r="AJ95" s="15"/>
      <c r="AK95" s="35"/>
    </row>
    <row r="97" spans="1:37" ht="15" customHeight="1" x14ac:dyDescent="0.2">
      <c r="B97" s="22" t="s">
        <v>175</v>
      </c>
    </row>
    <row r="98" spans="1:37" ht="15" customHeight="1" x14ac:dyDescent="0.25">
      <c r="A98" s="20" t="s">
        <v>176</v>
      </c>
      <c r="B98" s="27" t="s">
        <v>88</v>
      </c>
      <c r="C98" s="28">
        <v>1.6912499999999999</v>
      </c>
      <c r="D98" s="28">
        <v>1.6649970000000001</v>
      </c>
      <c r="E98" s="28">
        <v>1.7412939999999999</v>
      </c>
      <c r="F98" s="28">
        <v>1.85646</v>
      </c>
      <c r="G98" s="28">
        <v>1.96061</v>
      </c>
      <c r="H98" s="28">
        <v>2.0710229999999998</v>
      </c>
      <c r="I98" s="28">
        <v>2.2076760000000002</v>
      </c>
      <c r="J98" s="28">
        <v>2.3536350000000001</v>
      </c>
      <c r="K98" s="28">
        <v>2.474224</v>
      </c>
      <c r="L98" s="28">
        <v>2.5790000000000002</v>
      </c>
      <c r="M98" s="28">
        <v>2.6685059999999998</v>
      </c>
      <c r="N98" s="28">
        <v>2.7505829999999998</v>
      </c>
      <c r="O98" s="28">
        <v>2.8171379999999999</v>
      </c>
      <c r="P98" s="28">
        <v>2.889554</v>
      </c>
      <c r="Q98" s="28">
        <v>2.9882379999999999</v>
      </c>
      <c r="R98" s="28">
        <v>3.0856880000000002</v>
      </c>
      <c r="S98" s="28">
        <v>3.1891479999999999</v>
      </c>
      <c r="T98" s="28">
        <v>3.3023500000000001</v>
      </c>
      <c r="U98" s="28">
        <v>3.4236309999999999</v>
      </c>
      <c r="V98" s="28">
        <v>3.5480049999999999</v>
      </c>
      <c r="W98" s="28">
        <v>3.6734629999999999</v>
      </c>
      <c r="X98" s="28">
        <v>3.7969539999999999</v>
      </c>
      <c r="Y98" s="28">
        <v>3.9223599999999998</v>
      </c>
      <c r="Z98" s="28">
        <v>4.0708190000000002</v>
      </c>
      <c r="AA98" s="28">
        <v>4.2129969999999997</v>
      </c>
      <c r="AB98" s="28">
        <v>4.3596120000000003</v>
      </c>
      <c r="AC98" s="28">
        <v>4.5118739999999997</v>
      </c>
      <c r="AD98" s="28">
        <v>4.6677559999999998</v>
      </c>
      <c r="AE98" s="28">
        <v>4.8433510000000002</v>
      </c>
      <c r="AF98" s="28">
        <v>5.0302179999999996</v>
      </c>
      <c r="AG98" s="28">
        <v>5.2118289999999998</v>
      </c>
      <c r="AH98" s="28">
        <v>5.394088</v>
      </c>
      <c r="AI98" s="34">
        <v>3.8122999999999997E-2</v>
      </c>
      <c r="AJ98" s="15"/>
      <c r="AK98" s="35"/>
    </row>
    <row r="99" spans="1:37" ht="15" customHeight="1" x14ac:dyDescent="0.25">
      <c r="A99" s="20" t="s">
        <v>177</v>
      </c>
      <c r="B99" s="27" t="s">
        <v>97</v>
      </c>
      <c r="C99" s="28">
        <v>2.6656010000000001</v>
      </c>
      <c r="D99" s="28">
        <v>2.7043789999999999</v>
      </c>
      <c r="E99" s="28">
        <v>2.7743220000000002</v>
      </c>
      <c r="F99" s="28">
        <v>2.8448889999999998</v>
      </c>
      <c r="G99" s="28">
        <v>2.9028149999999999</v>
      </c>
      <c r="H99" s="28">
        <v>2.9300290000000002</v>
      </c>
      <c r="I99" s="28">
        <v>3.0304350000000002</v>
      </c>
      <c r="J99" s="28">
        <v>3.127014</v>
      </c>
      <c r="K99" s="28">
        <v>3.240094</v>
      </c>
      <c r="L99" s="28">
        <v>3.3338770000000002</v>
      </c>
      <c r="M99" s="28">
        <v>3.4577010000000001</v>
      </c>
      <c r="N99" s="28">
        <v>3.6470060000000002</v>
      </c>
      <c r="O99" s="28">
        <v>3.7546599999999999</v>
      </c>
      <c r="P99" s="28">
        <v>3.8710239999999998</v>
      </c>
      <c r="Q99" s="28">
        <v>4.0262599999999997</v>
      </c>
      <c r="R99" s="28">
        <v>4.1787080000000003</v>
      </c>
      <c r="S99" s="28">
        <v>4.313313</v>
      </c>
      <c r="T99" s="28">
        <v>4.4601639999999998</v>
      </c>
      <c r="U99" s="28">
        <v>4.5725769999999999</v>
      </c>
      <c r="V99" s="28">
        <v>4.725333</v>
      </c>
      <c r="W99" s="28">
        <v>4.8949930000000004</v>
      </c>
      <c r="X99" s="28">
        <v>5.0215009999999998</v>
      </c>
      <c r="Y99" s="28">
        <v>5.1712470000000001</v>
      </c>
      <c r="Z99" s="28">
        <v>5.3707570000000002</v>
      </c>
      <c r="AA99" s="28">
        <v>5.5381150000000003</v>
      </c>
      <c r="AB99" s="28">
        <v>5.711087</v>
      </c>
      <c r="AC99" s="28">
        <v>5.9205449999999997</v>
      </c>
      <c r="AD99" s="28">
        <v>6.0792950000000001</v>
      </c>
      <c r="AE99" s="28">
        <v>6.333634</v>
      </c>
      <c r="AF99" s="28">
        <v>6.5638899999999998</v>
      </c>
      <c r="AG99" s="28">
        <v>6.784599</v>
      </c>
      <c r="AH99" s="28">
        <v>7.000985</v>
      </c>
      <c r="AI99" s="34">
        <v>3.1639E-2</v>
      </c>
      <c r="AJ99" s="15"/>
      <c r="AK99" s="35"/>
    </row>
    <row r="100" spans="1:37" ht="15" customHeight="1" x14ac:dyDescent="0.25">
      <c r="A100" s="20" t="s">
        <v>178</v>
      </c>
      <c r="B100" s="27" t="s">
        <v>98</v>
      </c>
      <c r="C100" s="28">
        <v>1.976542</v>
      </c>
      <c r="D100" s="28">
        <v>1.9982610000000001</v>
      </c>
      <c r="E100" s="28">
        <v>2.050351</v>
      </c>
      <c r="F100" s="28">
        <v>2.1319680000000001</v>
      </c>
      <c r="G100" s="28">
        <v>2.1996869999999999</v>
      </c>
      <c r="H100" s="28">
        <v>2.3103929999999999</v>
      </c>
      <c r="I100" s="28">
        <v>2.374072</v>
      </c>
      <c r="J100" s="28">
        <v>2.5023780000000002</v>
      </c>
      <c r="K100" s="28">
        <v>2.5669780000000002</v>
      </c>
      <c r="L100" s="28">
        <v>2.707945</v>
      </c>
      <c r="M100" s="28">
        <v>2.808605</v>
      </c>
      <c r="N100" s="28">
        <v>2.915994</v>
      </c>
      <c r="O100" s="28">
        <v>3.0442040000000001</v>
      </c>
      <c r="P100" s="28">
        <v>3.1436389999999999</v>
      </c>
      <c r="Q100" s="28">
        <v>3.2873640000000002</v>
      </c>
      <c r="R100" s="28">
        <v>3.4131230000000001</v>
      </c>
      <c r="S100" s="28">
        <v>3.5401600000000002</v>
      </c>
      <c r="T100" s="28">
        <v>3.6668769999999999</v>
      </c>
      <c r="U100" s="28">
        <v>3.7975400000000001</v>
      </c>
      <c r="V100" s="28">
        <v>3.9254180000000001</v>
      </c>
      <c r="W100" s="28">
        <v>4.0722579999999997</v>
      </c>
      <c r="X100" s="28">
        <v>4.1831820000000004</v>
      </c>
      <c r="Y100" s="28">
        <v>4.3341979999999998</v>
      </c>
      <c r="Z100" s="28">
        <v>4.5212760000000003</v>
      </c>
      <c r="AA100" s="28">
        <v>4.6733549999999999</v>
      </c>
      <c r="AB100" s="28">
        <v>4.838457</v>
      </c>
      <c r="AC100" s="28">
        <v>5.0564090000000004</v>
      </c>
      <c r="AD100" s="28">
        <v>5.1895870000000004</v>
      </c>
      <c r="AE100" s="28">
        <v>5.4232889999999996</v>
      </c>
      <c r="AF100" s="28">
        <v>5.6471609999999997</v>
      </c>
      <c r="AG100" s="28">
        <v>5.854228</v>
      </c>
      <c r="AH100" s="28">
        <v>6.023002</v>
      </c>
      <c r="AI100" s="34">
        <v>3.6596999999999998E-2</v>
      </c>
      <c r="AJ100" s="15"/>
      <c r="AK100" s="35"/>
    </row>
    <row r="101" spans="1:37" ht="15" customHeight="1" x14ac:dyDescent="0.25">
      <c r="A101" s="20" t="s">
        <v>179</v>
      </c>
      <c r="B101" s="27" t="s">
        <v>90</v>
      </c>
      <c r="C101" s="28">
        <v>3.0324309999999999</v>
      </c>
      <c r="D101" s="28">
        <v>3.0043989999999998</v>
      </c>
      <c r="E101" s="28">
        <v>3.0742180000000001</v>
      </c>
      <c r="F101" s="28">
        <v>3.180539</v>
      </c>
      <c r="G101" s="28">
        <v>3.2575530000000001</v>
      </c>
      <c r="H101" s="28">
        <v>3.3723869999999998</v>
      </c>
      <c r="I101" s="28">
        <v>3.4483980000000001</v>
      </c>
      <c r="J101" s="28">
        <v>3.5943770000000002</v>
      </c>
      <c r="K101" s="28">
        <v>3.6885789999999998</v>
      </c>
      <c r="L101" s="28">
        <v>3.8353969999999999</v>
      </c>
      <c r="M101" s="28">
        <v>3.9626220000000001</v>
      </c>
      <c r="N101" s="28">
        <v>4.1204919999999996</v>
      </c>
      <c r="O101" s="28">
        <v>4.2618580000000001</v>
      </c>
      <c r="P101" s="28">
        <v>4.3869049999999996</v>
      </c>
      <c r="Q101" s="28">
        <v>4.5554649999999999</v>
      </c>
      <c r="R101" s="28">
        <v>4.6917910000000003</v>
      </c>
      <c r="S101" s="28">
        <v>4.8379450000000004</v>
      </c>
      <c r="T101" s="28">
        <v>4.9942029999999997</v>
      </c>
      <c r="U101" s="28">
        <v>5.1396829999999998</v>
      </c>
      <c r="V101" s="28">
        <v>5.2973590000000002</v>
      </c>
      <c r="W101" s="28">
        <v>5.4649229999999998</v>
      </c>
      <c r="X101" s="28">
        <v>5.5862220000000002</v>
      </c>
      <c r="Y101" s="28">
        <v>5.7520160000000002</v>
      </c>
      <c r="Z101" s="28">
        <v>5.9719680000000004</v>
      </c>
      <c r="AA101" s="28">
        <v>6.1501409999999996</v>
      </c>
      <c r="AB101" s="28">
        <v>6.3395000000000001</v>
      </c>
      <c r="AC101" s="28">
        <v>6.5811630000000001</v>
      </c>
      <c r="AD101" s="28">
        <v>6.7410180000000004</v>
      </c>
      <c r="AE101" s="28">
        <v>6.973878</v>
      </c>
      <c r="AF101" s="28">
        <v>7.210763</v>
      </c>
      <c r="AG101" s="28">
        <v>7.4360210000000002</v>
      </c>
      <c r="AH101" s="28">
        <v>7.6601559999999997</v>
      </c>
      <c r="AI101" s="34">
        <v>3.0343999999999999E-2</v>
      </c>
      <c r="AJ101" s="15"/>
      <c r="AK101" s="35"/>
    </row>
    <row r="102" spans="1:37" ht="15" customHeight="1" x14ac:dyDescent="0.25">
      <c r="A102" s="20" t="s">
        <v>180</v>
      </c>
      <c r="B102" s="27" t="s">
        <v>181</v>
      </c>
      <c r="C102" s="23">
        <v>61.300182</v>
      </c>
      <c r="D102" s="23">
        <v>65.643226999999996</v>
      </c>
      <c r="E102" s="23">
        <v>67.779892000000004</v>
      </c>
      <c r="F102" s="23">
        <v>68.818473999999995</v>
      </c>
      <c r="G102" s="23">
        <v>63.631751999999999</v>
      </c>
      <c r="H102" s="23">
        <v>67.713584999999995</v>
      </c>
      <c r="I102" s="23">
        <v>71.586922000000001</v>
      </c>
      <c r="J102" s="23">
        <v>77.572952000000001</v>
      </c>
      <c r="K102" s="23">
        <v>85.144852</v>
      </c>
      <c r="L102" s="23">
        <v>89.729218000000003</v>
      </c>
      <c r="M102" s="23">
        <v>94.305488999999994</v>
      </c>
      <c r="N102" s="23">
        <v>92.658989000000005</v>
      </c>
      <c r="O102" s="23">
        <v>96.706588999999994</v>
      </c>
      <c r="P102" s="23">
        <v>99.460648000000006</v>
      </c>
      <c r="Q102" s="23">
        <v>103.898178</v>
      </c>
      <c r="R102" s="23">
        <v>107.31951100000001</v>
      </c>
      <c r="S102" s="23">
        <v>115.414024</v>
      </c>
      <c r="T102" s="23">
        <v>121.84375</v>
      </c>
      <c r="U102" s="23">
        <v>125.57547</v>
      </c>
      <c r="V102" s="23">
        <v>133.360962</v>
      </c>
      <c r="W102" s="23">
        <v>138.10884100000001</v>
      </c>
      <c r="X102" s="23">
        <v>143.217163</v>
      </c>
      <c r="Y102" s="23">
        <v>147.663116</v>
      </c>
      <c r="Z102" s="23">
        <v>151.63415499999999</v>
      </c>
      <c r="AA102" s="23">
        <v>161.201447</v>
      </c>
      <c r="AB102" s="23">
        <v>167.51144400000001</v>
      </c>
      <c r="AC102" s="23">
        <v>171.621689</v>
      </c>
      <c r="AD102" s="23">
        <v>182.57801799999999</v>
      </c>
      <c r="AE102" s="23">
        <v>190.156845</v>
      </c>
      <c r="AF102" s="23">
        <v>197.337906</v>
      </c>
      <c r="AG102" s="23">
        <v>204.71580499999999</v>
      </c>
      <c r="AH102" s="23">
        <v>204.29333500000001</v>
      </c>
      <c r="AI102" s="34">
        <v>3.9594999999999998E-2</v>
      </c>
      <c r="AJ102" s="15"/>
      <c r="AK102" s="35"/>
    </row>
    <row r="103" spans="1:37" ht="15" customHeight="1" x14ac:dyDescent="0.2">
      <c r="A103" s="20" t="s">
        <v>182</v>
      </c>
      <c r="B103" s="22" t="s">
        <v>152</v>
      </c>
      <c r="C103" s="29">
        <v>2.366549</v>
      </c>
      <c r="D103" s="29">
        <v>2.3518180000000002</v>
      </c>
      <c r="E103" s="29">
        <v>2.4071929999999999</v>
      </c>
      <c r="F103" s="29">
        <v>2.479009</v>
      </c>
      <c r="G103" s="29">
        <v>2.5244599999999999</v>
      </c>
      <c r="H103" s="29">
        <v>2.5776159999999999</v>
      </c>
      <c r="I103" s="29">
        <v>2.658264</v>
      </c>
      <c r="J103" s="29">
        <v>2.7620149999999999</v>
      </c>
      <c r="K103" s="29">
        <v>2.8501159999999999</v>
      </c>
      <c r="L103" s="29">
        <v>2.9453960000000001</v>
      </c>
      <c r="M103" s="29">
        <v>3.043364</v>
      </c>
      <c r="N103" s="29">
        <v>3.1703939999999999</v>
      </c>
      <c r="O103" s="29">
        <v>3.2648239999999999</v>
      </c>
      <c r="P103" s="29">
        <v>3.3575840000000001</v>
      </c>
      <c r="Q103" s="29">
        <v>3.4866130000000002</v>
      </c>
      <c r="R103" s="29">
        <v>3.6050469999999999</v>
      </c>
      <c r="S103" s="29">
        <v>3.7189939999999999</v>
      </c>
      <c r="T103" s="29">
        <v>3.8434979999999999</v>
      </c>
      <c r="U103" s="29">
        <v>3.9493520000000002</v>
      </c>
      <c r="V103" s="29">
        <v>4.0776510000000004</v>
      </c>
      <c r="W103" s="29">
        <v>4.2156609999999999</v>
      </c>
      <c r="X103" s="29">
        <v>4.3210230000000003</v>
      </c>
      <c r="Y103" s="29">
        <v>4.450628</v>
      </c>
      <c r="Z103" s="29">
        <v>4.6223179999999999</v>
      </c>
      <c r="AA103" s="29">
        <v>4.7667710000000003</v>
      </c>
      <c r="AB103" s="29">
        <v>4.9177559999999998</v>
      </c>
      <c r="AC103" s="29">
        <v>5.1010900000000001</v>
      </c>
      <c r="AD103" s="29">
        <v>5.2370789999999996</v>
      </c>
      <c r="AE103" s="29">
        <v>5.4478390000000001</v>
      </c>
      <c r="AF103" s="29">
        <v>5.6464119999999998</v>
      </c>
      <c r="AG103" s="29">
        <v>5.8332639999999998</v>
      </c>
      <c r="AH103" s="29">
        <v>6.0122609999999996</v>
      </c>
      <c r="AI103" s="36">
        <v>3.0533000000000001E-2</v>
      </c>
      <c r="AJ103" s="29"/>
      <c r="AK103" s="36"/>
    </row>
    <row r="104" spans="1:37" ht="15" customHeight="1" thickBot="1" x14ac:dyDescent="0.25"/>
    <row r="105" spans="1:37" ht="15" customHeight="1" x14ac:dyDescent="0.25">
      <c r="B105" s="182" t="s">
        <v>183</v>
      </c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51"/>
      <c r="AK105" s="151"/>
    </row>
    <row r="106" spans="1:37" ht="15" customHeight="1" x14ac:dyDescent="0.2">
      <c r="B106" s="24" t="s">
        <v>184</v>
      </c>
    </row>
    <row r="107" spans="1:37" ht="15" customHeight="1" x14ac:dyDescent="0.2">
      <c r="B107" s="24" t="s">
        <v>185</v>
      </c>
    </row>
    <row r="108" spans="1:37" ht="15" customHeight="1" x14ac:dyDescent="0.2">
      <c r="B108" s="24" t="s">
        <v>186</v>
      </c>
    </row>
    <row r="109" spans="1:37" ht="15" customHeight="1" x14ac:dyDescent="0.2">
      <c r="B109" s="24" t="s">
        <v>104</v>
      </c>
    </row>
    <row r="110" spans="1:37" ht="15" customHeight="1" x14ac:dyDescent="0.2">
      <c r="B110" s="24" t="s">
        <v>187</v>
      </c>
    </row>
    <row r="111" spans="1:37" ht="15" customHeight="1" x14ac:dyDescent="0.2">
      <c r="B111" s="24" t="s">
        <v>105</v>
      </c>
    </row>
    <row r="112" spans="1:37" ht="15" customHeight="1" x14ac:dyDescent="0.2">
      <c r="B112" s="24" t="s">
        <v>188</v>
      </c>
    </row>
    <row r="113" spans="2:2" ht="15" customHeight="1" x14ac:dyDescent="0.2">
      <c r="B113" s="24" t="s">
        <v>189</v>
      </c>
    </row>
    <row r="114" spans="2:2" ht="15" customHeight="1" x14ac:dyDescent="0.2">
      <c r="B114" s="24" t="s">
        <v>94</v>
      </c>
    </row>
    <row r="115" spans="2:2" ht="15" customHeight="1" x14ac:dyDescent="0.2">
      <c r="B115" s="24" t="s">
        <v>95</v>
      </c>
    </row>
    <row r="116" spans="2:2" ht="15" customHeight="1" x14ac:dyDescent="0.2">
      <c r="B116" s="24"/>
    </row>
    <row r="117" spans="2:2" ht="15" customHeight="1" x14ac:dyDescent="0.2">
      <c r="B117" s="24"/>
    </row>
    <row r="118" spans="2:2" ht="15" customHeight="1" x14ac:dyDescent="0.2">
      <c r="B118" s="24"/>
    </row>
    <row r="119" spans="2:2" ht="15" customHeight="1" x14ac:dyDescent="0.2">
      <c r="B119" s="24"/>
    </row>
    <row r="120" spans="2:2" ht="15" customHeight="1" x14ac:dyDescent="0.2">
      <c r="B120" s="24"/>
    </row>
    <row r="121" spans="2:2" ht="15" customHeight="1" x14ac:dyDescent="0.2">
      <c r="B121" s="24"/>
    </row>
    <row r="122" spans="2:2" ht="15" customHeight="1" x14ac:dyDescent="0.2">
      <c r="B122" s="24"/>
    </row>
    <row r="123" spans="2:2" ht="15" customHeight="1" x14ac:dyDescent="0.2">
      <c r="B123" s="24"/>
    </row>
    <row r="124" spans="2:2" ht="15" customHeight="1" x14ac:dyDescent="0.2">
      <c r="B124" s="24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BEB0A-5B37-41E5-BEC9-58E23FA60B56}">
  <dimension ref="A1:AH2839"/>
  <sheetViews>
    <sheetView topLeftCell="Q1" workbookViewId="0">
      <selection activeCell="C10" sqref="C10:AG10"/>
    </sheetView>
  </sheetViews>
  <sheetFormatPr defaultColWidth="9.140625" defaultRowHeight="15" customHeight="1" x14ac:dyDescent="0.2"/>
  <cols>
    <col min="1" max="1" width="30.28515625" style="17" customWidth="1"/>
    <col min="2" max="2" width="49" style="17" customWidth="1"/>
    <col min="3" max="3" width="9.85546875" style="17" bestFit="1" customWidth="1"/>
    <col min="4" max="16384" width="9.140625" style="17"/>
  </cols>
  <sheetData>
    <row r="1" spans="1:34" ht="15" customHeight="1" thickBot="1" x14ac:dyDescent="0.25">
      <c r="B1" s="165" t="s">
        <v>1205</v>
      </c>
      <c r="C1" s="166">
        <v>2020</v>
      </c>
      <c r="D1" s="166">
        <v>2021</v>
      </c>
      <c r="E1" s="166">
        <v>2022</v>
      </c>
      <c r="F1" s="166">
        <v>2023</v>
      </c>
      <c r="G1" s="166">
        <v>2024</v>
      </c>
      <c r="H1" s="166">
        <v>2025</v>
      </c>
      <c r="I1" s="166">
        <v>2026</v>
      </c>
      <c r="J1" s="166">
        <v>2027</v>
      </c>
      <c r="K1" s="166">
        <v>2028</v>
      </c>
      <c r="L1" s="166">
        <v>2029</v>
      </c>
      <c r="M1" s="166">
        <v>2030</v>
      </c>
      <c r="N1" s="166">
        <v>2031</v>
      </c>
      <c r="O1" s="166">
        <v>2032</v>
      </c>
      <c r="P1" s="166">
        <v>2033</v>
      </c>
      <c r="Q1" s="166">
        <v>2034</v>
      </c>
      <c r="R1" s="166">
        <v>2035</v>
      </c>
      <c r="S1" s="166">
        <v>2036</v>
      </c>
      <c r="T1" s="166">
        <v>2037</v>
      </c>
      <c r="U1" s="166">
        <v>2038</v>
      </c>
      <c r="V1" s="166">
        <v>2039</v>
      </c>
      <c r="W1" s="166">
        <v>2040</v>
      </c>
      <c r="X1" s="166">
        <v>2041</v>
      </c>
      <c r="Y1" s="166">
        <v>2042</v>
      </c>
      <c r="Z1" s="166">
        <v>2043</v>
      </c>
      <c r="AA1" s="166">
        <v>2044</v>
      </c>
      <c r="AB1" s="166">
        <v>2045</v>
      </c>
      <c r="AC1" s="166">
        <v>2046</v>
      </c>
      <c r="AD1" s="166">
        <v>2047</v>
      </c>
      <c r="AE1" s="166">
        <v>2048</v>
      </c>
      <c r="AF1" s="166">
        <v>2049</v>
      </c>
      <c r="AG1" s="166">
        <v>2050</v>
      </c>
    </row>
    <row r="2" spans="1:34" ht="15" customHeight="1" thickTop="1" x14ac:dyDescent="0.2"/>
    <row r="3" spans="1:34" ht="15" customHeight="1" x14ac:dyDescent="0.2">
      <c r="C3" s="167" t="s">
        <v>78</v>
      </c>
      <c r="D3" s="167" t="s">
        <v>1206</v>
      </c>
      <c r="E3" s="168"/>
      <c r="F3" s="168"/>
      <c r="G3" s="168"/>
      <c r="H3" s="168"/>
    </row>
    <row r="4" spans="1:34" ht="15" customHeight="1" x14ac:dyDescent="0.2">
      <c r="C4" s="167" t="s">
        <v>79</v>
      </c>
      <c r="D4" s="167" t="s">
        <v>1207</v>
      </c>
      <c r="E4" s="168"/>
      <c r="F4" s="168"/>
      <c r="G4" s="167" t="s">
        <v>81</v>
      </c>
      <c r="H4" s="168"/>
    </row>
    <row r="5" spans="1:34" ht="15" customHeight="1" x14ac:dyDescent="0.2">
      <c r="C5" s="167" t="s">
        <v>82</v>
      </c>
      <c r="D5" s="167" t="s">
        <v>1208</v>
      </c>
      <c r="E5" s="168"/>
      <c r="F5" s="168"/>
      <c r="G5" s="168"/>
      <c r="H5" s="168"/>
    </row>
    <row r="6" spans="1:34" ht="15" customHeight="1" x14ac:dyDescent="0.2">
      <c r="C6" s="167" t="s">
        <v>84</v>
      </c>
      <c r="D6" s="168"/>
      <c r="E6" s="167" t="s">
        <v>1209</v>
      </c>
      <c r="F6" s="168"/>
      <c r="G6" s="168"/>
      <c r="H6" s="168"/>
    </row>
    <row r="7" spans="1:34" ht="15" customHeight="1" x14ac:dyDescent="0.2">
      <c r="B7" s="181"/>
      <c r="C7" s="168"/>
      <c r="D7" s="168"/>
      <c r="E7" s="168"/>
      <c r="F7" s="168"/>
      <c r="G7" s="168"/>
      <c r="H7" s="168"/>
    </row>
    <row r="8" spans="1:34" ht="12" x14ac:dyDescent="0.2">
      <c r="B8" s="180" t="s">
        <v>1346</v>
      </c>
      <c r="C8" s="17">
        <f>C55/1000000*About!$C$183</f>
        <v>6.086666432939846E-7</v>
      </c>
      <c r="D8" s="17">
        <f>D55/1000000*About!$C$183</f>
        <v>6.0955907605480689E-7</v>
      </c>
      <c r="E8" s="17">
        <f>E55/1000000*About!$C$183</f>
        <v>6.1045150881562939E-7</v>
      </c>
      <c r="F8" s="17">
        <f>F55/1000000*About!$C$183</f>
        <v>6.1223637433727408E-7</v>
      </c>
      <c r="G8" s="17">
        <f>G55/1000000*About!$C$183</f>
        <v>6.1312880709809658E-7</v>
      </c>
      <c r="H8" s="17">
        <f>H55/1000000*About!$C$183</f>
        <v>6.1491367261974137E-7</v>
      </c>
      <c r="I8" s="17">
        <f>I55/1000000*About!$C$183</f>
        <v>6.1580610538056376E-7</v>
      </c>
      <c r="J8" s="17">
        <f>J55/1000000*About!$C$183</f>
        <v>6.1759097090220855E-7</v>
      </c>
      <c r="K8" s="17">
        <f>K55/1000000*About!$C$183</f>
        <v>6.1848340366303095E-7</v>
      </c>
      <c r="L8" s="17">
        <f>L55/1000000*About!$C$183</f>
        <v>6.2026826918467574E-7</v>
      </c>
      <c r="M8" s="17">
        <f>M55/1000000*About!$C$183</f>
        <v>6.2205313470632053E-7</v>
      </c>
      <c r="N8" s="17">
        <f>N55/1000000*About!$C$183</f>
        <v>6.2294556746714292E-7</v>
      </c>
      <c r="O8" s="17">
        <f>O55/1000000*About!$C$183</f>
        <v>6.2473043298878782E-7</v>
      </c>
      <c r="P8" s="17">
        <f>P55/1000000*About!$C$183</f>
        <v>6.265152985104325E-7</v>
      </c>
      <c r="Q8" s="17">
        <f>Q55/1000000*About!$C$183</f>
        <v>6.2740861838135524E-7</v>
      </c>
      <c r="R8" s="17">
        <f>R55/1000000*About!$C$183</f>
        <v>6.2919348390299993E-7</v>
      </c>
      <c r="S8" s="17">
        <f>S55/1000000*About!$C$183</f>
        <v>6.3097834942464482E-7</v>
      </c>
      <c r="T8" s="17">
        <f>T55/1000000*About!$C$183</f>
        <v>6.3187078218546722E-7</v>
      </c>
      <c r="U8" s="17">
        <f>U55/1000000*About!$C$183</f>
        <v>6.3365564770711201E-7</v>
      </c>
      <c r="V8" s="17">
        <f>V55/1000000*About!$C$183</f>
        <v>6.354405132287568E-7</v>
      </c>
      <c r="W8" s="17">
        <f>W55/1000000*About!$C$183</f>
        <v>6.3722537875040159E-7</v>
      </c>
      <c r="X8" s="17">
        <f>X55/1000000*About!$C$183</f>
        <v>6.3901024427204638E-7</v>
      </c>
      <c r="Y8" s="17">
        <f>Y55/1000000*About!$C$183</f>
        <v>6.4079510979369117E-7</v>
      </c>
      <c r="Z8" s="17">
        <f>Z55/1000000*About!$C$183</f>
        <v>6.4257997531533596E-7</v>
      </c>
      <c r="AA8" s="17">
        <f>AA55/1000000*About!$C$183</f>
        <v>6.4436484083698085E-7</v>
      </c>
      <c r="AB8" s="17">
        <f>AB55/1000000*About!$C$183</f>
        <v>6.4614970635862564E-7</v>
      </c>
      <c r="AC8" s="17">
        <f>AC55/1000000*About!$C$183</f>
        <v>6.4793545899037057E-7</v>
      </c>
      <c r="AD8" s="17">
        <f>AD55/1000000*About!$C$183</f>
        <v>6.4972032451201546E-7</v>
      </c>
      <c r="AE8" s="17">
        <f>AE55/1000000*About!$C$183</f>
        <v>6.5150519003366015E-7</v>
      </c>
      <c r="AF8" s="17">
        <f>AF55/1000000*About!$C$183</f>
        <v>6.5329005555530504E-7</v>
      </c>
      <c r="AG8" s="17">
        <f>AG55/1000000*About!$C$183</f>
        <v>6.5507492107694994E-7</v>
      </c>
    </row>
    <row r="9" spans="1:34" ht="12" x14ac:dyDescent="0.2">
      <c r="B9" s="180" t="s">
        <v>1347</v>
      </c>
      <c r="C9" s="17">
        <f>C8*(1-'Sales taxes'!$B$1)</f>
        <v>5.5697867194545939E-7</v>
      </c>
      <c r="D9" s="17">
        <f>D8*(1-'Sales taxes'!$B$1)</f>
        <v>5.577953193162327E-7</v>
      </c>
      <c r="E9" s="17">
        <f>E8*(1-'Sales taxes'!$B$1)</f>
        <v>5.5861196668700612E-7</v>
      </c>
      <c r="F9" s="17">
        <f>F8*(1-'Sales taxes'!$B$1)</f>
        <v>5.6024526142855274E-7</v>
      </c>
      <c r="G9" s="17">
        <f>G8*(1-'Sales taxes'!$B$1)</f>
        <v>5.6106190879932626E-7</v>
      </c>
      <c r="H9" s="17">
        <f>H8*(1-'Sales taxes'!$B$1)</f>
        <v>5.6269520354087299E-7</v>
      </c>
      <c r="I9" s="17">
        <f>I8*(1-'Sales taxes'!$B$1)</f>
        <v>5.635118509116463E-7</v>
      </c>
      <c r="J9" s="17">
        <f>J8*(1-'Sales taxes'!$B$1)</f>
        <v>5.6514514565319302E-7</v>
      </c>
      <c r="K9" s="17">
        <f>K8*(1-'Sales taxes'!$B$1)</f>
        <v>5.6596179302396633E-7</v>
      </c>
      <c r="L9" s="17">
        <f>L8*(1-'Sales taxes'!$B$1)</f>
        <v>5.6759508776551306E-7</v>
      </c>
      <c r="M9" s="17">
        <f>M8*(1-'Sales taxes'!$B$1)</f>
        <v>5.6922838250705979E-7</v>
      </c>
      <c r="N9" s="17">
        <f>N8*(1-'Sales taxes'!$B$1)</f>
        <v>5.700450298778331E-7</v>
      </c>
      <c r="O9" s="17">
        <f>O8*(1-'Sales taxes'!$B$1)</f>
        <v>5.7167832461937993E-7</v>
      </c>
      <c r="P9" s="17">
        <f>P8*(1-'Sales taxes'!$B$1)</f>
        <v>5.7331161936092655E-7</v>
      </c>
      <c r="Q9" s="17">
        <f>Q8*(1-'Sales taxes'!$B$1)</f>
        <v>5.7412907850841052E-7</v>
      </c>
      <c r="R9" s="17">
        <f>R8*(1-'Sales taxes'!$B$1)</f>
        <v>5.7576237324995714E-7</v>
      </c>
      <c r="S9" s="17">
        <f>S8*(1-'Sales taxes'!$B$1)</f>
        <v>5.7739566799150397E-7</v>
      </c>
      <c r="T9" s="17">
        <f>T8*(1-'Sales taxes'!$B$1)</f>
        <v>5.7821231536227739E-7</v>
      </c>
      <c r="U9" s="17">
        <f>U8*(1-'Sales taxes'!$B$1)</f>
        <v>5.7984561010382401E-7</v>
      </c>
      <c r="V9" s="17">
        <f>V8*(1-'Sales taxes'!$B$1)</f>
        <v>5.8147890484537074E-7</v>
      </c>
      <c r="W9" s="17">
        <f>W8*(1-'Sales taxes'!$B$1)</f>
        <v>5.8311219958691746E-7</v>
      </c>
      <c r="X9" s="17">
        <f>X8*(1-'Sales taxes'!$B$1)</f>
        <v>5.8474549432846419E-7</v>
      </c>
      <c r="Y9" s="17">
        <f>Y8*(1-'Sales taxes'!$B$1)</f>
        <v>5.8637878907001091E-7</v>
      </c>
      <c r="Z9" s="17">
        <f>Z8*(1-'Sales taxes'!$B$1)</f>
        <v>5.8801208381155764E-7</v>
      </c>
      <c r="AA9" s="17">
        <f>AA8*(1-'Sales taxes'!$B$1)</f>
        <v>5.8964537855310447E-7</v>
      </c>
      <c r="AB9" s="17">
        <f>AB8*(1-'Sales taxes'!$B$1)</f>
        <v>5.912786732946512E-7</v>
      </c>
      <c r="AC9" s="17">
        <f>AC8*(1-'Sales taxes'!$B$1)</f>
        <v>5.9291277981290827E-7</v>
      </c>
      <c r="AD9" s="17">
        <f>AD8*(1-'Sales taxes'!$B$1)</f>
        <v>5.945460745544551E-7</v>
      </c>
      <c r="AE9" s="17">
        <f>AE8*(1-'Sales taxes'!$B$1)</f>
        <v>5.9617936929600172E-7</v>
      </c>
      <c r="AF9" s="17">
        <f>AF8*(1-'Sales taxes'!$B$1)</f>
        <v>5.9781266403754855E-7</v>
      </c>
      <c r="AG9" s="17">
        <f>AG8*(1-'Sales taxes'!$B$1)</f>
        <v>5.9944595877909539E-7</v>
      </c>
    </row>
    <row r="10" spans="1:34" ht="12" x14ac:dyDescent="0.2">
      <c r="B10" s="180" t="s">
        <v>1348</v>
      </c>
      <c r="C10" s="17">
        <f>C8-C9</f>
        <v>5.1687971348525212E-8</v>
      </c>
      <c r="D10" s="17">
        <f t="shared" ref="D10:AG10" si="0">D8-D9</f>
        <v>5.1763756738574191E-8</v>
      </c>
      <c r="E10" s="17">
        <f t="shared" si="0"/>
        <v>5.1839542128623276E-8</v>
      </c>
      <c r="F10" s="17">
        <f t="shared" si="0"/>
        <v>5.1991112908721339E-8</v>
      </c>
      <c r="G10" s="17">
        <f t="shared" si="0"/>
        <v>5.2066898298770318E-8</v>
      </c>
      <c r="H10" s="17">
        <f t="shared" si="0"/>
        <v>5.2218469078868381E-8</v>
      </c>
      <c r="I10" s="17">
        <f t="shared" si="0"/>
        <v>5.2294254468917466E-8</v>
      </c>
      <c r="J10" s="17">
        <f t="shared" si="0"/>
        <v>5.2445825249015529E-8</v>
      </c>
      <c r="K10" s="17">
        <f t="shared" si="0"/>
        <v>5.2521610639064614E-8</v>
      </c>
      <c r="L10" s="17">
        <f t="shared" si="0"/>
        <v>5.2673181419162677E-8</v>
      </c>
      <c r="M10" s="17">
        <f t="shared" si="0"/>
        <v>5.2824752199260741E-8</v>
      </c>
      <c r="N10" s="17">
        <f t="shared" si="0"/>
        <v>5.2900537589309825E-8</v>
      </c>
      <c r="O10" s="17">
        <f t="shared" si="0"/>
        <v>5.3052108369407889E-8</v>
      </c>
      <c r="P10" s="17">
        <f t="shared" si="0"/>
        <v>5.3203679149505952E-8</v>
      </c>
      <c r="Q10" s="17">
        <f t="shared" si="0"/>
        <v>5.3279539872944724E-8</v>
      </c>
      <c r="R10" s="17">
        <f t="shared" si="0"/>
        <v>5.3431110653042787E-8</v>
      </c>
      <c r="S10" s="17">
        <f t="shared" si="0"/>
        <v>5.3582681433140851E-8</v>
      </c>
      <c r="T10" s="17">
        <f t="shared" si="0"/>
        <v>5.3658466823189829E-8</v>
      </c>
      <c r="U10" s="17">
        <f t="shared" si="0"/>
        <v>5.3810037603287999E-8</v>
      </c>
      <c r="V10" s="17">
        <f t="shared" si="0"/>
        <v>5.3961608383386062E-8</v>
      </c>
      <c r="W10" s="17">
        <f t="shared" si="0"/>
        <v>5.4113179163484126E-8</v>
      </c>
      <c r="X10" s="17">
        <f t="shared" si="0"/>
        <v>5.4264749943582189E-8</v>
      </c>
      <c r="Y10" s="17">
        <f t="shared" si="0"/>
        <v>5.4416320723680252E-8</v>
      </c>
      <c r="Z10" s="17">
        <f t="shared" si="0"/>
        <v>5.4567891503778316E-8</v>
      </c>
      <c r="AA10" s="17">
        <f t="shared" si="0"/>
        <v>5.4719462283876379E-8</v>
      </c>
      <c r="AB10" s="17">
        <f t="shared" si="0"/>
        <v>5.4871033063974442E-8</v>
      </c>
      <c r="AC10" s="17">
        <f t="shared" si="0"/>
        <v>5.5022679177462299E-8</v>
      </c>
      <c r="AD10" s="17">
        <f t="shared" si="0"/>
        <v>5.5174249957560362E-8</v>
      </c>
      <c r="AE10" s="17">
        <f t="shared" si="0"/>
        <v>5.5325820737658426E-8</v>
      </c>
      <c r="AF10" s="17">
        <f t="shared" si="0"/>
        <v>5.5477391517756489E-8</v>
      </c>
      <c r="AG10" s="17">
        <f t="shared" si="0"/>
        <v>5.5628962297854552E-8</v>
      </c>
    </row>
    <row r="11" spans="1:34" ht="12" x14ac:dyDescent="0.2"/>
    <row r="12" spans="1:34" ht="15" customHeight="1" x14ac:dyDescent="0.25">
      <c r="A12" s="20" t="s">
        <v>1210</v>
      </c>
      <c r="B12" s="169" t="s">
        <v>1211</v>
      </c>
      <c r="AH12" s="170" t="s">
        <v>1212</v>
      </c>
    </row>
    <row r="13" spans="1:34" ht="15" customHeight="1" x14ac:dyDescent="0.2">
      <c r="B13" s="165" t="s">
        <v>1213</v>
      </c>
      <c r="AH13" s="170" t="s">
        <v>1214</v>
      </c>
    </row>
    <row r="14" spans="1:34" ht="15" customHeight="1" x14ac:dyDescent="0.2">
      <c r="B14" s="16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170" t="s">
        <v>1215</v>
      </c>
    </row>
    <row r="15" spans="1:34" ht="15" customHeight="1" thickBot="1" x14ac:dyDescent="0.25">
      <c r="B15" s="166" t="s">
        <v>1216</v>
      </c>
      <c r="C15" s="166">
        <v>2020</v>
      </c>
      <c r="D15" s="166">
        <v>2021</v>
      </c>
      <c r="E15" s="166">
        <v>2022</v>
      </c>
      <c r="F15" s="166">
        <v>2023</v>
      </c>
      <c r="G15" s="166">
        <v>2024</v>
      </c>
      <c r="H15" s="166">
        <v>2025</v>
      </c>
      <c r="I15" s="166">
        <v>2026</v>
      </c>
      <c r="J15" s="166">
        <v>2027</v>
      </c>
      <c r="K15" s="166">
        <v>2028</v>
      </c>
      <c r="L15" s="166">
        <v>2029</v>
      </c>
      <c r="M15" s="166">
        <v>2030</v>
      </c>
      <c r="N15" s="166">
        <v>2031</v>
      </c>
      <c r="O15" s="166">
        <v>2032</v>
      </c>
      <c r="P15" s="166">
        <v>2033</v>
      </c>
      <c r="Q15" s="166">
        <v>2034</v>
      </c>
      <c r="R15" s="166">
        <v>2035</v>
      </c>
      <c r="S15" s="166">
        <v>2036</v>
      </c>
      <c r="T15" s="166">
        <v>2037</v>
      </c>
      <c r="U15" s="166">
        <v>2038</v>
      </c>
      <c r="V15" s="166">
        <v>2039</v>
      </c>
      <c r="W15" s="166">
        <v>2040</v>
      </c>
      <c r="X15" s="166">
        <v>2041</v>
      </c>
      <c r="Y15" s="166">
        <v>2042</v>
      </c>
      <c r="Z15" s="166">
        <v>2043</v>
      </c>
      <c r="AA15" s="166">
        <v>2044</v>
      </c>
      <c r="AB15" s="166">
        <v>2045</v>
      </c>
      <c r="AC15" s="166">
        <v>2046</v>
      </c>
      <c r="AD15" s="166">
        <v>2047</v>
      </c>
      <c r="AE15" s="166">
        <v>2048</v>
      </c>
      <c r="AF15" s="166">
        <v>2049</v>
      </c>
      <c r="AG15" s="166">
        <v>2050</v>
      </c>
      <c r="AH15" s="171" t="s">
        <v>1217</v>
      </c>
    </row>
    <row r="16" spans="1:34" ht="15" customHeight="1" thickTop="1" x14ac:dyDescent="0.2"/>
    <row r="17" spans="1:34" ht="15" customHeight="1" x14ac:dyDescent="0.2">
      <c r="B17" s="172" t="s">
        <v>87</v>
      </c>
    </row>
    <row r="18" spans="1:34" ht="15" customHeight="1" x14ac:dyDescent="0.25">
      <c r="A18" s="20" t="s">
        <v>1218</v>
      </c>
      <c r="B18" s="173" t="s">
        <v>88</v>
      </c>
      <c r="C18" s="174">
        <v>17.296467</v>
      </c>
      <c r="D18" s="174">
        <v>17.183254000000002</v>
      </c>
      <c r="E18" s="174">
        <v>17.386811999999999</v>
      </c>
      <c r="F18" s="174">
        <v>17.278085999999998</v>
      </c>
      <c r="G18" s="174">
        <v>17.282633000000001</v>
      </c>
      <c r="H18" s="174">
        <v>17.365963000000001</v>
      </c>
      <c r="I18" s="174">
        <v>17.281718999999999</v>
      </c>
      <c r="J18" s="174">
        <v>17.232769000000001</v>
      </c>
      <c r="K18" s="174">
        <v>17.352678000000001</v>
      </c>
      <c r="L18" s="174">
        <v>17.525155999999999</v>
      </c>
      <c r="M18" s="174">
        <v>18.105442</v>
      </c>
      <c r="N18" s="174">
        <v>18.397449000000002</v>
      </c>
      <c r="O18" s="174">
        <v>18.665576999999999</v>
      </c>
      <c r="P18" s="174">
        <v>18.886859999999999</v>
      </c>
      <c r="Q18" s="174">
        <v>19.101889</v>
      </c>
      <c r="R18" s="174">
        <v>19.237110000000001</v>
      </c>
      <c r="S18" s="174">
        <v>19.411159999999999</v>
      </c>
      <c r="T18" s="174">
        <v>19.712313000000002</v>
      </c>
      <c r="U18" s="174">
        <v>19.979467</v>
      </c>
      <c r="V18" s="174">
        <v>20.173356999999999</v>
      </c>
      <c r="W18" s="174">
        <v>20.375391</v>
      </c>
      <c r="X18" s="174">
        <v>20.580265000000001</v>
      </c>
      <c r="Y18" s="174">
        <v>20.773108000000001</v>
      </c>
      <c r="Z18" s="174">
        <v>20.871334000000001</v>
      </c>
      <c r="AA18" s="174">
        <v>21.039562</v>
      </c>
      <c r="AB18" s="174">
        <v>21.186533000000001</v>
      </c>
      <c r="AC18" s="174">
        <v>21.381789999999999</v>
      </c>
      <c r="AD18" s="174">
        <v>21.587627000000001</v>
      </c>
      <c r="AE18" s="174">
        <v>21.790129</v>
      </c>
      <c r="AF18" s="174">
        <v>22.029543</v>
      </c>
      <c r="AG18" s="174">
        <v>22.264085999999999</v>
      </c>
      <c r="AH18" s="175">
        <v>8.4510000000000002E-3</v>
      </c>
    </row>
    <row r="19" spans="1:34" ht="15" customHeight="1" x14ac:dyDescent="0.25">
      <c r="A19" s="20" t="s">
        <v>1219</v>
      </c>
      <c r="B19" s="173" t="s">
        <v>90</v>
      </c>
      <c r="C19" s="174">
        <v>17.748362</v>
      </c>
      <c r="D19" s="174">
        <v>17.778863999999999</v>
      </c>
      <c r="E19" s="174">
        <v>18.840993999999998</v>
      </c>
      <c r="F19" s="174">
        <v>20.194541999999998</v>
      </c>
      <c r="G19" s="174">
        <v>20.900642000000001</v>
      </c>
      <c r="H19" s="174">
        <v>21.347785999999999</v>
      </c>
      <c r="I19" s="174">
        <v>21.959849999999999</v>
      </c>
      <c r="J19" s="174">
        <v>22.373480000000001</v>
      </c>
      <c r="K19" s="174">
        <v>22.572247000000001</v>
      </c>
      <c r="L19" s="174">
        <v>22.803101999999999</v>
      </c>
      <c r="M19" s="174">
        <v>23.134236999999999</v>
      </c>
      <c r="N19" s="174">
        <v>23.233163999999999</v>
      </c>
      <c r="O19" s="174">
        <v>23.457367000000001</v>
      </c>
      <c r="P19" s="174">
        <v>23.595133000000001</v>
      </c>
      <c r="Q19" s="174">
        <v>23.692457000000001</v>
      </c>
      <c r="R19" s="174">
        <v>23.53126</v>
      </c>
      <c r="S19" s="174">
        <v>23.427430999999999</v>
      </c>
      <c r="T19" s="174">
        <v>23.589839999999999</v>
      </c>
      <c r="U19" s="174">
        <v>23.769676</v>
      </c>
      <c r="V19" s="174">
        <v>23.632313</v>
      </c>
      <c r="W19" s="174">
        <v>24.000731999999999</v>
      </c>
      <c r="X19" s="174">
        <v>24.131430000000002</v>
      </c>
      <c r="Y19" s="174">
        <v>24.220469000000001</v>
      </c>
      <c r="Z19" s="174">
        <v>24.344158</v>
      </c>
      <c r="AA19" s="174">
        <v>24.514250000000001</v>
      </c>
      <c r="AB19" s="174">
        <v>24.754840999999999</v>
      </c>
      <c r="AC19" s="174">
        <v>24.880372999999999</v>
      </c>
      <c r="AD19" s="174">
        <v>24.974497</v>
      </c>
      <c r="AE19" s="174">
        <v>25.016258000000001</v>
      </c>
      <c r="AF19" s="174">
        <v>25.183064999999999</v>
      </c>
      <c r="AG19" s="174">
        <v>25.323920999999999</v>
      </c>
      <c r="AH19" s="175">
        <v>1.1919000000000001E-2</v>
      </c>
    </row>
    <row r="20" spans="1:34" ht="15" customHeight="1" x14ac:dyDescent="0.25">
      <c r="A20" s="20" t="s">
        <v>1220</v>
      </c>
      <c r="B20" s="173" t="s">
        <v>1221</v>
      </c>
      <c r="C20" s="174">
        <v>10.141716000000001</v>
      </c>
      <c r="D20" s="174">
        <v>10.51412</v>
      </c>
      <c r="E20" s="174">
        <v>10.202188</v>
      </c>
      <c r="F20" s="174">
        <v>9.9132259999999999</v>
      </c>
      <c r="G20" s="174">
        <v>9.6494809999999998</v>
      </c>
      <c r="H20" s="174">
        <v>9.6609160000000003</v>
      </c>
      <c r="I20" s="174">
        <v>9.7374840000000003</v>
      </c>
      <c r="J20" s="174">
        <v>9.8500920000000001</v>
      </c>
      <c r="K20" s="174">
        <v>9.9233119999999992</v>
      </c>
      <c r="L20" s="174">
        <v>10.06601</v>
      </c>
      <c r="M20" s="174">
        <v>10.422234</v>
      </c>
      <c r="N20" s="174">
        <v>10.498061</v>
      </c>
      <c r="O20" s="174">
        <v>10.580394</v>
      </c>
      <c r="P20" s="174">
        <v>10.658723</v>
      </c>
      <c r="Q20" s="174">
        <v>10.693797999999999</v>
      </c>
      <c r="R20" s="174">
        <v>10.700832</v>
      </c>
      <c r="S20" s="174">
        <v>10.715192</v>
      </c>
      <c r="T20" s="174">
        <v>10.731377999999999</v>
      </c>
      <c r="U20" s="174">
        <v>10.724482</v>
      </c>
      <c r="V20" s="174">
        <v>10.712460999999999</v>
      </c>
      <c r="W20" s="174">
        <v>10.708804000000001</v>
      </c>
      <c r="X20" s="174">
        <v>10.731961</v>
      </c>
      <c r="Y20" s="174">
        <v>10.757458</v>
      </c>
      <c r="Z20" s="174">
        <v>10.775259</v>
      </c>
      <c r="AA20" s="174">
        <v>10.802486</v>
      </c>
      <c r="AB20" s="174">
        <v>10.823373999999999</v>
      </c>
      <c r="AC20" s="174">
        <v>10.832981999999999</v>
      </c>
      <c r="AD20" s="174">
        <v>10.843533000000001</v>
      </c>
      <c r="AE20" s="174">
        <v>10.825556000000001</v>
      </c>
      <c r="AF20" s="174">
        <v>10.832338999999999</v>
      </c>
      <c r="AG20" s="174">
        <v>10.859444999999999</v>
      </c>
      <c r="AH20" s="175">
        <v>2.2820000000000002E-3</v>
      </c>
    </row>
    <row r="21" spans="1:34" ht="15" customHeight="1" x14ac:dyDescent="0.25">
      <c r="A21" s="20" t="s">
        <v>1222</v>
      </c>
      <c r="B21" s="173" t="s">
        <v>1223</v>
      </c>
      <c r="C21" s="174">
        <v>35.768967000000004</v>
      </c>
      <c r="D21" s="174">
        <v>36.572845000000001</v>
      </c>
      <c r="E21" s="174">
        <v>36.200896999999998</v>
      </c>
      <c r="F21" s="174">
        <v>35.847926999999999</v>
      </c>
      <c r="G21" s="174">
        <v>35.555779000000001</v>
      </c>
      <c r="H21" s="174">
        <v>35.370303999999997</v>
      </c>
      <c r="I21" s="174">
        <v>35.271217</v>
      </c>
      <c r="J21" s="174">
        <v>35.232407000000002</v>
      </c>
      <c r="K21" s="174">
        <v>35.179946999999999</v>
      </c>
      <c r="L21" s="174">
        <v>35.137309999999999</v>
      </c>
      <c r="M21" s="174">
        <v>35.114113000000003</v>
      </c>
      <c r="N21" s="174">
        <v>35.213706999999999</v>
      </c>
      <c r="O21" s="174">
        <v>35.215426999999998</v>
      </c>
      <c r="P21" s="174">
        <v>35.186942999999999</v>
      </c>
      <c r="Q21" s="174">
        <v>35.111834999999999</v>
      </c>
      <c r="R21" s="174">
        <v>34.965026999999999</v>
      </c>
      <c r="S21" s="174">
        <v>34.841293</v>
      </c>
      <c r="T21" s="174">
        <v>34.730331</v>
      </c>
      <c r="U21" s="174">
        <v>34.648322999999998</v>
      </c>
      <c r="V21" s="174">
        <v>34.567348000000003</v>
      </c>
      <c r="W21" s="174">
        <v>34.484665</v>
      </c>
      <c r="X21" s="174">
        <v>34.428879000000002</v>
      </c>
      <c r="Y21" s="174">
        <v>34.354916000000003</v>
      </c>
      <c r="Z21" s="174">
        <v>34.264564999999997</v>
      </c>
      <c r="AA21" s="174">
        <v>34.180298000000001</v>
      </c>
      <c r="AB21" s="174">
        <v>34.138596</v>
      </c>
      <c r="AC21" s="174">
        <v>34.020420000000001</v>
      </c>
      <c r="AD21" s="174">
        <v>33.894435999999999</v>
      </c>
      <c r="AE21" s="174">
        <v>33.717101999999997</v>
      </c>
      <c r="AF21" s="174">
        <v>33.468890999999999</v>
      </c>
      <c r="AG21" s="174">
        <v>33.255077</v>
      </c>
      <c r="AH21" s="175">
        <v>-2.4260000000000002E-3</v>
      </c>
    </row>
    <row r="23" spans="1:34" ht="15" customHeight="1" x14ac:dyDescent="0.2">
      <c r="B23" s="172" t="s">
        <v>89</v>
      </c>
    </row>
    <row r="24" spans="1:34" ht="15" customHeight="1" x14ac:dyDescent="0.25">
      <c r="A24" s="20" t="s">
        <v>1224</v>
      </c>
      <c r="B24" s="173" t="s">
        <v>88</v>
      </c>
      <c r="C24" s="174">
        <v>12.770180999999999</v>
      </c>
      <c r="D24" s="174">
        <v>13.596351</v>
      </c>
      <c r="E24" s="174">
        <v>14.132167000000001</v>
      </c>
      <c r="F24" s="174">
        <v>13.946478000000001</v>
      </c>
      <c r="G24" s="174">
        <v>13.993321999999999</v>
      </c>
      <c r="H24" s="174">
        <v>14.109780000000001</v>
      </c>
      <c r="I24" s="174">
        <v>13.959495</v>
      </c>
      <c r="J24" s="174">
        <v>13.925439000000001</v>
      </c>
      <c r="K24" s="174">
        <v>14.114777</v>
      </c>
      <c r="L24" s="174">
        <v>14.294835000000001</v>
      </c>
      <c r="M24" s="174">
        <v>14.966532000000001</v>
      </c>
      <c r="N24" s="174">
        <v>15.145462999999999</v>
      </c>
      <c r="O24" s="174">
        <v>15.316516</v>
      </c>
      <c r="P24" s="174">
        <v>15.455636999999999</v>
      </c>
      <c r="Q24" s="174">
        <v>15.603415</v>
      </c>
      <c r="R24" s="174">
        <v>15.650969999999999</v>
      </c>
      <c r="S24" s="174">
        <v>15.789752</v>
      </c>
      <c r="T24" s="174">
        <v>16.088107999999998</v>
      </c>
      <c r="U24" s="174">
        <v>16.278292</v>
      </c>
      <c r="V24" s="174">
        <v>16.373463000000001</v>
      </c>
      <c r="W24" s="174">
        <v>16.514631000000001</v>
      </c>
      <c r="X24" s="174">
        <v>16.663309000000002</v>
      </c>
      <c r="Y24" s="174">
        <v>16.795403</v>
      </c>
      <c r="Z24" s="174">
        <v>16.807694999999999</v>
      </c>
      <c r="AA24" s="174">
        <v>16.958041999999999</v>
      </c>
      <c r="AB24" s="174">
        <v>17.057176999999999</v>
      </c>
      <c r="AC24" s="174">
        <v>17.224889999999998</v>
      </c>
      <c r="AD24" s="174">
        <v>17.384920000000001</v>
      </c>
      <c r="AE24" s="174">
        <v>17.530947000000001</v>
      </c>
      <c r="AF24" s="174">
        <v>17.725052000000002</v>
      </c>
      <c r="AG24" s="174">
        <v>17.895052</v>
      </c>
      <c r="AH24" s="175">
        <v>1.1311E-2</v>
      </c>
    </row>
    <row r="25" spans="1:34" ht="15" customHeight="1" x14ac:dyDescent="0.25">
      <c r="A25" s="20" t="s">
        <v>1225</v>
      </c>
      <c r="B25" s="173" t="s">
        <v>90</v>
      </c>
      <c r="C25" s="174">
        <v>17.825056</v>
      </c>
      <c r="D25" s="174">
        <v>17.904530000000001</v>
      </c>
      <c r="E25" s="174">
        <v>17.917162000000001</v>
      </c>
      <c r="F25" s="174">
        <v>18.273129000000001</v>
      </c>
      <c r="G25" s="174">
        <v>17.977633000000001</v>
      </c>
      <c r="H25" s="174">
        <v>17.420300999999998</v>
      </c>
      <c r="I25" s="174">
        <v>17.035746</v>
      </c>
      <c r="J25" s="174">
        <v>17.451329999999999</v>
      </c>
      <c r="K25" s="174">
        <v>17.649296</v>
      </c>
      <c r="L25" s="174">
        <v>17.881008000000001</v>
      </c>
      <c r="M25" s="174">
        <v>18.477827000000001</v>
      </c>
      <c r="N25" s="174">
        <v>18.582241</v>
      </c>
      <c r="O25" s="174">
        <v>18.841583</v>
      </c>
      <c r="P25" s="174">
        <v>18.984005</v>
      </c>
      <c r="Q25" s="174">
        <v>19.086586</v>
      </c>
      <c r="R25" s="174">
        <v>18.923241000000001</v>
      </c>
      <c r="S25" s="174">
        <v>18.824065999999998</v>
      </c>
      <c r="T25" s="174">
        <v>18.987247</v>
      </c>
      <c r="U25" s="174">
        <v>19.171538999999999</v>
      </c>
      <c r="V25" s="174">
        <v>19.037495</v>
      </c>
      <c r="W25" s="174">
        <v>19.410124</v>
      </c>
      <c r="X25" s="174">
        <v>19.543423000000001</v>
      </c>
      <c r="Y25" s="174">
        <v>19.633227999999999</v>
      </c>
      <c r="Z25" s="174">
        <v>19.766468</v>
      </c>
      <c r="AA25" s="174">
        <v>19.946016</v>
      </c>
      <c r="AB25" s="174">
        <v>20.193110000000001</v>
      </c>
      <c r="AC25" s="174">
        <v>20.325541000000001</v>
      </c>
      <c r="AD25" s="174">
        <v>20.426331000000001</v>
      </c>
      <c r="AE25" s="174">
        <v>20.483273000000001</v>
      </c>
      <c r="AF25" s="174">
        <v>20.656472999999998</v>
      </c>
      <c r="AG25" s="174">
        <v>20.796879000000001</v>
      </c>
      <c r="AH25" s="175">
        <v>5.1529999999999996E-3</v>
      </c>
    </row>
    <row r="26" spans="1:34" ht="15" customHeight="1" x14ac:dyDescent="0.25">
      <c r="A26" s="20" t="s">
        <v>1226</v>
      </c>
      <c r="B26" s="173" t="s">
        <v>91</v>
      </c>
      <c r="C26" s="174">
        <v>5.2465200000000003</v>
      </c>
      <c r="D26" s="174">
        <v>4.0942629999999998</v>
      </c>
      <c r="E26" s="174">
        <v>5.1555109999999997</v>
      </c>
      <c r="F26" s="174">
        <v>6.3887859999999996</v>
      </c>
      <c r="G26" s="174">
        <v>7.4177150000000003</v>
      </c>
      <c r="H26" s="174">
        <v>8.0842039999999997</v>
      </c>
      <c r="I26" s="174">
        <v>8.7977109999999996</v>
      </c>
      <c r="J26" s="174">
        <v>9.2713420000000006</v>
      </c>
      <c r="K26" s="174">
        <v>9.3801520000000007</v>
      </c>
      <c r="L26" s="174">
        <v>9.6307539999999996</v>
      </c>
      <c r="M26" s="174">
        <v>9.9774270000000005</v>
      </c>
      <c r="N26" s="174">
        <v>10.056495999999999</v>
      </c>
      <c r="O26" s="174">
        <v>10.322896</v>
      </c>
      <c r="P26" s="174">
        <v>10.494814999999999</v>
      </c>
      <c r="Q26" s="174">
        <v>10.659212</v>
      </c>
      <c r="R26" s="174">
        <v>10.565108</v>
      </c>
      <c r="S26" s="174">
        <v>10.57521</v>
      </c>
      <c r="T26" s="174">
        <v>10.757941000000001</v>
      </c>
      <c r="U26" s="174">
        <v>10.935437</v>
      </c>
      <c r="V26" s="174">
        <v>10.928781000000001</v>
      </c>
      <c r="W26" s="174">
        <v>11.256634999999999</v>
      </c>
      <c r="X26" s="174">
        <v>11.398070000000001</v>
      </c>
      <c r="Y26" s="174">
        <v>11.526395000000001</v>
      </c>
      <c r="Z26" s="174">
        <v>11.652903999999999</v>
      </c>
      <c r="AA26" s="174">
        <v>11.895937</v>
      </c>
      <c r="AB26" s="174">
        <v>12.079579000000001</v>
      </c>
      <c r="AC26" s="174">
        <v>12.282360000000001</v>
      </c>
      <c r="AD26" s="174">
        <v>12.398063</v>
      </c>
      <c r="AE26" s="174">
        <v>12.434025999999999</v>
      </c>
      <c r="AF26" s="174">
        <v>12.576523999999999</v>
      </c>
      <c r="AG26" s="174">
        <v>12.679845</v>
      </c>
      <c r="AH26" s="175">
        <v>2.9852E-2</v>
      </c>
    </row>
    <row r="27" spans="1:34" ht="15" customHeight="1" x14ac:dyDescent="0.25">
      <c r="A27" s="20" t="s">
        <v>1227</v>
      </c>
      <c r="B27" s="173" t="s">
        <v>1221</v>
      </c>
      <c r="C27" s="174">
        <v>7.2274659999999997</v>
      </c>
      <c r="D27" s="174">
        <v>7.7571760000000003</v>
      </c>
      <c r="E27" s="174">
        <v>7.7584379999999999</v>
      </c>
      <c r="F27" s="174">
        <v>7.4329689999999999</v>
      </c>
      <c r="G27" s="174">
        <v>7.1538599999999999</v>
      </c>
      <c r="H27" s="174">
        <v>7.1408820000000004</v>
      </c>
      <c r="I27" s="174">
        <v>7.1871619999999998</v>
      </c>
      <c r="J27" s="174">
        <v>7.2622150000000003</v>
      </c>
      <c r="K27" s="174">
        <v>7.3037089999999996</v>
      </c>
      <c r="L27" s="174">
        <v>7.4168450000000004</v>
      </c>
      <c r="M27" s="174">
        <v>7.668393</v>
      </c>
      <c r="N27" s="174">
        <v>7.7091729999999998</v>
      </c>
      <c r="O27" s="174">
        <v>7.7567729999999999</v>
      </c>
      <c r="P27" s="174">
        <v>7.8144150000000003</v>
      </c>
      <c r="Q27" s="174">
        <v>7.8314700000000004</v>
      </c>
      <c r="R27" s="174">
        <v>7.8232949999999999</v>
      </c>
      <c r="S27" s="174">
        <v>7.8236619999999997</v>
      </c>
      <c r="T27" s="174">
        <v>7.825634</v>
      </c>
      <c r="U27" s="174">
        <v>7.8057910000000001</v>
      </c>
      <c r="V27" s="174">
        <v>7.7819539999999998</v>
      </c>
      <c r="W27" s="174">
        <v>7.7688930000000003</v>
      </c>
      <c r="X27" s="174">
        <v>7.7830769999999996</v>
      </c>
      <c r="Y27" s="174">
        <v>7.7994719999999997</v>
      </c>
      <c r="Z27" s="174">
        <v>7.8087359999999997</v>
      </c>
      <c r="AA27" s="174">
        <v>7.828284</v>
      </c>
      <c r="AB27" s="174">
        <v>7.8415439999999998</v>
      </c>
      <c r="AC27" s="174">
        <v>7.8443149999999999</v>
      </c>
      <c r="AD27" s="174">
        <v>7.8465090000000002</v>
      </c>
      <c r="AE27" s="174">
        <v>7.8194090000000003</v>
      </c>
      <c r="AF27" s="174">
        <v>7.816325</v>
      </c>
      <c r="AG27" s="174">
        <v>7.8338789999999996</v>
      </c>
      <c r="AH27" s="175">
        <v>2.689E-3</v>
      </c>
    </row>
    <row r="28" spans="1:34" ht="15" customHeight="1" x14ac:dyDescent="0.25">
      <c r="A28" s="20" t="s">
        <v>1228</v>
      </c>
      <c r="B28" s="173" t="s">
        <v>1223</v>
      </c>
      <c r="C28" s="174">
        <v>31.322282999999999</v>
      </c>
      <c r="D28" s="174">
        <v>31.751370999999999</v>
      </c>
      <c r="E28" s="174">
        <v>31.36965</v>
      </c>
      <c r="F28" s="174">
        <v>30.770927</v>
      </c>
      <c r="G28" s="174">
        <v>30.355267000000001</v>
      </c>
      <c r="H28" s="174">
        <v>30.114547999999999</v>
      </c>
      <c r="I28" s="174">
        <v>29.891642000000001</v>
      </c>
      <c r="J28" s="174">
        <v>29.798216</v>
      </c>
      <c r="K28" s="174">
        <v>29.668579000000001</v>
      </c>
      <c r="L28" s="174">
        <v>29.541620000000002</v>
      </c>
      <c r="M28" s="174">
        <v>29.447769000000001</v>
      </c>
      <c r="N28" s="174">
        <v>29.516173999999999</v>
      </c>
      <c r="O28" s="174">
        <v>29.407202000000002</v>
      </c>
      <c r="P28" s="174">
        <v>29.362704999999998</v>
      </c>
      <c r="Q28" s="174">
        <v>29.207032999999999</v>
      </c>
      <c r="R28" s="174">
        <v>29.013252000000001</v>
      </c>
      <c r="S28" s="174">
        <v>28.803070000000002</v>
      </c>
      <c r="T28" s="174">
        <v>28.61985</v>
      </c>
      <c r="U28" s="174">
        <v>28.475729000000001</v>
      </c>
      <c r="V28" s="174">
        <v>28.334457</v>
      </c>
      <c r="W28" s="174">
        <v>28.186321</v>
      </c>
      <c r="X28" s="174">
        <v>28.052315</v>
      </c>
      <c r="Y28" s="174">
        <v>27.894957000000002</v>
      </c>
      <c r="Z28" s="174">
        <v>27.748570999999998</v>
      </c>
      <c r="AA28" s="174">
        <v>27.573784</v>
      </c>
      <c r="AB28" s="174">
        <v>27.437695999999999</v>
      </c>
      <c r="AC28" s="174">
        <v>27.26679</v>
      </c>
      <c r="AD28" s="174">
        <v>27.070989999999998</v>
      </c>
      <c r="AE28" s="174">
        <v>26.838395999999999</v>
      </c>
      <c r="AF28" s="174">
        <v>26.563027999999999</v>
      </c>
      <c r="AG28" s="174">
        <v>26.336114999999999</v>
      </c>
      <c r="AH28" s="175">
        <v>-5.7629999999999999E-3</v>
      </c>
    </row>
    <row r="30" spans="1:34" ht="15" customHeight="1" x14ac:dyDescent="0.2">
      <c r="B30" s="172" t="s">
        <v>1229</v>
      </c>
    </row>
    <row r="31" spans="1:34" ht="15" customHeight="1" x14ac:dyDescent="0.25">
      <c r="A31" s="20" t="s">
        <v>1230</v>
      </c>
      <c r="B31" s="173" t="s">
        <v>88</v>
      </c>
      <c r="C31" s="174">
        <v>7.6224270000000001</v>
      </c>
      <c r="D31" s="174">
        <v>8.4961190000000002</v>
      </c>
      <c r="E31" s="174">
        <v>8.9951640000000008</v>
      </c>
      <c r="F31" s="174">
        <v>8.7914549999999991</v>
      </c>
      <c r="G31" s="174">
        <v>8.8415490000000005</v>
      </c>
      <c r="H31" s="174">
        <v>8.9540679999999995</v>
      </c>
      <c r="I31" s="174">
        <v>8.8042309999999997</v>
      </c>
      <c r="J31" s="174">
        <v>8.7771810000000006</v>
      </c>
      <c r="K31" s="174">
        <v>8.9623369999999998</v>
      </c>
      <c r="L31" s="174">
        <v>9.1296269999999993</v>
      </c>
      <c r="M31" s="174">
        <v>9.5621650000000002</v>
      </c>
      <c r="N31" s="174">
        <v>9.7187319999999993</v>
      </c>
      <c r="O31" s="174">
        <v>9.8474039999999992</v>
      </c>
      <c r="P31" s="174">
        <v>9.9792590000000008</v>
      </c>
      <c r="Q31" s="174">
        <v>10.120851999999999</v>
      </c>
      <c r="R31" s="174">
        <v>10.16201</v>
      </c>
      <c r="S31" s="174">
        <v>10.299414000000001</v>
      </c>
      <c r="T31" s="174">
        <v>10.596047</v>
      </c>
      <c r="U31" s="174">
        <v>10.776484</v>
      </c>
      <c r="V31" s="174">
        <v>10.863864</v>
      </c>
      <c r="W31" s="174">
        <v>11.003838</v>
      </c>
      <c r="X31" s="174">
        <v>11.150719</v>
      </c>
      <c r="Y31" s="174">
        <v>11.280412999999999</v>
      </c>
      <c r="Z31" s="174">
        <v>11.286859</v>
      </c>
      <c r="AA31" s="174">
        <v>11.442306</v>
      </c>
      <c r="AB31" s="174">
        <v>11.53952</v>
      </c>
      <c r="AC31" s="174">
        <v>11.710324</v>
      </c>
      <c r="AD31" s="174">
        <v>11.870820999999999</v>
      </c>
      <c r="AE31" s="174">
        <v>12.016953000000001</v>
      </c>
      <c r="AF31" s="174">
        <v>12.215362000000001</v>
      </c>
      <c r="AG31" s="174">
        <v>12.386858999999999</v>
      </c>
      <c r="AH31" s="175">
        <v>1.6316000000000001E-2</v>
      </c>
    </row>
    <row r="32" spans="1:34" ht="15" customHeight="1" x14ac:dyDescent="0.25">
      <c r="A32" s="20" t="s">
        <v>1231</v>
      </c>
      <c r="B32" s="173" t="s">
        <v>90</v>
      </c>
      <c r="C32" s="174">
        <v>17.750837000000001</v>
      </c>
      <c r="D32" s="174">
        <v>17.784217999999999</v>
      </c>
      <c r="E32" s="174">
        <v>17.832457999999999</v>
      </c>
      <c r="F32" s="174">
        <v>18.255758</v>
      </c>
      <c r="G32" s="174">
        <v>17.965651999999999</v>
      </c>
      <c r="H32" s="174">
        <v>17.418257000000001</v>
      </c>
      <c r="I32" s="174">
        <v>17.043358000000001</v>
      </c>
      <c r="J32" s="174">
        <v>17.464335999999999</v>
      </c>
      <c r="K32" s="174">
        <v>17.665486999999999</v>
      </c>
      <c r="L32" s="174">
        <v>17.903829999999999</v>
      </c>
      <c r="M32" s="174">
        <v>18.228373999999999</v>
      </c>
      <c r="N32" s="174">
        <v>18.345334999999999</v>
      </c>
      <c r="O32" s="174">
        <v>18.564774</v>
      </c>
      <c r="P32" s="174">
        <v>18.711565</v>
      </c>
      <c r="Q32" s="174">
        <v>18.823149000000001</v>
      </c>
      <c r="R32" s="174">
        <v>18.657301</v>
      </c>
      <c r="S32" s="174">
        <v>18.557192000000001</v>
      </c>
      <c r="T32" s="174">
        <v>18.721062</v>
      </c>
      <c r="U32" s="174">
        <v>18.906943999999999</v>
      </c>
      <c r="V32" s="174">
        <v>18.769888000000002</v>
      </c>
      <c r="W32" s="174">
        <v>19.141383999999999</v>
      </c>
      <c r="X32" s="174">
        <v>19.276993000000001</v>
      </c>
      <c r="Y32" s="174">
        <v>19.368721000000001</v>
      </c>
      <c r="Z32" s="174">
        <v>19.507062999999999</v>
      </c>
      <c r="AA32" s="174">
        <v>19.688092999999999</v>
      </c>
      <c r="AB32" s="174">
        <v>19.940121000000001</v>
      </c>
      <c r="AC32" s="174">
        <v>20.075132</v>
      </c>
      <c r="AD32" s="174">
        <v>20.182839999999999</v>
      </c>
      <c r="AE32" s="174">
        <v>20.246756000000001</v>
      </c>
      <c r="AF32" s="174">
        <v>20.426596</v>
      </c>
      <c r="AG32" s="174">
        <v>20.570136999999999</v>
      </c>
      <c r="AH32" s="175">
        <v>4.9259999999999998E-3</v>
      </c>
    </row>
    <row r="33" spans="1:34" x14ac:dyDescent="0.25">
      <c r="A33" s="20" t="s">
        <v>1232</v>
      </c>
      <c r="B33" s="173" t="s">
        <v>91</v>
      </c>
      <c r="C33" s="174">
        <v>5.4227400000000001</v>
      </c>
      <c r="D33" s="174">
        <v>4.4313440000000002</v>
      </c>
      <c r="E33" s="174">
        <v>5.8066459999999998</v>
      </c>
      <c r="F33" s="174">
        <v>7.3529660000000003</v>
      </c>
      <c r="G33" s="174">
        <v>8.6041519999999991</v>
      </c>
      <c r="H33" s="174">
        <v>9.5880430000000008</v>
      </c>
      <c r="I33" s="174">
        <v>10.678126000000001</v>
      </c>
      <c r="J33" s="174">
        <v>11.122404</v>
      </c>
      <c r="K33" s="174">
        <v>11.319103999999999</v>
      </c>
      <c r="L33" s="174">
        <v>11.560950999999999</v>
      </c>
      <c r="M33" s="174">
        <v>11.886528999999999</v>
      </c>
      <c r="N33" s="174">
        <v>11.988492000000001</v>
      </c>
      <c r="O33" s="174">
        <v>12.214651</v>
      </c>
      <c r="P33" s="174">
        <v>12.396055</v>
      </c>
      <c r="Q33" s="174">
        <v>12.541180000000001</v>
      </c>
      <c r="R33" s="174">
        <v>12.441390999999999</v>
      </c>
      <c r="S33" s="174">
        <v>12.436083</v>
      </c>
      <c r="T33" s="174">
        <v>12.619387</v>
      </c>
      <c r="U33" s="174">
        <v>12.817525</v>
      </c>
      <c r="V33" s="174">
        <v>12.799621999999999</v>
      </c>
      <c r="W33" s="174">
        <v>13.127105999999999</v>
      </c>
      <c r="X33" s="174">
        <v>13.276533000000001</v>
      </c>
      <c r="Y33" s="174">
        <v>13.389760000000001</v>
      </c>
      <c r="Z33" s="174">
        <v>13.499091999999999</v>
      </c>
      <c r="AA33" s="174">
        <v>13.732372</v>
      </c>
      <c r="AB33" s="174">
        <v>13.936438000000001</v>
      </c>
      <c r="AC33" s="174">
        <v>14.088271000000001</v>
      </c>
      <c r="AD33" s="174">
        <v>14.181101999999999</v>
      </c>
      <c r="AE33" s="174">
        <v>14.234844000000001</v>
      </c>
      <c r="AF33" s="174">
        <v>14.370006</v>
      </c>
      <c r="AG33" s="174">
        <v>14.531082</v>
      </c>
      <c r="AH33" s="175">
        <v>3.3402000000000001E-2</v>
      </c>
    </row>
    <row r="34" spans="1:34" x14ac:dyDescent="0.25">
      <c r="A34" s="20" t="s">
        <v>1233</v>
      </c>
      <c r="B34" s="173" t="s">
        <v>1234</v>
      </c>
      <c r="C34" s="174">
        <v>3.0584310000000001</v>
      </c>
      <c r="D34" s="174">
        <v>4.0450590000000002</v>
      </c>
      <c r="E34" s="174">
        <v>3.9792369999999999</v>
      </c>
      <c r="F34" s="174">
        <v>3.5640879999999999</v>
      </c>
      <c r="G34" s="174">
        <v>3.222769</v>
      </c>
      <c r="H34" s="174">
        <v>3.1671170000000002</v>
      </c>
      <c r="I34" s="174">
        <v>3.1963200000000001</v>
      </c>
      <c r="J34" s="174">
        <v>3.2941820000000002</v>
      </c>
      <c r="K34" s="174">
        <v>3.3580540000000001</v>
      </c>
      <c r="L34" s="174">
        <v>3.462901</v>
      </c>
      <c r="M34" s="174">
        <v>3.5161280000000001</v>
      </c>
      <c r="N34" s="174">
        <v>3.5448559999999998</v>
      </c>
      <c r="O34" s="174">
        <v>3.5678160000000001</v>
      </c>
      <c r="P34" s="174">
        <v>3.613658</v>
      </c>
      <c r="Q34" s="174">
        <v>3.6143239999999999</v>
      </c>
      <c r="R34" s="174">
        <v>3.5944099999999999</v>
      </c>
      <c r="S34" s="174">
        <v>3.5878670000000001</v>
      </c>
      <c r="T34" s="174">
        <v>3.5750280000000001</v>
      </c>
      <c r="U34" s="174">
        <v>3.5572240000000002</v>
      </c>
      <c r="V34" s="174">
        <v>3.5318700000000001</v>
      </c>
      <c r="W34" s="174">
        <v>3.5117440000000002</v>
      </c>
      <c r="X34" s="174">
        <v>3.5121660000000001</v>
      </c>
      <c r="Y34" s="174">
        <v>3.514958</v>
      </c>
      <c r="Z34" s="174">
        <v>3.5046200000000001</v>
      </c>
      <c r="AA34" s="174">
        <v>3.5171489999999999</v>
      </c>
      <c r="AB34" s="174">
        <v>3.4990869999999998</v>
      </c>
      <c r="AC34" s="174">
        <v>3.4861049999999998</v>
      </c>
      <c r="AD34" s="174">
        <v>3.499511</v>
      </c>
      <c r="AE34" s="174">
        <v>3.4690270000000001</v>
      </c>
      <c r="AF34" s="174">
        <v>3.4452410000000002</v>
      </c>
      <c r="AG34" s="174">
        <v>3.4617290000000001</v>
      </c>
      <c r="AH34" s="175">
        <v>4.1370000000000001E-3</v>
      </c>
    </row>
    <row r="35" spans="1:34" x14ac:dyDescent="0.25">
      <c r="A35" s="20" t="s">
        <v>1235</v>
      </c>
      <c r="B35" s="173" t="s">
        <v>1236</v>
      </c>
      <c r="C35" s="174">
        <v>4.0174000000000003</v>
      </c>
      <c r="D35" s="174">
        <v>3.598935</v>
      </c>
      <c r="E35" s="174">
        <v>3.356058</v>
      </c>
      <c r="F35" s="174">
        <v>3.2078790000000001</v>
      </c>
      <c r="G35" s="174">
        <v>3.117534</v>
      </c>
      <c r="H35" s="174">
        <v>3.070951</v>
      </c>
      <c r="I35" s="174">
        <v>3.0295830000000001</v>
      </c>
      <c r="J35" s="174">
        <v>3.0136099999999999</v>
      </c>
      <c r="K35" s="174">
        <v>3.014059</v>
      </c>
      <c r="L35" s="174">
        <v>3.0367769999999998</v>
      </c>
      <c r="M35" s="174">
        <v>3.0668120000000001</v>
      </c>
      <c r="N35" s="174">
        <v>3.1021339999999999</v>
      </c>
      <c r="O35" s="174">
        <v>3.1370369999999999</v>
      </c>
      <c r="P35" s="174">
        <v>3.1691760000000002</v>
      </c>
      <c r="Q35" s="174">
        <v>3.1995740000000001</v>
      </c>
      <c r="R35" s="174">
        <v>3.23061</v>
      </c>
      <c r="S35" s="174">
        <v>3.2614040000000002</v>
      </c>
      <c r="T35" s="174">
        <v>3.2944689999999999</v>
      </c>
      <c r="U35" s="174">
        <v>3.3282949999999998</v>
      </c>
      <c r="V35" s="174">
        <v>3.36151</v>
      </c>
      <c r="W35" s="174">
        <v>3.3950330000000002</v>
      </c>
      <c r="X35" s="174">
        <v>3.4296359999999999</v>
      </c>
      <c r="Y35" s="174">
        <v>3.4663460000000001</v>
      </c>
      <c r="Z35" s="174">
        <v>3.5055459999999998</v>
      </c>
      <c r="AA35" s="174">
        <v>3.5455589999999999</v>
      </c>
      <c r="AB35" s="174">
        <v>3.5867200000000001</v>
      </c>
      <c r="AC35" s="174">
        <v>3.6247240000000001</v>
      </c>
      <c r="AD35" s="174">
        <v>3.6615160000000002</v>
      </c>
      <c r="AE35" s="174">
        <v>3.6991040000000002</v>
      </c>
      <c r="AF35" s="174">
        <v>3.7375989999999999</v>
      </c>
      <c r="AG35" s="174">
        <v>3.7801840000000002</v>
      </c>
      <c r="AH35" s="175">
        <v>-2.0270000000000002E-3</v>
      </c>
    </row>
    <row r="36" spans="1:34" x14ac:dyDescent="0.25">
      <c r="A36" s="20" t="s">
        <v>1237</v>
      </c>
      <c r="B36" s="173" t="s">
        <v>1238</v>
      </c>
      <c r="C36" s="174">
        <v>2.815477</v>
      </c>
      <c r="D36" s="174">
        <v>2.8278660000000002</v>
      </c>
      <c r="E36" s="174">
        <v>2.8846579999999999</v>
      </c>
      <c r="F36" s="174">
        <v>2.8736839999999999</v>
      </c>
      <c r="G36" s="174">
        <v>2.8735629999999999</v>
      </c>
      <c r="H36" s="174">
        <v>2.861837</v>
      </c>
      <c r="I36" s="174">
        <v>2.849145</v>
      </c>
      <c r="J36" s="174">
        <v>2.8373849999999998</v>
      </c>
      <c r="K36" s="174">
        <v>2.8257639999999999</v>
      </c>
      <c r="L36" s="174">
        <v>2.8206519999999999</v>
      </c>
      <c r="M36" s="174">
        <v>2.830257</v>
      </c>
      <c r="N36" s="174">
        <v>2.8289970000000002</v>
      </c>
      <c r="O36" s="174">
        <v>2.815725</v>
      </c>
      <c r="P36" s="174">
        <v>2.8164419999999999</v>
      </c>
      <c r="Q36" s="174">
        <v>2.8170860000000002</v>
      </c>
      <c r="R36" s="174">
        <v>2.8212009999999998</v>
      </c>
      <c r="S36" s="174">
        <v>2.8233160000000002</v>
      </c>
      <c r="T36" s="174">
        <v>2.8278110000000001</v>
      </c>
      <c r="U36" s="174">
        <v>2.8272119999999998</v>
      </c>
      <c r="V36" s="174">
        <v>2.82924</v>
      </c>
      <c r="W36" s="174">
        <v>2.8376489999999999</v>
      </c>
      <c r="X36" s="174">
        <v>2.8406349999999998</v>
      </c>
      <c r="Y36" s="174">
        <v>2.8446440000000002</v>
      </c>
      <c r="Z36" s="174">
        <v>2.8497300000000001</v>
      </c>
      <c r="AA36" s="174">
        <v>2.8464550000000002</v>
      </c>
      <c r="AB36" s="174">
        <v>2.857904</v>
      </c>
      <c r="AC36" s="174">
        <v>2.8609059999999999</v>
      </c>
      <c r="AD36" s="174">
        <v>2.8697949999999999</v>
      </c>
      <c r="AE36" s="174">
        <v>2.8793570000000002</v>
      </c>
      <c r="AF36" s="174">
        <v>2.8885149999999999</v>
      </c>
      <c r="AG36" s="174">
        <v>2.900779</v>
      </c>
      <c r="AH36" s="175">
        <v>9.9500000000000001E-4</v>
      </c>
    </row>
    <row r="37" spans="1:34" x14ac:dyDescent="0.25">
      <c r="A37" s="20" t="s">
        <v>1239</v>
      </c>
      <c r="B37" s="173" t="s">
        <v>1240</v>
      </c>
      <c r="C37" s="175" t="s">
        <v>671</v>
      </c>
      <c r="D37" s="175" t="s">
        <v>671</v>
      </c>
      <c r="E37" s="175" t="s">
        <v>671</v>
      </c>
      <c r="F37" s="175" t="s">
        <v>671</v>
      </c>
      <c r="G37" s="175" t="s">
        <v>671</v>
      </c>
      <c r="H37" s="175" t="s">
        <v>671</v>
      </c>
      <c r="I37" s="175" t="s">
        <v>671</v>
      </c>
      <c r="J37" s="175" t="s">
        <v>671</v>
      </c>
      <c r="K37" s="175" t="s">
        <v>671</v>
      </c>
      <c r="L37" s="175" t="s">
        <v>671</v>
      </c>
      <c r="M37" s="175" t="s">
        <v>671</v>
      </c>
      <c r="N37" s="175" t="s">
        <v>671</v>
      </c>
      <c r="O37" s="175" t="s">
        <v>671</v>
      </c>
      <c r="P37" s="175" t="s">
        <v>671</v>
      </c>
      <c r="Q37" s="175" t="s">
        <v>671</v>
      </c>
      <c r="R37" s="175" t="s">
        <v>671</v>
      </c>
      <c r="S37" s="175" t="s">
        <v>671</v>
      </c>
      <c r="T37" s="175" t="s">
        <v>671</v>
      </c>
      <c r="U37" s="175" t="s">
        <v>671</v>
      </c>
      <c r="V37" s="175" t="s">
        <v>671</v>
      </c>
      <c r="W37" s="175" t="s">
        <v>671</v>
      </c>
      <c r="X37" s="175" t="s">
        <v>671</v>
      </c>
      <c r="Y37" s="175" t="s">
        <v>671</v>
      </c>
      <c r="Z37" s="175" t="s">
        <v>671</v>
      </c>
      <c r="AA37" s="175" t="s">
        <v>671</v>
      </c>
      <c r="AB37" s="175" t="s">
        <v>671</v>
      </c>
      <c r="AC37" s="175" t="s">
        <v>671</v>
      </c>
      <c r="AD37" s="175" t="s">
        <v>671</v>
      </c>
      <c r="AE37" s="175" t="s">
        <v>671</v>
      </c>
      <c r="AF37" s="175" t="s">
        <v>671</v>
      </c>
      <c r="AG37" s="175" t="s">
        <v>671</v>
      </c>
      <c r="AH37" s="175" t="s">
        <v>671</v>
      </c>
    </row>
    <row r="38" spans="1:34" x14ac:dyDescent="0.25">
      <c r="A38" s="20" t="s">
        <v>1241</v>
      </c>
      <c r="B38" s="173" t="s">
        <v>1223</v>
      </c>
      <c r="C38" s="174">
        <v>20.703951</v>
      </c>
      <c r="D38" s="174">
        <v>20.963263999999999</v>
      </c>
      <c r="E38" s="174">
        <v>20.467887999999999</v>
      </c>
      <c r="F38" s="174">
        <v>19.783636000000001</v>
      </c>
      <c r="G38" s="174">
        <v>19.357731000000001</v>
      </c>
      <c r="H38" s="174">
        <v>19.106280999999999</v>
      </c>
      <c r="I38" s="174">
        <v>18.963926000000001</v>
      </c>
      <c r="J38" s="174">
        <v>18.841094999999999</v>
      </c>
      <c r="K38" s="174">
        <v>18.735588</v>
      </c>
      <c r="L38" s="174">
        <v>18.663567</v>
      </c>
      <c r="M38" s="174">
        <v>18.617512000000001</v>
      </c>
      <c r="N38" s="174">
        <v>18.676767000000002</v>
      </c>
      <c r="O38" s="174">
        <v>18.634557999999998</v>
      </c>
      <c r="P38" s="174">
        <v>18.545500000000001</v>
      </c>
      <c r="Q38" s="174">
        <v>18.446601999999999</v>
      </c>
      <c r="R38" s="174">
        <v>18.351669000000001</v>
      </c>
      <c r="S38" s="174">
        <v>18.239789999999999</v>
      </c>
      <c r="T38" s="174">
        <v>18.124399</v>
      </c>
      <c r="U38" s="174">
        <v>18.044464000000001</v>
      </c>
      <c r="V38" s="174">
        <v>17.939983000000002</v>
      </c>
      <c r="W38" s="174">
        <v>17.836859</v>
      </c>
      <c r="X38" s="174">
        <v>17.750677</v>
      </c>
      <c r="Y38" s="174">
        <v>17.663349</v>
      </c>
      <c r="Z38" s="174">
        <v>17.552032000000001</v>
      </c>
      <c r="AA38" s="174">
        <v>17.488479999999999</v>
      </c>
      <c r="AB38" s="174">
        <v>17.401014</v>
      </c>
      <c r="AC38" s="174">
        <v>17.289835</v>
      </c>
      <c r="AD38" s="174">
        <v>17.180754</v>
      </c>
      <c r="AE38" s="174">
        <v>17.048691000000002</v>
      </c>
      <c r="AF38" s="174">
        <v>16.892347000000001</v>
      </c>
      <c r="AG38" s="174">
        <v>16.778521999999999</v>
      </c>
      <c r="AH38" s="175">
        <v>-6.9829999999999996E-3</v>
      </c>
    </row>
    <row r="39" spans="1:34" ht="12" x14ac:dyDescent="0.2"/>
    <row r="40" spans="1:34" ht="12" x14ac:dyDescent="0.2">
      <c r="B40" s="172" t="s">
        <v>93</v>
      </c>
    </row>
    <row r="41" spans="1:34" x14ac:dyDescent="0.25">
      <c r="A41" s="20" t="s">
        <v>1242</v>
      </c>
      <c r="B41" s="173" t="s">
        <v>88</v>
      </c>
      <c r="C41" s="174">
        <v>11.989126000000001</v>
      </c>
      <c r="D41" s="174">
        <v>12.919199000000001</v>
      </c>
      <c r="E41" s="174">
        <v>13.387473999999999</v>
      </c>
      <c r="F41" s="174">
        <v>13.175584000000001</v>
      </c>
      <c r="G41" s="174">
        <v>13.226618</v>
      </c>
      <c r="H41" s="174">
        <v>13.334444</v>
      </c>
      <c r="I41" s="174">
        <v>13.185479000000001</v>
      </c>
      <c r="J41" s="174">
        <v>13.161032000000001</v>
      </c>
      <c r="K41" s="174">
        <v>13.340968</v>
      </c>
      <c r="L41" s="174">
        <v>13.497202</v>
      </c>
      <c r="M41" s="174">
        <v>14.332110999999999</v>
      </c>
      <c r="N41" s="174">
        <v>14.464104000000001</v>
      </c>
      <c r="O41" s="174">
        <v>14.634573</v>
      </c>
      <c r="P41" s="174">
        <v>14.748526</v>
      </c>
      <c r="Q41" s="174">
        <v>14.872234000000001</v>
      </c>
      <c r="R41" s="174">
        <v>14.902267</v>
      </c>
      <c r="S41" s="174">
        <v>15.02397</v>
      </c>
      <c r="T41" s="174">
        <v>15.289154</v>
      </c>
      <c r="U41" s="174">
        <v>15.443079000000001</v>
      </c>
      <c r="V41" s="174">
        <v>15.51417</v>
      </c>
      <c r="W41" s="174">
        <v>15.635192</v>
      </c>
      <c r="X41" s="174">
        <v>15.760916</v>
      </c>
      <c r="Y41" s="174">
        <v>15.870314</v>
      </c>
      <c r="Z41" s="174">
        <v>15.870430000000001</v>
      </c>
      <c r="AA41" s="174">
        <v>16.006077000000001</v>
      </c>
      <c r="AB41" s="174">
        <v>16.086893</v>
      </c>
      <c r="AC41" s="174">
        <v>16.233222999999999</v>
      </c>
      <c r="AD41" s="174">
        <v>16.368509</v>
      </c>
      <c r="AE41" s="174">
        <v>16.490397999999999</v>
      </c>
      <c r="AF41" s="174">
        <v>16.657537000000001</v>
      </c>
      <c r="AG41" s="174">
        <v>16.799364000000001</v>
      </c>
      <c r="AH41" s="175">
        <v>1.1308E-2</v>
      </c>
    </row>
    <row r="42" spans="1:34" x14ac:dyDescent="0.25">
      <c r="A42" s="20" t="s">
        <v>1243</v>
      </c>
      <c r="B42" s="173" t="s">
        <v>96</v>
      </c>
      <c r="C42" s="174">
        <v>21.197994000000001</v>
      </c>
      <c r="D42" s="174">
        <v>22.2544</v>
      </c>
      <c r="E42" s="174">
        <v>23.610071000000001</v>
      </c>
      <c r="F42" s="174">
        <v>23.112133</v>
      </c>
      <c r="G42" s="174">
        <v>22.835497</v>
      </c>
      <c r="H42" s="174">
        <v>22.609148000000001</v>
      </c>
      <c r="I42" s="174">
        <v>22.527273000000001</v>
      </c>
      <c r="J42" s="174">
        <v>23.046517999999999</v>
      </c>
      <c r="K42" s="174">
        <v>23.283846</v>
      </c>
      <c r="L42" s="174">
        <v>23.639156</v>
      </c>
      <c r="M42" s="174">
        <v>24.640180999999998</v>
      </c>
      <c r="N42" s="174">
        <v>24.558274999999998</v>
      </c>
      <c r="O42" s="174">
        <v>24.877409</v>
      </c>
      <c r="P42" s="174">
        <v>25.090036000000001</v>
      </c>
      <c r="Q42" s="174">
        <v>25.613430000000001</v>
      </c>
      <c r="R42" s="174">
        <v>25.302700000000002</v>
      </c>
      <c r="S42" s="174">
        <v>25.378855000000001</v>
      </c>
      <c r="T42" s="174">
        <v>25.663869999999999</v>
      </c>
      <c r="U42" s="174">
        <v>25.927429</v>
      </c>
      <c r="V42" s="174">
        <v>25.975618000000001</v>
      </c>
      <c r="W42" s="174">
        <v>26.159890999999998</v>
      </c>
      <c r="X42" s="174">
        <v>26.357863999999999</v>
      </c>
      <c r="Y42" s="174">
        <v>26.34479</v>
      </c>
      <c r="Z42" s="174">
        <v>26.476631000000001</v>
      </c>
      <c r="AA42" s="174">
        <v>26.680527000000001</v>
      </c>
      <c r="AB42" s="174">
        <v>26.959340999999998</v>
      </c>
      <c r="AC42" s="174">
        <v>27.088846</v>
      </c>
      <c r="AD42" s="174">
        <v>27.212554999999998</v>
      </c>
      <c r="AE42" s="174">
        <v>27.351645000000001</v>
      </c>
      <c r="AF42" s="174">
        <v>27.548573000000001</v>
      </c>
      <c r="AG42" s="174">
        <v>27.762180000000001</v>
      </c>
      <c r="AH42" s="175">
        <v>9.0329999999999994E-3</v>
      </c>
    </row>
    <row r="43" spans="1:34" x14ac:dyDescent="0.25">
      <c r="A43" s="20" t="s">
        <v>1244</v>
      </c>
      <c r="B43" s="173" t="s">
        <v>97</v>
      </c>
      <c r="C43" s="174">
        <v>18.753328</v>
      </c>
      <c r="D43" s="174">
        <v>19.581623</v>
      </c>
      <c r="E43" s="174">
        <v>19.852088999999999</v>
      </c>
      <c r="F43" s="174">
        <v>19.731396</v>
      </c>
      <c r="G43" s="174">
        <v>19.549955000000001</v>
      </c>
      <c r="H43" s="174">
        <v>19.404346</v>
      </c>
      <c r="I43" s="174">
        <v>19.369586999999999</v>
      </c>
      <c r="J43" s="174">
        <v>19.802026999999999</v>
      </c>
      <c r="K43" s="174">
        <v>19.986060999999999</v>
      </c>
      <c r="L43" s="174">
        <v>20.267641000000001</v>
      </c>
      <c r="M43" s="174">
        <v>21.249949000000001</v>
      </c>
      <c r="N43" s="174">
        <v>21.156803</v>
      </c>
      <c r="O43" s="174">
        <v>21.426884000000001</v>
      </c>
      <c r="P43" s="174">
        <v>21.582792000000001</v>
      </c>
      <c r="Q43" s="174">
        <v>22.004716999999999</v>
      </c>
      <c r="R43" s="174">
        <v>21.723973999999998</v>
      </c>
      <c r="S43" s="174">
        <v>21.772912999999999</v>
      </c>
      <c r="T43" s="174">
        <v>22.005011</v>
      </c>
      <c r="U43" s="174">
        <v>22.215183</v>
      </c>
      <c r="V43" s="174">
        <v>22.246717</v>
      </c>
      <c r="W43" s="174">
        <v>22.394072999999999</v>
      </c>
      <c r="X43" s="174">
        <v>22.547350000000002</v>
      </c>
      <c r="Y43" s="174">
        <v>22.523793999999999</v>
      </c>
      <c r="Z43" s="174">
        <v>22.623035000000002</v>
      </c>
      <c r="AA43" s="174">
        <v>22.783685999999999</v>
      </c>
      <c r="AB43" s="174">
        <v>22.996141000000001</v>
      </c>
      <c r="AC43" s="174">
        <v>23.074652</v>
      </c>
      <c r="AD43" s="174">
        <v>23.173857000000002</v>
      </c>
      <c r="AE43" s="174">
        <v>23.260543999999999</v>
      </c>
      <c r="AF43" s="174">
        <v>23.427748000000001</v>
      </c>
      <c r="AG43" s="174">
        <v>23.597351</v>
      </c>
      <c r="AH43" s="175">
        <v>7.6880000000000004E-3</v>
      </c>
    </row>
    <row r="44" spans="1:34" x14ac:dyDescent="0.25">
      <c r="A44" s="20" t="s">
        <v>1245</v>
      </c>
      <c r="B44" s="173" t="s">
        <v>98</v>
      </c>
      <c r="C44" s="174">
        <v>9.5686540000000004</v>
      </c>
      <c r="D44" s="174">
        <v>10.382089000000001</v>
      </c>
      <c r="E44" s="174">
        <v>11.359349</v>
      </c>
      <c r="F44" s="174">
        <v>12.190462</v>
      </c>
      <c r="G44" s="174">
        <v>12.696320999999999</v>
      </c>
      <c r="H44" s="174">
        <v>12.903029999999999</v>
      </c>
      <c r="I44" s="174">
        <v>13.260797</v>
      </c>
      <c r="J44" s="174">
        <v>13.761744</v>
      </c>
      <c r="K44" s="174">
        <v>14.027101</v>
      </c>
      <c r="L44" s="174">
        <v>14.319986</v>
      </c>
      <c r="M44" s="174">
        <v>14.720231999999999</v>
      </c>
      <c r="N44" s="174">
        <v>14.946351</v>
      </c>
      <c r="O44" s="174">
        <v>15.259788</v>
      </c>
      <c r="P44" s="174">
        <v>15.467662000000001</v>
      </c>
      <c r="Q44" s="174">
        <v>15.60177</v>
      </c>
      <c r="R44" s="174">
        <v>15.515354</v>
      </c>
      <c r="S44" s="174">
        <v>15.477219</v>
      </c>
      <c r="T44" s="174">
        <v>15.705437999999999</v>
      </c>
      <c r="U44" s="174">
        <v>15.944727</v>
      </c>
      <c r="V44" s="174">
        <v>15.870374999999999</v>
      </c>
      <c r="W44" s="174">
        <v>16.294031</v>
      </c>
      <c r="X44" s="174">
        <v>16.474257999999999</v>
      </c>
      <c r="Y44" s="174">
        <v>16.612787000000001</v>
      </c>
      <c r="Z44" s="174">
        <v>16.803795000000001</v>
      </c>
      <c r="AA44" s="174">
        <v>17.055935000000002</v>
      </c>
      <c r="AB44" s="174">
        <v>17.333383999999999</v>
      </c>
      <c r="AC44" s="174">
        <v>17.508016999999999</v>
      </c>
      <c r="AD44" s="174">
        <v>17.640877</v>
      </c>
      <c r="AE44" s="174">
        <v>17.718878</v>
      </c>
      <c r="AF44" s="174">
        <v>17.919551999999999</v>
      </c>
      <c r="AG44" s="174">
        <v>18.078150000000001</v>
      </c>
      <c r="AH44" s="175">
        <v>2.1433000000000001E-2</v>
      </c>
    </row>
    <row r="45" spans="1:34" x14ac:dyDescent="0.25">
      <c r="A45" s="20" t="s">
        <v>1246</v>
      </c>
      <c r="B45" s="173" t="s">
        <v>99</v>
      </c>
      <c r="C45" s="174">
        <v>18.329231</v>
      </c>
      <c r="D45" s="174">
        <v>18.273304</v>
      </c>
      <c r="E45" s="174">
        <v>19.018625</v>
      </c>
      <c r="F45" s="174">
        <v>20.184968999999999</v>
      </c>
      <c r="G45" s="174">
        <v>20.458480999999999</v>
      </c>
      <c r="H45" s="174">
        <v>20.666316999999999</v>
      </c>
      <c r="I45" s="174">
        <v>20.773323000000001</v>
      </c>
      <c r="J45" s="174">
        <v>21.303528</v>
      </c>
      <c r="K45" s="174">
        <v>21.534609</v>
      </c>
      <c r="L45" s="174">
        <v>21.744458999999999</v>
      </c>
      <c r="M45" s="174">
        <v>22.445812</v>
      </c>
      <c r="N45" s="174">
        <v>22.594145000000001</v>
      </c>
      <c r="O45" s="174">
        <v>22.867038999999998</v>
      </c>
      <c r="P45" s="174">
        <v>23.024622000000001</v>
      </c>
      <c r="Q45" s="174">
        <v>23.134772999999999</v>
      </c>
      <c r="R45" s="174">
        <v>22.871684999999999</v>
      </c>
      <c r="S45" s="174">
        <v>22.789750999999999</v>
      </c>
      <c r="T45" s="174">
        <v>22.977484</v>
      </c>
      <c r="U45" s="174">
        <v>23.1539</v>
      </c>
      <c r="V45" s="174">
        <v>23.013912000000001</v>
      </c>
      <c r="W45" s="174">
        <v>23.353069000000001</v>
      </c>
      <c r="X45" s="174">
        <v>23.471916</v>
      </c>
      <c r="Y45" s="174">
        <v>23.546527999999999</v>
      </c>
      <c r="Z45" s="174">
        <v>23.659164000000001</v>
      </c>
      <c r="AA45" s="174">
        <v>23.822613</v>
      </c>
      <c r="AB45" s="174">
        <v>24.034845000000001</v>
      </c>
      <c r="AC45" s="174">
        <v>24.176539999999999</v>
      </c>
      <c r="AD45" s="174">
        <v>24.286657000000002</v>
      </c>
      <c r="AE45" s="174">
        <v>24.364197000000001</v>
      </c>
      <c r="AF45" s="174">
        <v>24.512602000000001</v>
      </c>
      <c r="AG45" s="174">
        <v>24.657568000000001</v>
      </c>
      <c r="AH45" s="175">
        <v>9.9349999999999994E-3</v>
      </c>
    </row>
    <row r="46" spans="1:34" x14ac:dyDescent="0.25">
      <c r="A46" s="20" t="s">
        <v>1247</v>
      </c>
      <c r="B46" s="173" t="s">
        <v>91</v>
      </c>
      <c r="C46" s="174">
        <v>9.2080660000000005</v>
      </c>
      <c r="D46" s="174">
        <v>6.989611</v>
      </c>
      <c r="E46" s="174">
        <v>7.144215</v>
      </c>
      <c r="F46" s="174">
        <v>8.1884130000000006</v>
      </c>
      <c r="G46" s="174">
        <v>9.3499669999999995</v>
      </c>
      <c r="H46" s="174">
        <v>9.3756959999999996</v>
      </c>
      <c r="I46" s="174">
        <v>9.6402699999999992</v>
      </c>
      <c r="J46" s="174">
        <v>10.126381</v>
      </c>
      <c r="K46" s="174">
        <v>10.226327</v>
      </c>
      <c r="L46" s="174">
        <v>10.968683</v>
      </c>
      <c r="M46" s="174">
        <v>11.327226</v>
      </c>
      <c r="N46" s="174">
        <v>11.050945</v>
      </c>
      <c r="O46" s="174">
        <v>11.334099</v>
      </c>
      <c r="P46" s="174">
        <v>11.461785000000001</v>
      </c>
      <c r="Q46" s="174">
        <v>11.880727</v>
      </c>
      <c r="R46" s="174">
        <v>11.526116999999999</v>
      </c>
      <c r="S46" s="174">
        <v>11.641574</v>
      </c>
      <c r="T46" s="174">
        <v>11.783689000000001</v>
      </c>
      <c r="U46" s="174">
        <v>11.978284</v>
      </c>
      <c r="V46" s="174">
        <v>12.118925000000001</v>
      </c>
      <c r="W46" s="174">
        <v>12.296306</v>
      </c>
      <c r="X46" s="174">
        <v>12.352102</v>
      </c>
      <c r="Y46" s="174">
        <v>12.596482999999999</v>
      </c>
      <c r="Z46" s="174">
        <v>12.935369</v>
      </c>
      <c r="AA46" s="174">
        <v>13.238238000000001</v>
      </c>
      <c r="AB46" s="174">
        <v>13.200082</v>
      </c>
      <c r="AC46" s="174">
        <v>13.803732</v>
      </c>
      <c r="AD46" s="174">
        <v>13.884045</v>
      </c>
      <c r="AE46" s="174">
        <v>13.935924999999999</v>
      </c>
      <c r="AF46" s="174">
        <v>14.105252</v>
      </c>
      <c r="AG46" s="174">
        <v>14.331807</v>
      </c>
      <c r="AH46" s="175">
        <v>1.4855999999999999E-2</v>
      </c>
    </row>
    <row r="47" spans="1:34" x14ac:dyDescent="0.25">
      <c r="A47" s="20" t="s">
        <v>1248</v>
      </c>
      <c r="B47" s="173" t="s">
        <v>1249</v>
      </c>
      <c r="C47" s="174">
        <v>12.999203</v>
      </c>
      <c r="D47" s="174">
        <v>13.612721000000001</v>
      </c>
      <c r="E47" s="174">
        <v>13.962173</v>
      </c>
      <c r="F47" s="174">
        <v>13.394043999999999</v>
      </c>
      <c r="G47" s="174">
        <v>12.701124999999999</v>
      </c>
      <c r="H47" s="174">
        <v>12.455730000000001</v>
      </c>
      <c r="I47" s="174">
        <v>12.231553999999999</v>
      </c>
      <c r="J47" s="174">
        <v>12.004652</v>
      </c>
      <c r="K47" s="174">
        <v>11.749408000000001</v>
      </c>
      <c r="L47" s="174">
        <v>11.559972</v>
      </c>
      <c r="M47" s="174">
        <v>12.036060000000001</v>
      </c>
      <c r="N47" s="174">
        <v>11.756859</v>
      </c>
      <c r="O47" s="174">
        <v>11.637912999999999</v>
      </c>
      <c r="P47" s="174">
        <v>11.466904</v>
      </c>
      <c r="Q47" s="174">
        <v>11.297943</v>
      </c>
      <c r="R47" s="174">
        <v>11.078620000000001</v>
      </c>
      <c r="S47" s="174">
        <v>10.936546</v>
      </c>
      <c r="T47" s="174">
        <v>10.797910999999999</v>
      </c>
      <c r="U47" s="174">
        <v>10.667474</v>
      </c>
      <c r="V47" s="174">
        <v>10.546728999999999</v>
      </c>
      <c r="W47" s="174">
        <v>10.458061000000001</v>
      </c>
      <c r="X47" s="174">
        <v>10.372773</v>
      </c>
      <c r="Y47" s="174">
        <v>10.336288</v>
      </c>
      <c r="Z47" s="174">
        <v>10.268269</v>
      </c>
      <c r="AA47" s="174">
        <v>10.251918</v>
      </c>
      <c r="AB47" s="174">
        <v>10.198373</v>
      </c>
      <c r="AC47" s="174">
        <v>10.155938000000001</v>
      </c>
      <c r="AD47" s="174">
        <v>10.137851</v>
      </c>
      <c r="AE47" s="174">
        <v>10.073518</v>
      </c>
      <c r="AF47" s="174">
        <v>10.031018</v>
      </c>
      <c r="AG47" s="174">
        <v>10.035291000000001</v>
      </c>
      <c r="AH47" s="175">
        <v>-8.5889999999999994E-3</v>
      </c>
    </row>
    <row r="48" spans="1:34" x14ac:dyDescent="0.25">
      <c r="A48" s="20" t="s">
        <v>1250</v>
      </c>
      <c r="B48" s="173" t="s">
        <v>1223</v>
      </c>
      <c r="C48" s="174">
        <v>34.881683000000002</v>
      </c>
      <c r="D48" s="174">
        <v>36.432147999999998</v>
      </c>
      <c r="E48" s="174">
        <v>35.382660000000001</v>
      </c>
      <c r="F48" s="174">
        <v>34.505398</v>
      </c>
      <c r="G48" s="174">
        <v>33.776938999999999</v>
      </c>
      <c r="H48" s="174">
        <v>33.571579</v>
      </c>
      <c r="I48" s="174">
        <v>33.493298000000003</v>
      </c>
      <c r="J48" s="174">
        <v>33.463439999999999</v>
      </c>
      <c r="K48" s="174">
        <v>33.426532999999999</v>
      </c>
      <c r="L48" s="174">
        <v>33.438160000000003</v>
      </c>
      <c r="M48" s="174">
        <v>33.332622999999998</v>
      </c>
      <c r="N48" s="174">
        <v>33.562083999999999</v>
      </c>
      <c r="O48" s="174">
        <v>33.609898000000001</v>
      </c>
      <c r="P48" s="174">
        <v>33.642971000000003</v>
      </c>
      <c r="Q48" s="174">
        <v>33.577801000000001</v>
      </c>
      <c r="R48" s="174">
        <v>33.383285999999998</v>
      </c>
      <c r="S48" s="174">
        <v>33.236187000000001</v>
      </c>
      <c r="T48" s="174">
        <v>33.116970000000002</v>
      </c>
      <c r="U48" s="174">
        <v>32.992995999999998</v>
      </c>
      <c r="V48" s="174">
        <v>32.848633</v>
      </c>
      <c r="W48" s="174">
        <v>32.697341999999999</v>
      </c>
      <c r="X48" s="174">
        <v>32.558188999999999</v>
      </c>
      <c r="Y48" s="174">
        <v>32.407673000000003</v>
      </c>
      <c r="Z48" s="174">
        <v>32.201774999999998</v>
      </c>
      <c r="AA48" s="174">
        <v>32.014209999999999</v>
      </c>
      <c r="AB48" s="174">
        <v>31.856124999999999</v>
      </c>
      <c r="AC48" s="174">
        <v>31.642790000000002</v>
      </c>
      <c r="AD48" s="174">
        <v>31.444817</v>
      </c>
      <c r="AE48" s="174">
        <v>31.182276000000002</v>
      </c>
      <c r="AF48" s="174">
        <v>30.867584000000001</v>
      </c>
      <c r="AG48" s="174">
        <v>30.581862999999998</v>
      </c>
      <c r="AH48" s="175">
        <v>-4.3759999999999997E-3</v>
      </c>
    </row>
    <row r="49" spans="1:34" ht="12" x14ac:dyDescent="0.2"/>
    <row r="50" spans="1:34" ht="12" x14ac:dyDescent="0.2">
      <c r="B50" s="172" t="s">
        <v>1251</v>
      </c>
    </row>
    <row r="51" spans="1:34" x14ac:dyDescent="0.25">
      <c r="A51" s="20" t="s">
        <v>1252</v>
      </c>
      <c r="B51" s="173" t="s">
        <v>90</v>
      </c>
      <c r="C51" s="174">
        <v>17.708587999999999</v>
      </c>
      <c r="D51" s="174">
        <v>17.735790000000001</v>
      </c>
      <c r="E51" s="174">
        <v>17.772366999999999</v>
      </c>
      <c r="F51" s="174">
        <v>17.757168</v>
      </c>
      <c r="G51" s="174">
        <v>17.440514</v>
      </c>
      <c r="H51" s="174">
        <v>16.906562999999998</v>
      </c>
      <c r="I51" s="174">
        <v>16.321712000000002</v>
      </c>
      <c r="J51" s="174">
        <v>16.740919000000002</v>
      </c>
      <c r="K51" s="174">
        <v>16.886804999999999</v>
      </c>
      <c r="L51" s="174">
        <v>17.092268000000001</v>
      </c>
      <c r="M51" s="174">
        <v>17.428493</v>
      </c>
      <c r="N51" s="174">
        <v>17.382967000000001</v>
      </c>
      <c r="O51" s="174">
        <v>17.607697000000002</v>
      </c>
      <c r="P51" s="174">
        <v>17.753260000000001</v>
      </c>
      <c r="Q51" s="174">
        <v>17.881567</v>
      </c>
      <c r="R51" s="174">
        <v>17.759588000000001</v>
      </c>
      <c r="S51" s="174">
        <v>17.726186999999999</v>
      </c>
      <c r="T51" s="174">
        <v>17.897390000000001</v>
      </c>
      <c r="U51" s="174">
        <v>17.993275000000001</v>
      </c>
      <c r="V51" s="174">
        <v>17.910706999999999</v>
      </c>
      <c r="W51" s="174">
        <v>18.340789999999998</v>
      </c>
      <c r="X51" s="174">
        <v>18.489763</v>
      </c>
      <c r="Y51" s="174">
        <v>18.573277000000001</v>
      </c>
      <c r="Z51" s="174">
        <v>18.707031000000001</v>
      </c>
      <c r="AA51" s="174">
        <v>18.910122000000001</v>
      </c>
      <c r="AB51" s="174">
        <v>19.160456</v>
      </c>
      <c r="AC51" s="174">
        <v>19.332260000000002</v>
      </c>
      <c r="AD51" s="174">
        <v>19.448906000000001</v>
      </c>
      <c r="AE51" s="174">
        <v>19.543752999999999</v>
      </c>
      <c r="AF51" s="174">
        <v>19.758375000000001</v>
      </c>
      <c r="AG51" s="174">
        <v>19.904820999999998</v>
      </c>
      <c r="AH51" s="175">
        <v>3.9050000000000001E-3</v>
      </c>
    </row>
    <row r="52" spans="1:34" ht="15" customHeight="1" x14ac:dyDescent="0.25">
      <c r="A52" s="20" t="s">
        <v>1253</v>
      </c>
      <c r="B52" s="173" t="s">
        <v>91</v>
      </c>
      <c r="C52" s="174">
        <v>8.2907299999999999</v>
      </c>
      <c r="D52" s="174">
        <v>8.8536610000000007</v>
      </c>
      <c r="E52" s="174">
        <v>9.7206170000000007</v>
      </c>
      <c r="F52" s="174">
        <v>10.69387</v>
      </c>
      <c r="G52" s="174">
        <v>11.372703</v>
      </c>
      <c r="H52" s="174">
        <v>11.701245</v>
      </c>
      <c r="I52" s="174">
        <v>12.102871</v>
      </c>
      <c r="J52" s="174">
        <v>12.510104999999999</v>
      </c>
      <c r="K52" s="174">
        <v>12.626429</v>
      </c>
      <c r="L52" s="174">
        <v>12.84155</v>
      </c>
      <c r="M52" s="174">
        <v>13.156910999999999</v>
      </c>
      <c r="N52" s="174">
        <v>13.264642</v>
      </c>
      <c r="O52" s="174">
        <v>13.461684999999999</v>
      </c>
      <c r="P52" s="174">
        <v>13.653866000000001</v>
      </c>
      <c r="Q52" s="174">
        <v>13.733962</v>
      </c>
      <c r="R52" s="174">
        <v>13.649095000000001</v>
      </c>
      <c r="S52" s="174">
        <v>13.591269</v>
      </c>
      <c r="T52" s="174">
        <v>13.757904999999999</v>
      </c>
      <c r="U52" s="174">
        <v>13.930717</v>
      </c>
      <c r="V52" s="174">
        <v>13.97852</v>
      </c>
      <c r="W52" s="174">
        <v>14.261134</v>
      </c>
      <c r="X52" s="174">
        <v>14.30029</v>
      </c>
      <c r="Y52" s="174">
        <v>14.296969000000001</v>
      </c>
      <c r="Z52" s="174">
        <v>14.277528999999999</v>
      </c>
      <c r="AA52" s="174">
        <v>14.328882</v>
      </c>
      <c r="AB52" s="174">
        <v>14.239768</v>
      </c>
      <c r="AC52" s="174">
        <v>14.427329</v>
      </c>
      <c r="AD52" s="174">
        <v>14.57197</v>
      </c>
      <c r="AE52" s="174">
        <v>14.66136</v>
      </c>
      <c r="AF52" s="174">
        <v>14.848314999999999</v>
      </c>
      <c r="AG52" s="174">
        <v>15.050549</v>
      </c>
      <c r="AH52" s="175">
        <v>2.0074999999999999E-2</v>
      </c>
    </row>
    <row r="53" spans="1:34" ht="15" customHeight="1" x14ac:dyDescent="0.25">
      <c r="A53" s="20" t="s">
        <v>1254</v>
      </c>
      <c r="B53" s="173" t="s">
        <v>1221</v>
      </c>
      <c r="C53" s="174">
        <v>2.4475359999999999</v>
      </c>
      <c r="D53" s="174">
        <v>3.5377540000000001</v>
      </c>
      <c r="E53" s="174">
        <v>3.433262</v>
      </c>
      <c r="F53" s="174">
        <v>3.015679</v>
      </c>
      <c r="G53" s="174">
        <v>2.6849409999999998</v>
      </c>
      <c r="H53" s="174">
        <v>2.64967</v>
      </c>
      <c r="I53" s="174">
        <v>2.6746370000000002</v>
      </c>
      <c r="J53" s="174">
        <v>2.7499859999999998</v>
      </c>
      <c r="K53" s="174">
        <v>2.8047689999999998</v>
      </c>
      <c r="L53" s="174">
        <v>2.9016790000000001</v>
      </c>
      <c r="M53" s="174">
        <v>2.9613369999999999</v>
      </c>
      <c r="N53" s="174">
        <v>2.9948389999999998</v>
      </c>
      <c r="O53" s="174">
        <v>3.0135689999999999</v>
      </c>
      <c r="P53" s="174">
        <v>3.046341</v>
      </c>
      <c r="Q53" s="174">
        <v>3.0397609999999999</v>
      </c>
      <c r="R53" s="174">
        <v>3.0194350000000001</v>
      </c>
      <c r="S53" s="174">
        <v>3.0151469999999998</v>
      </c>
      <c r="T53" s="174">
        <v>2.99057</v>
      </c>
      <c r="U53" s="174">
        <v>2.965697</v>
      </c>
      <c r="V53" s="174">
        <v>2.9375529999999999</v>
      </c>
      <c r="W53" s="174">
        <v>2.921646</v>
      </c>
      <c r="X53" s="174">
        <v>2.9222980000000001</v>
      </c>
      <c r="Y53" s="174">
        <v>2.9232429999999998</v>
      </c>
      <c r="Z53" s="174">
        <v>2.9078240000000002</v>
      </c>
      <c r="AA53" s="174">
        <v>2.9255339999999999</v>
      </c>
      <c r="AB53" s="174">
        <v>2.9019879999999998</v>
      </c>
      <c r="AC53" s="174">
        <v>2.885729</v>
      </c>
      <c r="AD53" s="174">
        <v>2.8889610000000001</v>
      </c>
      <c r="AE53" s="174">
        <v>2.8487960000000001</v>
      </c>
      <c r="AF53" s="174">
        <v>2.8097089999999998</v>
      </c>
      <c r="AG53" s="174">
        <v>2.824214</v>
      </c>
      <c r="AH53" s="175">
        <v>4.7829999999999999E-3</v>
      </c>
    </row>
    <row r="54" spans="1:34" ht="15" customHeight="1" x14ac:dyDescent="0.25">
      <c r="A54" s="20" t="s">
        <v>1255</v>
      </c>
      <c r="B54" s="173" t="s">
        <v>1256</v>
      </c>
      <c r="C54" s="174">
        <v>1.9139900000000001</v>
      </c>
      <c r="D54" s="174">
        <v>1.992829</v>
      </c>
      <c r="E54" s="174">
        <v>1.9976529999999999</v>
      </c>
      <c r="F54" s="174">
        <v>1.922558</v>
      </c>
      <c r="G54" s="174">
        <v>1.8888240000000001</v>
      </c>
      <c r="H54" s="174">
        <v>1.808135</v>
      </c>
      <c r="I54" s="174">
        <v>1.7887230000000001</v>
      </c>
      <c r="J54" s="174">
        <v>1.771312</v>
      </c>
      <c r="K54" s="174">
        <v>1.730594</v>
      </c>
      <c r="L54" s="174">
        <v>1.7246509999999999</v>
      </c>
      <c r="M54" s="174">
        <v>1.720315</v>
      </c>
      <c r="N54" s="174">
        <v>1.7246379999999999</v>
      </c>
      <c r="O54" s="174">
        <v>1.700455</v>
      </c>
      <c r="P54" s="174">
        <v>1.6854579999999999</v>
      </c>
      <c r="Q54" s="174">
        <v>1.6802440000000001</v>
      </c>
      <c r="R54" s="174">
        <v>1.665702</v>
      </c>
      <c r="S54" s="174">
        <v>1.655894</v>
      </c>
      <c r="T54" s="174">
        <v>1.6545019999999999</v>
      </c>
      <c r="U54" s="174">
        <v>1.6677360000000001</v>
      </c>
      <c r="V54" s="174">
        <v>1.664871</v>
      </c>
      <c r="W54" s="174">
        <v>1.6638310000000001</v>
      </c>
      <c r="X54" s="174">
        <v>1.66272</v>
      </c>
      <c r="Y54" s="174">
        <v>1.6576850000000001</v>
      </c>
      <c r="Z54" s="174">
        <v>1.6561950000000001</v>
      </c>
      <c r="AA54" s="174">
        <v>1.6538379999999999</v>
      </c>
      <c r="AB54" s="174">
        <v>1.64913</v>
      </c>
      <c r="AC54" s="174">
        <v>1.647008</v>
      </c>
      <c r="AD54" s="174">
        <v>1.6447270000000001</v>
      </c>
      <c r="AE54" s="174">
        <v>1.6342840000000001</v>
      </c>
      <c r="AF54" s="174">
        <v>1.631901</v>
      </c>
      <c r="AG54" s="174">
        <v>1.6306769999999999</v>
      </c>
      <c r="AH54" s="175">
        <v>-5.326E-3</v>
      </c>
    </row>
    <row r="55" spans="1:34" ht="15" customHeight="1" x14ac:dyDescent="0.25">
      <c r="A55" s="20" t="s">
        <v>1257</v>
      </c>
      <c r="B55" s="173" t="s">
        <v>1258</v>
      </c>
      <c r="C55" s="174">
        <v>0.68612300000000004</v>
      </c>
      <c r="D55" s="174">
        <v>0.68712899999999999</v>
      </c>
      <c r="E55" s="174">
        <v>0.68813500000000005</v>
      </c>
      <c r="F55" s="174">
        <v>0.69014699999999995</v>
      </c>
      <c r="G55" s="174">
        <v>0.69115300000000002</v>
      </c>
      <c r="H55" s="174">
        <v>0.69316500000000003</v>
      </c>
      <c r="I55" s="174">
        <v>0.69417099999999998</v>
      </c>
      <c r="J55" s="174">
        <v>0.696183</v>
      </c>
      <c r="K55" s="174">
        <v>0.69718899999999995</v>
      </c>
      <c r="L55" s="174">
        <v>0.69920099999999996</v>
      </c>
      <c r="M55" s="174">
        <v>0.70121299999999998</v>
      </c>
      <c r="N55" s="174">
        <v>0.70221900000000004</v>
      </c>
      <c r="O55" s="174">
        <v>0.70423100000000005</v>
      </c>
      <c r="P55" s="174">
        <v>0.70624299999999995</v>
      </c>
      <c r="Q55" s="174">
        <v>0.70725000000000005</v>
      </c>
      <c r="R55" s="174">
        <v>0.70926199999999995</v>
      </c>
      <c r="S55" s="174">
        <v>0.71127399999999996</v>
      </c>
      <c r="T55" s="174">
        <v>0.71228000000000002</v>
      </c>
      <c r="U55" s="174">
        <v>0.71429200000000004</v>
      </c>
      <c r="V55" s="174">
        <v>0.71630400000000005</v>
      </c>
      <c r="W55" s="174">
        <v>0.71831599999999995</v>
      </c>
      <c r="X55" s="174">
        <v>0.72032799999999997</v>
      </c>
      <c r="Y55" s="174">
        <v>0.72233999999999998</v>
      </c>
      <c r="Z55" s="174">
        <v>0.724352</v>
      </c>
      <c r="AA55" s="174">
        <v>0.72636400000000001</v>
      </c>
      <c r="AB55" s="174">
        <v>0.72837600000000002</v>
      </c>
      <c r="AC55" s="174">
        <v>0.73038899999999995</v>
      </c>
      <c r="AD55" s="174">
        <v>0.73240099999999997</v>
      </c>
      <c r="AE55" s="174">
        <v>0.73441299999999998</v>
      </c>
      <c r="AF55" s="174">
        <v>0.736425</v>
      </c>
      <c r="AG55" s="174">
        <v>0.73843700000000001</v>
      </c>
      <c r="AH55" s="175">
        <v>2.4520000000000002E-3</v>
      </c>
    </row>
    <row r="58" spans="1:34" ht="15" customHeight="1" x14ac:dyDescent="0.2">
      <c r="B58" s="172" t="s">
        <v>1259</v>
      </c>
    </row>
    <row r="59" spans="1:34" ht="15" customHeight="1" x14ac:dyDescent="0.25">
      <c r="A59" s="20" t="s">
        <v>1260</v>
      </c>
      <c r="B59" s="173" t="s">
        <v>88</v>
      </c>
      <c r="C59" s="174">
        <v>14.345898999999999</v>
      </c>
      <c r="D59" s="174">
        <v>14.713685</v>
      </c>
      <c r="E59" s="174">
        <v>15.243047000000001</v>
      </c>
      <c r="F59" s="174">
        <v>14.460915</v>
      </c>
      <c r="G59" s="174">
        <v>14.477819999999999</v>
      </c>
      <c r="H59" s="174">
        <v>14.54909</v>
      </c>
      <c r="I59" s="174">
        <v>14.412589000000001</v>
      </c>
      <c r="J59" s="174">
        <v>14.35487</v>
      </c>
      <c r="K59" s="174">
        <v>14.495398</v>
      </c>
      <c r="L59" s="174">
        <v>14.655359000000001</v>
      </c>
      <c r="M59" s="174">
        <v>15.206007</v>
      </c>
      <c r="N59" s="174">
        <v>15.418426999999999</v>
      </c>
      <c r="O59" s="174">
        <v>15.603514000000001</v>
      </c>
      <c r="P59" s="174">
        <v>15.762777</v>
      </c>
      <c r="Q59" s="174">
        <v>15.921435000000001</v>
      </c>
      <c r="R59" s="174">
        <v>15.985692</v>
      </c>
      <c r="S59" s="174">
        <v>16.117588000000001</v>
      </c>
      <c r="T59" s="174">
        <v>16.395572999999999</v>
      </c>
      <c r="U59" s="174">
        <v>16.597930999999999</v>
      </c>
      <c r="V59" s="174">
        <v>16.714835999999998</v>
      </c>
      <c r="W59" s="174">
        <v>16.862282</v>
      </c>
      <c r="X59" s="174">
        <v>17.012253000000001</v>
      </c>
      <c r="Y59" s="174">
        <v>17.148232</v>
      </c>
      <c r="Z59" s="174">
        <v>17.174129000000001</v>
      </c>
      <c r="AA59" s="174">
        <v>17.310279999999999</v>
      </c>
      <c r="AB59" s="174">
        <v>17.405563000000001</v>
      </c>
      <c r="AC59" s="174">
        <v>17.561202999999999</v>
      </c>
      <c r="AD59" s="174">
        <v>17.719315000000002</v>
      </c>
      <c r="AE59" s="174">
        <v>17.866385999999999</v>
      </c>
      <c r="AF59" s="174">
        <v>18.056528</v>
      </c>
      <c r="AG59" s="174">
        <v>18.228179999999998</v>
      </c>
      <c r="AH59" s="175">
        <v>8.0149999999999996E-3</v>
      </c>
    </row>
    <row r="60" spans="1:34" ht="15" customHeight="1" x14ac:dyDescent="0.25">
      <c r="A60" s="20" t="s">
        <v>1261</v>
      </c>
      <c r="B60" s="173" t="s">
        <v>96</v>
      </c>
      <c r="C60" s="174">
        <v>21.197994000000001</v>
      </c>
      <c r="D60" s="174">
        <v>22.2544</v>
      </c>
      <c r="E60" s="174">
        <v>23.610071000000001</v>
      </c>
      <c r="F60" s="174">
        <v>23.112133</v>
      </c>
      <c r="G60" s="174">
        <v>22.835497</v>
      </c>
      <c r="H60" s="174">
        <v>22.609148000000001</v>
      </c>
      <c r="I60" s="174">
        <v>22.527273000000001</v>
      </c>
      <c r="J60" s="174">
        <v>23.046517999999999</v>
      </c>
      <c r="K60" s="174">
        <v>23.283846</v>
      </c>
      <c r="L60" s="174">
        <v>23.639156</v>
      </c>
      <c r="M60" s="174">
        <v>24.640180999999998</v>
      </c>
      <c r="N60" s="174">
        <v>24.558274999999998</v>
      </c>
      <c r="O60" s="174">
        <v>24.877409</v>
      </c>
      <c r="P60" s="174">
        <v>25.090036000000001</v>
      </c>
      <c r="Q60" s="174">
        <v>25.613430000000001</v>
      </c>
      <c r="R60" s="174">
        <v>25.302700000000002</v>
      </c>
      <c r="S60" s="174">
        <v>25.378855000000001</v>
      </c>
      <c r="T60" s="174">
        <v>25.663869999999999</v>
      </c>
      <c r="U60" s="174">
        <v>25.927429</v>
      </c>
      <c r="V60" s="174">
        <v>25.975618000000001</v>
      </c>
      <c r="W60" s="174">
        <v>26.159890999999998</v>
      </c>
      <c r="X60" s="174">
        <v>26.357863999999999</v>
      </c>
      <c r="Y60" s="174">
        <v>26.34479</v>
      </c>
      <c r="Z60" s="174">
        <v>26.476631000000001</v>
      </c>
      <c r="AA60" s="174">
        <v>26.680527000000001</v>
      </c>
      <c r="AB60" s="174">
        <v>26.959340999999998</v>
      </c>
      <c r="AC60" s="174">
        <v>27.088846</v>
      </c>
      <c r="AD60" s="174">
        <v>27.212554999999998</v>
      </c>
      <c r="AE60" s="174">
        <v>27.351645000000001</v>
      </c>
      <c r="AF60" s="174">
        <v>27.548573000000001</v>
      </c>
      <c r="AG60" s="174">
        <v>27.762180000000001</v>
      </c>
      <c r="AH60" s="175">
        <v>9.0329999999999994E-3</v>
      </c>
    </row>
    <row r="61" spans="1:34" ht="15" customHeight="1" x14ac:dyDescent="0.25">
      <c r="A61" s="20" t="s">
        <v>1262</v>
      </c>
      <c r="B61" s="173" t="s">
        <v>97</v>
      </c>
      <c r="C61" s="174">
        <v>18.741726</v>
      </c>
      <c r="D61" s="174">
        <v>19.573618</v>
      </c>
      <c r="E61" s="174">
        <v>19.847180999999999</v>
      </c>
      <c r="F61" s="174">
        <v>19.730119999999999</v>
      </c>
      <c r="G61" s="174">
        <v>19.552361000000001</v>
      </c>
      <c r="H61" s="174">
        <v>19.410413999999999</v>
      </c>
      <c r="I61" s="174">
        <v>19.379324</v>
      </c>
      <c r="J61" s="174">
        <v>19.811895</v>
      </c>
      <c r="K61" s="174">
        <v>19.996117000000002</v>
      </c>
      <c r="L61" s="174">
        <v>20.277868000000002</v>
      </c>
      <c r="M61" s="174">
        <v>21.256985</v>
      </c>
      <c r="N61" s="174">
        <v>21.163912</v>
      </c>
      <c r="O61" s="174">
        <v>21.433541999999999</v>
      </c>
      <c r="P61" s="174">
        <v>21.589587999999999</v>
      </c>
      <c r="Q61" s="174">
        <v>22.011628999999999</v>
      </c>
      <c r="R61" s="174">
        <v>21.731033</v>
      </c>
      <c r="S61" s="174">
        <v>21.780111000000002</v>
      </c>
      <c r="T61" s="174">
        <v>22.012319999999999</v>
      </c>
      <c r="U61" s="174">
        <v>22.22261</v>
      </c>
      <c r="V61" s="174">
        <v>22.25421</v>
      </c>
      <c r="W61" s="174">
        <v>22.401754</v>
      </c>
      <c r="X61" s="174">
        <v>22.555140000000002</v>
      </c>
      <c r="Y61" s="174">
        <v>22.531652000000001</v>
      </c>
      <c r="Z61" s="174">
        <v>22.631084000000001</v>
      </c>
      <c r="AA61" s="174">
        <v>22.791840000000001</v>
      </c>
      <c r="AB61" s="174">
        <v>23.004425000000001</v>
      </c>
      <c r="AC61" s="174">
        <v>23.083075000000001</v>
      </c>
      <c r="AD61" s="174">
        <v>23.182410999999998</v>
      </c>
      <c r="AE61" s="174">
        <v>23.269247</v>
      </c>
      <c r="AF61" s="174">
        <v>23.436558000000002</v>
      </c>
      <c r="AG61" s="174">
        <v>23.606294999999999</v>
      </c>
      <c r="AH61" s="175">
        <v>7.7219999999999997E-3</v>
      </c>
    </row>
    <row r="62" spans="1:34" ht="15" customHeight="1" x14ac:dyDescent="0.25">
      <c r="A62" s="20" t="s">
        <v>1263</v>
      </c>
      <c r="B62" s="173" t="s">
        <v>98</v>
      </c>
      <c r="C62" s="174">
        <v>9.5686540000000004</v>
      </c>
      <c r="D62" s="174">
        <v>10.382089000000001</v>
      </c>
      <c r="E62" s="174">
        <v>11.359349</v>
      </c>
      <c r="F62" s="174">
        <v>12.190462</v>
      </c>
      <c r="G62" s="174">
        <v>12.696320999999999</v>
      </c>
      <c r="H62" s="174">
        <v>12.903029999999999</v>
      </c>
      <c r="I62" s="174">
        <v>13.260797</v>
      </c>
      <c r="J62" s="174">
        <v>13.761744</v>
      </c>
      <c r="K62" s="174">
        <v>14.027101</v>
      </c>
      <c r="L62" s="174">
        <v>14.319986</v>
      </c>
      <c r="M62" s="174">
        <v>14.720231999999999</v>
      </c>
      <c r="N62" s="174">
        <v>14.946351</v>
      </c>
      <c r="O62" s="174">
        <v>15.259788</v>
      </c>
      <c r="P62" s="174">
        <v>15.467662000000001</v>
      </c>
      <c r="Q62" s="174">
        <v>15.60177</v>
      </c>
      <c r="R62" s="174">
        <v>15.515354</v>
      </c>
      <c r="S62" s="174">
        <v>15.477219</v>
      </c>
      <c r="T62" s="174">
        <v>15.705437999999999</v>
      </c>
      <c r="U62" s="174">
        <v>15.944727</v>
      </c>
      <c r="V62" s="174">
        <v>15.870374999999999</v>
      </c>
      <c r="W62" s="174">
        <v>16.294031</v>
      </c>
      <c r="X62" s="174">
        <v>16.474257999999999</v>
      </c>
      <c r="Y62" s="174">
        <v>16.612787000000001</v>
      </c>
      <c r="Z62" s="174">
        <v>16.803795000000001</v>
      </c>
      <c r="AA62" s="174">
        <v>17.055935000000002</v>
      </c>
      <c r="AB62" s="174">
        <v>17.333383999999999</v>
      </c>
      <c r="AC62" s="174">
        <v>17.508016999999999</v>
      </c>
      <c r="AD62" s="174">
        <v>17.640877</v>
      </c>
      <c r="AE62" s="174">
        <v>17.718878</v>
      </c>
      <c r="AF62" s="174">
        <v>17.919551999999999</v>
      </c>
      <c r="AG62" s="174">
        <v>18.078150000000001</v>
      </c>
      <c r="AH62" s="175">
        <v>2.1433000000000001E-2</v>
      </c>
    </row>
    <row r="63" spans="1:34" ht="15" customHeight="1" x14ac:dyDescent="0.25">
      <c r="A63" s="20" t="s">
        <v>1264</v>
      </c>
      <c r="B63" s="173" t="s">
        <v>90</v>
      </c>
      <c r="C63" s="174">
        <v>18.18478</v>
      </c>
      <c r="D63" s="174">
        <v>18.15044</v>
      </c>
      <c r="E63" s="174">
        <v>18.691106999999999</v>
      </c>
      <c r="F63" s="174">
        <v>19.695511</v>
      </c>
      <c r="G63" s="174">
        <v>19.908745</v>
      </c>
      <c r="H63" s="174">
        <v>19.860835999999999</v>
      </c>
      <c r="I63" s="174">
        <v>19.983017</v>
      </c>
      <c r="J63" s="174">
        <v>20.39817</v>
      </c>
      <c r="K63" s="174">
        <v>20.586687000000001</v>
      </c>
      <c r="L63" s="174">
        <v>20.817989000000001</v>
      </c>
      <c r="M63" s="174">
        <v>21.381784</v>
      </c>
      <c r="N63" s="174">
        <v>21.479427000000001</v>
      </c>
      <c r="O63" s="174">
        <v>21.722721</v>
      </c>
      <c r="P63" s="174">
        <v>21.850819000000001</v>
      </c>
      <c r="Q63" s="174">
        <v>21.951104999999998</v>
      </c>
      <c r="R63" s="174">
        <v>21.765625</v>
      </c>
      <c r="S63" s="174">
        <v>21.643816000000001</v>
      </c>
      <c r="T63" s="174">
        <v>21.794834000000002</v>
      </c>
      <c r="U63" s="174">
        <v>21.965029000000001</v>
      </c>
      <c r="V63" s="174">
        <v>21.811845999999999</v>
      </c>
      <c r="W63" s="174">
        <v>22.161391999999999</v>
      </c>
      <c r="X63" s="174">
        <v>22.279399999999999</v>
      </c>
      <c r="Y63" s="174">
        <v>22.364939</v>
      </c>
      <c r="Z63" s="174">
        <v>22.489794</v>
      </c>
      <c r="AA63" s="174">
        <v>22.653406</v>
      </c>
      <c r="AB63" s="174">
        <v>22.892004</v>
      </c>
      <c r="AC63" s="174">
        <v>23.013697000000001</v>
      </c>
      <c r="AD63" s="174">
        <v>23.111158</v>
      </c>
      <c r="AE63" s="174">
        <v>23.160799000000001</v>
      </c>
      <c r="AF63" s="174">
        <v>23.327538000000001</v>
      </c>
      <c r="AG63" s="174">
        <v>23.461897</v>
      </c>
      <c r="AH63" s="175">
        <v>8.5290000000000001E-3</v>
      </c>
    </row>
    <row r="64" spans="1:34" ht="15" customHeight="1" x14ac:dyDescent="0.25">
      <c r="A64" s="20" t="s">
        <v>1265</v>
      </c>
      <c r="B64" s="173" t="s">
        <v>91</v>
      </c>
      <c r="C64" s="174">
        <v>8.8440189999999994</v>
      </c>
      <c r="D64" s="174">
        <v>6.948499</v>
      </c>
      <c r="E64" s="174">
        <v>7.2065910000000004</v>
      </c>
      <c r="F64" s="174">
        <v>8.2569800000000004</v>
      </c>
      <c r="G64" s="174">
        <v>9.4059039999999996</v>
      </c>
      <c r="H64" s="174">
        <v>9.4920840000000002</v>
      </c>
      <c r="I64" s="174">
        <v>9.7995339999999995</v>
      </c>
      <c r="J64" s="174">
        <v>10.292654000000001</v>
      </c>
      <c r="K64" s="174">
        <v>10.398303</v>
      </c>
      <c r="L64" s="174">
        <v>11.087937</v>
      </c>
      <c r="M64" s="174">
        <v>11.440716999999999</v>
      </c>
      <c r="N64" s="174">
        <v>11.198093</v>
      </c>
      <c r="O64" s="174">
        <v>11.482384</v>
      </c>
      <c r="P64" s="174">
        <v>11.61646</v>
      </c>
      <c r="Q64" s="174">
        <v>12.002509</v>
      </c>
      <c r="R64" s="174">
        <v>11.670424000000001</v>
      </c>
      <c r="S64" s="174">
        <v>11.776406</v>
      </c>
      <c r="T64" s="174">
        <v>11.921858</v>
      </c>
      <c r="U64" s="174">
        <v>12.109484</v>
      </c>
      <c r="V64" s="174">
        <v>12.24009</v>
      </c>
      <c r="W64" s="174">
        <v>12.432967</v>
      </c>
      <c r="X64" s="174">
        <v>12.48371</v>
      </c>
      <c r="Y64" s="174">
        <v>12.711926</v>
      </c>
      <c r="Z64" s="174">
        <v>13.016185999999999</v>
      </c>
      <c r="AA64" s="174">
        <v>13.303496000000001</v>
      </c>
      <c r="AB64" s="174">
        <v>13.280557999999999</v>
      </c>
      <c r="AC64" s="174">
        <v>13.835614</v>
      </c>
      <c r="AD64" s="174">
        <v>13.919657000000001</v>
      </c>
      <c r="AE64" s="174">
        <v>13.972842999999999</v>
      </c>
      <c r="AF64" s="174">
        <v>14.140262999999999</v>
      </c>
      <c r="AG64" s="174">
        <v>14.360459000000001</v>
      </c>
      <c r="AH64" s="175">
        <v>1.6289000000000001E-2</v>
      </c>
    </row>
    <row r="65" spans="1:34" ht="15" customHeight="1" x14ac:dyDescent="0.25">
      <c r="A65" s="20" t="s">
        <v>1266</v>
      </c>
      <c r="B65" s="173" t="s">
        <v>1221</v>
      </c>
      <c r="C65" s="174">
        <v>4.5302720000000001</v>
      </c>
      <c r="D65" s="174">
        <v>5.5292370000000002</v>
      </c>
      <c r="E65" s="174">
        <v>5.4028390000000002</v>
      </c>
      <c r="F65" s="174">
        <v>4.9624069999999998</v>
      </c>
      <c r="G65" s="174">
        <v>4.6136220000000003</v>
      </c>
      <c r="H65" s="174">
        <v>4.5179109999999998</v>
      </c>
      <c r="I65" s="174">
        <v>4.5198349999999996</v>
      </c>
      <c r="J65" s="174">
        <v>4.5829969999999998</v>
      </c>
      <c r="K65" s="174">
        <v>4.6368559999999999</v>
      </c>
      <c r="L65" s="174">
        <v>4.7259060000000002</v>
      </c>
      <c r="M65" s="174">
        <v>4.8611329999999997</v>
      </c>
      <c r="N65" s="174">
        <v>4.8851959999999996</v>
      </c>
      <c r="O65" s="174">
        <v>4.9055540000000004</v>
      </c>
      <c r="P65" s="174">
        <v>4.9442839999999997</v>
      </c>
      <c r="Q65" s="174">
        <v>4.9354050000000003</v>
      </c>
      <c r="R65" s="174">
        <v>4.9149750000000001</v>
      </c>
      <c r="S65" s="174">
        <v>4.9045930000000002</v>
      </c>
      <c r="T65" s="174">
        <v>4.8734120000000001</v>
      </c>
      <c r="U65" s="174">
        <v>4.838724</v>
      </c>
      <c r="V65" s="174">
        <v>4.80314</v>
      </c>
      <c r="W65" s="174">
        <v>4.7789950000000001</v>
      </c>
      <c r="X65" s="174">
        <v>4.7718860000000003</v>
      </c>
      <c r="Y65" s="174">
        <v>4.7653359999999996</v>
      </c>
      <c r="Z65" s="174">
        <v>4.7378220000000004</v>
      </c>
      <c r="AA65" s="174">
        <v>4.7295059999999998</v>
      </c>
      <c r="AB65" s="174">
        <v>4.7014699999999996</v>
      </c>
      <c r="AC65" s="174">
        <v>4.6844190000000001</v>
      </c>
      <c r="AD65" s="174">
        <v>4.6855640000000003</v>
      </c>
      <c r="AE65" s="174">
        <v>4.6444729999999996</v>
      </c>
      <c r="AF65" s="174">
        <v>4.6179170000000003</v>
      </c>
      <c r="AG65" s="174">
        <v>4.6252959999999996</v>
      </c>
      <c r="AH65" s="175">
        <v>6.9200000000000002E-4</v>
      </c>
    </row>
    <row r="66" spans="1:34" ht="15" customHeight="1" x14ac:dyDescent="0.25">
      <c r="A66" s="20" t="s">
        <v>1267</v>
      </c>
      <c r="B66" s="173" t="s">
        <v>1236</v>
      </c>
      <c r="C66" s="174">
        <v>4.0174000000000003</v>
      </c>
      <c r="D66" s="174">
        <v>3.598935</v>
      </c>
      <c r="E66" s="174">
        <v>3.356058</v>
      </c>
      <c r="F66" s="174">
        <v>3.2078790000000001</v>
      </c>
      <c r="G66" s="174">
        <v>3.117534</v>
      </c>
      <c r="H66" s="174">
        <v>3.070951</v>
      </c>
      <c r="I66" s="174">
        <v>3.0295830000000001</v>
      </c>
      <c r="J66" s="174">
        <v>3.0136099999999999</v>
      </c>
      <c r="K66" s="174">
        <v>3.014059</v>
      </c>
      <c r="L66" s="174">
        <v>3.0367769999999998</v>
      </c>
      <c r="M66" s="174">
        <v>3.0668120000000001</v>
      </c>
      <c r="N66" s="174">
        <v>3.1021339999999999</v>
      </c>
      <c r="O66" s="174">
        <v>3.1370369999999999</v>
      </c>
      <c r="P66" s="174">
        <v>3.1691760000000002</v>
      </c>
      <c r="Q66" s="174">
        <v>3.1995740000000001</v>
      </c>
      <c r="R66" s="174">
        <v>3.23061</v>
      </c>
      <c r="S66" s="174">
        <v>3.2614040000000002</v>
      </c>
      <c r="T66" s="174">
        <v>3.2944689999999999</v>
      </c>
      <c r="U66" s="174">
        <v>3.3282949999999998</v>
      </c>
      <c r="V66" s="174">
        <v>3.36151</v>
      </c>
      <c r="W66" s="174">
        <v>3.3950330000000002</v>
      </c>
      <c r="X66" s="174">
        <v>3.4296359999999999</v>
      </c>
      <c r="Y66" s="174">
        <v>3.4663460000000001</v>
      </c>
      <c r="Z66" s="174">
        <v>3.5055459999999998</v>
      </c>
      <c r="AA66" s="174">
        <v>3.5455589999999999</v>
      </c>
      <c r="AB66" s="174">
        <v>3.5867200000000001</v>
      </c>
      <c r="AC66" s="174">
        <v>3.6247240000000001</v>
      </c>
      <c r="AD66" s="174">
        <v>3.6615160000000002</v>
      </c>
      <c r="AE66" s="174">
        <v>3.6991040000000002</v>
      </c>
      <c r="AF66" s="174">
        <v>3.7375989999999999</v>
      </c>
      <c r="AG66" s="174">
        <v>3.7801840000000002</v>
      </c>
      <c r="AH66" s="175">
        <v>-2.0270000000000002E-3</v>
      </c>
    </row>
    <row r="67" spans="1:34" ht="15" customHeight="1" x14ac:dyDescent="0.25">
      <c r="A67" s="20" t="s">
        <v>1268</v>
      </c>
      <c r="B67" s="173" t="s">
        <v>1269</v>
      </c>
      <c r="C67" s="174">
        <v>1.9738340000000001</v>
      </c>
      <c r="D67" s="174">
        <v>2.0376210000000001</v>
      </c>
      <c r="E67" s="174">
        <v>2.0439189999999998</v>
      </c>
      <c r="F67" s="174">
        <v>1.983716</v>
      </c>
      <c r="G67" s="174">
        <v>1.96444</v>
      </c>
      <c r="H67" s="174">
        <v>1.912539</v>
      </c>
      <c r="I67" s="174">
        <v>1.892117</v>
      </c>
      <c r="J67" s="174">
        <v>1.877834</v>
      </c>
      <c r="K67" s="174">
        <v>1.838427</v>
      </c>
      <c r="L67" s="174">
        <v>1.831164</v>
      </c>
      <c r="M67" s="174">
        <v>1.826424</v>
      </c>
      <c r="N67" s="174">
        <v>1.8310340000000001</v>
      </c>
      <c r="O67" s="174">
        <v>1.8095950000000001</v>
      </c>
      <c r="P67" s="174">
        <v>1.7954570000000001</v>
      </c>
      <c r="Q67" s="174">
        <v>1.792116</v>
      </c>
      <c r="R67" s="174">
        <v>1.7822800000000001</v>
      </c>
      <c r="S67" s="174">
        <v>1.7752669999999999</v>
      </c>
      <c r="T67" s="174">
        <v>1.77634</v>
      </c>
      <c r="U67" s="174">
        <v>1.7911250000000001</v>
      </c>
      <c r="V67" s="174">
        <v>1.789499</v>
      </c>
      <c r="W67" s="174">
        <v>1.7905279999999999</v>
      </c>
      <c r="X67" s="174">
        <v>1.791391</v>
      </c>
      <c r="Y67" s="174">
        <v>1.7899910000000001</v>
      </c>
      <c r="Z67" s="174">
        <v>1.7912699999999999</v>
      </c>
      <c r="AA67" s="174">
        <v>1.7920750000000001</v>
      </c>
      <c r="AB67" s="174">
        <v>1.7937190000000001</v>
      </c>
      <c r="AC67" s="174">
        <v>1.794313</v>
      </c>
      <c r="AD67" s="174">
        <v>1.7947979999999999</v>
      </c>
      <c r="AE67" s="174">
        <v>1.7898829999999999</v>
      </c>
      <c r="AF67" s="174">
        <v>1.791704</v>
      </c>
      <c r="AG67" s="174">
        <v>1.792621</v>
      </c>
      <c r="AH67" s="175">
        <v>-3.2049999999999999E-3</v>
      </c>
    </row>
    <row r="68" spans="1:34" x14ac:dyDescent="0.25">
      <c r="A68" s="20" t="s">
        <v>1270</v>
      </c>
      <c r="B68" s="173" t="s">
        <v>1240</v>
      </c>
      <c r="C68" s="175" t="s">
        <v>671</v>
      </c>
      <c r="D68" s="175" t="s">
        <v>671</v>
      </c>
      <c r="E68" s="175" t="s">
        <v>671</v>
      </c>
      <c r="F68" s="175" t="s">
        <v>671</v>
      </c>
      <c r="G68" s="175" t="s">
        <v>671</v>
      </c>
      <c r="H68" s="175" t="s">
        <v>671</v>
      </c>
      <c r="I68" s="175" t="s">
        <v>671</v>
      </c>
      <c r="J68" s="175" t="s">
        <v>671</v>
      </c>
      <c r="K68" s="175" t="s">
        <v>671</v>
      </c>
      <c r="L68" s="175" t="s">
        <v>671</v>
      </c>
      <c r="M68" s="175" t="s">
        <v>671</v>
      </c>
      <c r="N68" s="175" t="s">
        <v>671</v>
      </c>
      <c r="O68" s="175" t="s">
        <v>671</v>
      </c>
      <c r="P68" s="175" t="s">
        <v>671</v>
      </c>
      <c r="Q68" s="175" t="s">
        <v>671</v>
      </c>
      <c r="R68" s="175" t="s">
        <v>671</v>
      </c>
      <c r="S68" s="175" t="s">
        <v>671</v>
      </c>
      <c r="T68" s="175" t="s">
        <v>671</v>
      </c>
      <c r="U68" s="175" t="s">
        <v>671</v>
      </c>
      <c r="V68" s="175" t="s">
        <v>671</v>
      </c>
      <c r="W68" s="175" t="s">
        <v>671</v>
      </c>
      <c r="X68" s="175" t="s">
        <v>671</v>
      </c>
      <c r="Y68" s="175" t="s">
        <v>671</v>
      </c>
      <c r="Z68" s="175" t="s">
        <v>671</v>
      </c>
      <c r="AA68" s="175" t="s">
        <v>671</v>
      </c>
      <c r="AB68" s="175" t="s">
        <v>671</v>
      </c>
      <c r="AC68" s="175" t="s">
        <v>671</v>
      </c>
      <c r="AD68" s="175" t="s">
        <v>671</v>
      </c>
      <c r="AE68" s="175" t="s">
        <v>671</v>
      </c>
      <c r="AF68" s="175" t="s">
        <v>671</v>
      </c>
      <c r="AG68" s="175" t="s">
        <v>671</v>
      </c>
      <c r="AH68" s="175" t="s">
        <v>671</v>
      </c>
    </row>
    <row r="69" spans="1:34" ht="15" customHeight="1" x14ac:dyDescent="0.25">
      <c r="A69" s="20" t="s">
        <v>1271</v>
      </c>
      <c r="B69" s="173" t="s">
        <v>1223</v>
      </c>
      <c r="C69" s="174">
        <v>30.523893000000001</v>
      </c>
      <c r="D69" s="174">
        <v>31.073757000000001</v>
      </c>
      <c r="E69" s="174">
        <v>30.644400000000001</v>
      </c>
      <c r="F69" s="174">
        <v>30.064250999999999</v>
      </c>
      <c r="G69" s="174">
        <v>29.625053000000001</v>
      </c>
      <c r="H69" s="174">
        <v>29.354122</v>
      </c>
      <c r="I69" s="174">
        <v>29.175063999999999</v>
      </c>
      <c r="J69" s="174">
        <v>29.083216</v>
      </c>
      <c r="K69" s="174">
        <v>28.980820000000001</v>
      </c>
      <c r="L69" s="174">
        <v>28.902287999999999</v>
      </c>
      <c r="M69" s="174">
        <v>28.841974</v>
      </c>
      <c r="N69" s="174">
        <v>28.919063999999999</v>
      </c>
      <c r="O69" s="174">
        <v>28.865849999999998</v>
      </c>
      <c r="P69" s="174">
        <v>28.825009999999999</v>
      </c>
      <c r="Q69" s="174">
        <v>28.718841999999999</v>
      </c>
      <c r="R69" s="174">
        <v>28.568573000000001</v>
      </c>
      <c r="S69" s="174">
        <v>28.420290000000001</v>
      </c>
      <c r="T69" s="174">
        <v>28.288022999999999</v>
      </c>
      <c r="U69" s="174">
        <v>28.189094999999998</v>
      </c>
      <c r="V69" s="174">
        <v>28.082899000000001</v>
      </c>
      <c r="W69" s="174">
        <v>27.978746000000001</v>
      </c>
      <c r="X69" s="174">
        <v>27.888967999999998</v>
      </c>
      <c r="Y69" s="174">
        <v>27.78153</v>
      </c>
      <c r="Z69" s="174">
        <v>27.658246999999999</v>
      </c>
      <c r="AA69" s="174">
        <v>27.550391999999999</v>
      </c>
      <c r="AB69" s="174">
        <v>27.461987000000001</v>
      </c>
      <c r="AC69" s="174">
        <v>27.334007</v>
      </c>
      <c r="AD69" s="174">
        <v>27.199771999999999</v>
      </c>
      <c r="AE69" s="174">
        <v>27.024487000000001</v>
      </c>
      <c r="AF69" s="174">
        <v>26.797374999999999</v>
      </c>
      <c r="AG69" s="174">
        <v>26.609511999999999</v>
      </c>
      <c r="AH69" s="175">
        <v>-4.5640000000000003E-3</v>
      </c>
    </row>
    <row r="71" spans="1:34" ht="15" customHeight="1" x14ac:dyDescent="0.2">
      <c r="B71" s="172" t="s">
        <v>100</v>
      </c>
    </row>
    <row r="72" spans="1:34" ht="15" customHeight="1" x14ac:dyDescent="0.2">
      <c r="B72" s="172" t="s">
        <v>1272</v>
      </c>
    </row>
    <row r="73" spans="1:34" ht="15" customHeight="1" x14ac:dyDescent="0.25">
      <c r="A73" s="20" t="s">
        <v>1273</v>
      </c>
      <c r="B73" s="173" t="s">
        <v>87</v>
      </c>
      <c r="C73" s="176">
        <v>246.62069700000001</v>
      </c>
      <c r="D73" s="176">
        <v>253.130234</v>
      </c>
      <c r="E73" s="176">
        <v>252.01663199999999</v>
      </c>
      <c r="F73" s="176">
        <v>249.833527</v>
      </c>
      <c r="G73" s="176">
        <v>248.12788399999999</v>
      </c>
      <c r="H73" s="176">
        <v>248.284515</v>
      </c>
      <c r="I73" s="176">
        <v>249.34051500000001</v>
      </c>
      <c r="J73" s="176">
        <v>250.656158</v>
      </c>
      <c r="K73" s="176">
        <v>251.75119000000001</v>
      </c>
      <c r="L73" s="176">
        <v>253.27865600000001</v>
      </c>
      <c r="M73" s="176">
        <v>256.011414</v>
      </c>
      <c r="N73" s="176">
        <v>257.78015099999999</v>
      </c>
      <c r="O73" s="176">
        <v>259.22811899999999</v>
      </c>
      <c r="P73" s="176">
        <v>260.54663099999999</v>
      </c>
      <c r="Q73" s="176">
        <v>261.635651</v>
      </c>
      <c r="R73" s="176">
        <v>262.25628699999999</v>
      </c>
      <c r="S73" s="176">
        <v>263.13259900000003</v>
      </c>
      <c r="T73" s="176">
        <v>264.25726300000002</v>
      </c>
      <c r="U73" s="176">
        <v>265.39077800000001</v>
      </c>
      <c r="V73" s="176">
        <v>266.38806199999999</v>
      </c>
      <c r="W73" s="176">
        <v>267.52377300000001</v>
      </c>
      <c r="X73" s="176">
        <v>268.83184799999998</v>
      </c>
      <c r="Y73" s="176">
        <v>270.06149299999998</v>
      </c>
      <c r="Z73" s="176">
        <v>271.15643299999999</v>
      </c>
      <c r="AA73" s="176">
        <v>272.41125499999998</v>
      </c>
      <c r="AB73" s="176">
        <v>273.90283199999999</v>
      </c>
      <c r="AC73" s="176">
        <v>274.91461199999998</v>
      </c>
      <c r="AD73" s="176">
        <v>275.87060500000001</v>
      </c>
      <c r="AE73" s="176">
        <v>276.51177999999999</v>
      </c>
      <c r="AF73" s="176">
        <v>276.92877199999998</v>
      </c>
      <c r="AG73" s="176">
        <v>277.669556</v>
      </c>
      <c r="AH73" s="175">
        <v>3.96E-3</v>
      </c>
    </row>
    <row r="74" spans="1:34" ht="15" customHeight="1" x14ac:dyDescent="0.25">
      <c r="A74" s="20" t="s">
        <v>1274</v>
      </c>
      <c r="B74" s="173" t="s">
        <v>89</v>
      </c>
      <c r="C74" s="176">
        <v>173.48147599999999</v>
      </c>
      <c r="D74" s="176">
        <v>181.113373</v>
      </c>
      <c r="E74" s="176">
        <v>182.814392</v>
      </c>
      <c r="F74" s="176">
        <v>182.45297199999999</v>
      </c>
      <c r="G74" s="176">
        <v>182.736572</v>
      </c>
      <c r="H74" s="176">
        <v>184.55038500000001</v>
      </c>
      <c r="I74" s="176">
        <v>184.27929700000001</v>
      </c>
      <c r="J74" s="176">
        <v>184.96017499999999</v>
      </c>
      <c r="K74" s="176">
        <v>185.21028100000001</v>
      </c>
      <c r="L74" s="176">
        <v>185.74584999999999</v>
      </c>
      <c r="M74" s="176">
        <v>187.11746199999999</v>
      </c>
      <c r="N74" s="176">
        <v>187.964935</v>
      </c>
      <c r="O74" s="176">
        <v>188.467331</v>
      </c>
      <c r="P74" s="176">
        <v>189.28500399999999</v>
      </c>
      <c r="Q74" s="176">
        <v>189.63021900000001</v>
      </c>
      <c r="R74" s="176">
        <v>189.46244799999999</v>
      </c>
      <c r="S74" s="176">
        <v>189.41784699999999</v>
      </c>
      <c r="T74" s="176">
        <v>189.78436300000001</v>
      </c>
      <c r="U74" s="176">
        <v>190.24285900000001</v>
      </c>
      <c r="V74" s="176">
        <v>190.58105499999999</v>
      </c>
      <c r="W74" s="176">
        <v>191.092209</v>
      </c>
      <c r="X74" s="176">
        <v>191.863373</v>
      </c>
      <c r="Y74" s="176">
        <v>192.50102200000001</v>
      </c>
      <c r="Z74" s="176">
        <v>193.29667699999999</v>
      </c>
      <c r="AA74" s="176">
        <v>194.11904899999999</v>
      </c>
      <c r="AB74" s="176">
        <v>195.205658</v>
      </c>
      <c r="AC74" s="176">
        <v>196.03663599999999</v>
      </c>
      <c r="AD74" s="176">
        <v>196.93029799999999</v>
      </c>
      <c r="AE74" s="176">
        <v>197.60815400000001</v>
      </c>
      <c r="AF74" s="176">
        <v>198.31926000000001</v>
      </c>
      <c r="AG74" s="176">
        <v>199.38540599999999</v>
      </c>
      <c r="AH74" s="175">
        <v>4.6499999999999996E-3</v>
      </c>
    </row>
    <row r="75" spans="1:34" x14ac:dyDescent="0.25">
      <c r="A75" s="20" t="s">
        <v>1275</v>
      </c>
      <c r="B75" s="173" t="s">
        <v>1229</v>
      </c>
      <c r="C75" s="176">
        <v>151.848038</v>
      </c>
      <c r="D75" s="176">
        <v>165.11462399999999</v>
      </c>
      <c r="E75" s="176">
        <v>170.16429099999999</v>
      </c>
      <c r="F75" s="176">
        <v>170.95889299999999</v>
      </c>
      <c r="G75" s="176">
        <v>172.68073999999999</v>
      </c>
      <c r="H75" s="176">
        <v>175.70645099999999</v>
      </c>
      <c r="I75" s="176">
        <v>177.856247</v>
      </c>
      <c r="J75" s="176">
        <v>181.78732299999999</v>
      </c>
      <c r="K75" s="176">
        <v>185.88343800000001</v>
      </c>
      <c r="L75" s="176">
        <v>190.063965</v>
      </c>
      <c r="M75" s="176">
        <v>195.25730899999999</v>
      </c>
      <c r="N75" s="176">
        <v>199.51869199999999</v>
      </c>
      <c r="O75" s="176">
        <v>203.37735000000001</v>
      </c>
      <c r="P75" s="176">
        <v>206.16082800000001</v>
      </c>
      <c r="Q75" s="176">
        <v>209.285583</v>
      </c>
      <c r="R75" s="176">
        <v>212.13353000000001</v>
      </c>
      <c r="S75" s="176">
        <v>214.53504899999999</v>
      </c>
      <c r="T75" s="176">
        <v>218.42817700000001</v>
      </c>
      <c r="U75" s="176">
        <v>221.85586499999999</v>
      </c>
      <c r="V75" s="176">
        <v>223.43197599999999</v>
      </c>
      <c r="W75" s="176">
        <v>226.55085800000001</v>
      </c>
      <c r="X75" s="176">
        <v>230.105133</v>
      </c>
      <c r="Y75" s="176">
        <v>233.68272400000001</v>
      </c>
      <c r="Z75" s="176">
        <v>237.015839</v>
      </c>
      <c r="AA75" s="176">
        <v>241.07835399999999</v>
      </c>
      <c r="AB75" s="176">
        <v>245.14498900000001</v>
      </c>
      <c r="AC75" s="176">
        <v>248.453461</v>
      </c>
      <c r="AD75" s="176">
        <v>251.573746</v>
      </c>
      <c r="AE75" s="176">
        <v>254.08210800000001</v>
      </c>
      <c r="AF75" s="176">
        <v>258.03216600000002</v>
      </c>
      <c r="AG75" s="176">
        <v>262.57321200000001</v>
      </c>
      <c r="AH75" s="175">
        <v>1.8422999999999998E-2</v>
      </c>
    </row>
    <row r="76" spans="1:34" ht="15" customHeight="1" x14ac:dyDescent="0.25">
      <c r="A76" s="20" t="s">
        <v>1276</v>
      </c>
      <c r="B76" s="173" t="s">
        <v>93</v>
      </c>
      <c r="C76" s="176">
        <v>411.84991500000001</v>
      </c>
      <c r="D76" s="176">
        <v>447.95297199999999</v>
      </c>
      <c r="E76" s="176">
        <v>465.37207000000001</v>
      </c>
      <c r="F76" s="176">
        <v>477.469604</v>
      </c>
      <c r="G76" s="176">
        <v>482.10873400000003</v>
      </c>
      <c r="H76" s="176">
        <v>482.54916400000002</v>
      </c>
      <c r="I76" s="176">
        <v>484.44396999999998</v>
      </c>
      <c r="J76" s="176">
        <v>494.09118699999999</v>
      </c>
      <c r="K76" s="176">
        <v>497.25134300000002</v>
      </c>
      <c r="L76" s="176">
        <v>502.08032200000002</v>
      </c>
      <c r="M76" s="176">
        <v>520.23266599999999</v>
      </c>
      <c r="N76" s="176">
        <v>517.75805700000001</v>
      </c>
      <c r="O76" s="176">
        <v>523.00543200000004</v>
      </c>
      <c r="P76" s="176">
        <v>525.63324</v>
      </c>
      <c r="Q76" s="176">
        <v>532.64874299999997</v>
      </c>
      <c r="R76" s="176">
        <v>527.36926300000005</v>
      </c>
      <c r="S76" s="176">
        <v>527.97564699999998</v>
      </c>
      <c r="T76" s="176">
        <v>533.87902799999995</v>
      </c>
      <c r="U76" s="176">
        <v>539.88324</v>
      </c>
      <c r="V76" s="176">
        <v>540.74920699999996</v>
      </c>
      <c r="W76" s="176">
        <v>548.76000999999997</v>
      </c>
      <c r="X76" s="176">
        <v>554.73199499999998</v>
      </c>
      <c r="Y76" s="176">
        <v>558.28698699999995</v>
      </c>
      <c r="Z76" s="176">
        <v>564.58496100000002</v>
      </c>
      <c r="AA76" s="176">
        <v>571.83953899999995</v>
      </c>
      <c r="AB76" s="176">
        <v>580.52154499999995</v>
      </c>
      <c r="AC76" s="176">
        <v>586.19775400000003</v>
      </c>
      <c r="AD76" s="176">
        <v>591.22277799999995</v>
      </c>
      <c r="AE76" s="176">
        <v>595.93066399999998</v>
      </c>
      <c r="AF76" s="176">
        <v>603.30053699999996</v>
      </c>
      <c r="AG76" s="176">
        <v>610.66247599999997</v>
      </c>
      <c r="AH76" s="175">
        <v>1.3216E-2</v>
      </c>
    </row>
    <row r="77" spans="1:34" ht="15" customHeight="1" x14ac:dyDescent="0.25">
      <c r="A77" s="20" t="s">
        <v>1277</v>
      </c>
      <c r="B77" s="173" t="s">
        <v>1278</v>
      </c>
      <c r="C77" s="176">
        <v>983.80011000000002</v>
      </c>
      <c r="D77" s="176">
        <v>1047.3111570000001</v>
      </c>
      <c r="E77" s="176">
        <v>1070.367432</v>
      </c>
      <c r="F77" s="176">
        <v>1080.714966</v>
      </c>
      <c r="G77" s="176">
        <v>1085.6539310000001</v>
      </c>
      <c r="H77" s="176">
        <v>1091.0905760000001</v>
      </c>
      <c r="I77" s="176">
        <v>1095.920044</v>
      </c>
      <c r="J77" s="176">
        <v>1111.4948730000001</v>
      </c>
      <c r="K77" s="176">
        <v>1120.0961910000001</v>
      </c>
      <c r="L77" s="176">
        <v>1131.168823</v>
      </c>
      <c r="M77" s="176">
        <v>1158.6188959999999</v>
      </c>
      <c r="N77" s="176">
        <v>1163.021851</v>
      </c>
      <c r="O77" s="176">
        <v>1174.078125</v>
      </c>
      <c r="P77" s="176">
        <v>1181.625732</v>
      </c>
      <c r="Q77" s="176">
        <v>1193.2001949999999</v>
      </c>
      <c r="R77" s="176">
        <v>1191.221558</v>
      </c>
      <c r="S77" s="176">
        <v>1195.0611570000001</v>
      </c>
      <c r="T77" s="176">
        <v>1206.3488769999999</v>
      </c>
      <c r="U77" s="176">
        <v>1217.372803</v>
      </c>
      <c r="V77" s="176">
        <v>1221.1503909999999</v>
      </c>
      <c r="W77" s="176">
        <v>1233.9267580000001</v>
      </c>
      <c r="X77" s="176">
        <v>1245.5323490000001</v>
      </c>
      <c r="Y77" s="176">
        <v>1254.5322269999999</v>
      </c>
      <c r="Z77" s="176">
        <v>1266.0539550000001</v>
      </c>
      <c r="AA77" s="176">
        <v>1279.4482419999999</v>
      </c>
      <c r="AB77" s="176">
        <v>1294.775024</v>
      </c>
      <c r="AC77" s="176">
        <v>1305.6024170000001</v>
      </c>
      <c r="AD77" s="176">
        <v>1315.5974120000001</v>
      </c>
      <c r="AE77" s="176">
        <v>1324.1326899999999</v>
      </c>
      <c r="AF77" s="176">
        <v>1336.580811</v>
      </c>
      <c r="AG77" s="176">
        <v>1350.290649</v>
      </c>
      <c r="AH77" s="175">
        <v>1.0611000000000001E-2</v>
      </c>
    </row>
    <row r="78" spans="1:34" ht="15" customHeight="1" x14ac:dyDescent="0.25">
      <c r="A78" s="20" t="s">
        <v>1279</v>
      </c>
      <c r="B78" s="173" t="s">
        <v>1280</v>
      </c>
      <c r="C78" s="176">
        <v>0.64150499999999999</v>
      </c>
      <c r="D78" s="176">
        <v>0.72432700000000005</v>
      </c>
      <c r="E78" s="176">
        <v>0.7319</v>
      </c>
      <c r="F78" s="176">
        <v>0.74716300000000002</v>
      </c>
      <c r="G78" s="176">
        <v>0.73789499999999997</v>
      </c>
      <c r="H78" s="176">
        <v>0.72590600000000005</v>
      </c>
      <c r="I78" s="176">
        <v>0.71561699999999995</v>
      </c>
      <c r="J78" s="176">
        <v>0.71817699999999995</v>
      </c>
      <c r="K78" s="176">
        <v>0.71192500000000003</v>
      </c>
      <c r="L78" s="176">
        <v>0.70856200000000003</v>
      </c>
      <c r="M78" s="176">
        <v>0.72455599999999998</v>
      </c>
      <c r="N78" s="176">
        <v>0.71118700000000001</v>
      </c>
      <c r="O78" s="176">
        <v>0.70987500000000003</v>
      </c>
      <c r="P78" s="176">
        <v>0.70798099999999997</v>
      </c>
      <c r="Q78" s="176">
        <v>0.71608000000000005</v>
      </c>
      <c r="R78" s="176">
        <v>0.70723599999999998</v>
      </c>
      <c r="S78" s="176">
        <v>0.70961600000000002</v>
      </c>
      <c r="T78" s="176">
        <v>0.71983299999999995</v>
      </c>
      <c r="U78" s="176">
        <v>0.73004999999999998</v>
      </c>
      <c r="V78" s="176">
        <v>0.738035</v>
      </c>
      <c r="W78" s="176">
        <v>0.75117500000000004</v>
      </c>
      <c r="X78" s="176">
        <v>0.76513399999999998</v>
      </c>
      <c r="Y78" s="176">
        <v>0.77443899999999999</v>
      </c>
      <c r="Z78" s="176">
        <v>0.78794600000000004</v>
      </c>
      <c r="AA78" s="176">
        <v>0.80436600000000003</v>
      </c>
      <c r="AB78" s="176">
        <v>0.82130800000000004</v>
      </c>
      <c r="AC78" s="176">
        <v>0.83407200000000004</v>
      </c>
      <c r="AD78" s="176">
        <v>0.85039399999999998</v>
      </c>
      <c r="AE78" s="176">
        <v>0.86407100000000003</v>
      </c>
      <c r="AF78" s="176">
        <v>0.88452600000000003</v>
      </c>
      <c r="AG78" s="176">
        <v>0.904505</v>
      </c>
      <c r="AH78" s="175">
        <v>1.1518E-2</v>
      </c>
    </row>
    <row r="79" spans="1:34" ht="15" customHeight="1" x14ac:dyDescent="0.2">
      <c r="A79" s="20" t="s">
        <v>1281</v>
      </c>
      <c r="B79" s="172" t="s">
        <v>1282</v>
      </c>
      <c r="C79" s="177">
        <v>984.44158900000002</v>
      </c>
      <c r="D79" s="177">
        <v>1048.0355219999999</v>
      </c>
      <c r="E79" s="177">
        <v>1071.099365</v>
      </c>
      <c r="F79" s="177">
        <v>1081.462158</v>
      </c>
      <c r="G79" s="177">
        <v>1086.391846</v>
      </c>
      <c r="H79" s="177">
        <v>1091.8165280000001</v>
      </c>
      <c r="I79" s="177">
        <v>1096.63562</v>
      </c>
      <c r="J79" s="177">
        <v>1112.213013</v>
      </c>
      <c r="K79" s="177">
        <v>1120.8081050000001</v>
      </c>
      <c r="L79" s="177">
        <v>1131.8774410000001</v>
      </c>
      <c r="M79" s="177">
        <v>1159.3435059999999</v>
      </c>
      <c r="N79" s="177">
        <v>1163.7330320000001</v>
      </c>
      <c r="O79" s="177">
        <v>1174.7879640000001</v>
      </c>
      <c r="P79" s="177">
        <v>1182.33374</v>
      </c>
      <c r="Q79" s="177">
        <v>1193.91626</v>
      </c>
      <c r="R79" s="177">
        <v>1191.9288329999999</v>
      </c>
      <c r="S79" s="177">
        <v>1195.7707519999999</v>
      </c>
      <c r="T79" s="177">
        <v>1207.068726</v>
      </c>
      <c r="U79" s="177">
        <v>1218.102905</v>
      </c>
      <c r="V79" s="177">
        <v>1221.888428</v>
      </c>
      <c r="W79" s="177">
        <v>1234.6779790000001</v>
      </c>
      <c r="X79" s="177">
        <v>1246.2974850000001</v>
      </c>
      <c r="Y79" s="177">
        <v>1255.3066409999999</v>
      </c>
      <c r="Z79" s="177">
        <v>1266.841919</v>
      </c>
      <c r="AA79" s="177">
        <v>1280.252563</v>
      </c>
      <c r="AB79" s="177">
        <v>1295.596313</v>
      </c>
      <c r="AC79" s="177">
        <v>1306.4365230000001</v>
      </c>
      <c r="AD79" s="177">
        <v>1316.447754</v>
      </c>
      <c r="AE79" s="177">
        <v>1324.9967039999999</v>
      </c>
      <c r="AF79" s="177">
        <v>1337.465332</v>
      </c>
      <c r="AG79" s="177">
        <v>1351.1951899999999</v>
      </c>
      <c r="AH79" s="178">
        <v>1.0612E-2</v>
      </c>
    </row>
    <row r="81" spans="1:34" ht="12" x14ac:dyDescent="0.2"/>
    <row r="82" spans="1:34" ht="15" customHeight="1" x14ac:dyDescent="0.2">
      <c r="B82" s="172" t="s">
        <v>102</v>
      </c>
    </row>
    <row r="83" spans="1:34" ht="12" x14ac:dyDescent="0.2">
      <c r="B83" s="172" t="s">
        <v>87</v>
      </c>
    </row>
    <row r="84" spans="1:34" ht="15" customHeight="1" x14ac:dyDescent="0.25">
      <c r="A84" s="20" t="s">
        <v>1283</v>
      </c>
      <c r="B84" s="173" t="s">
        <v>88</v>
      </c>
      <c r="C84" s="174">
        <v>17.296467</v>
      </c>
      <c r="D84" s="174">
        <v>17.364542</v>
      </c>
      <c r="E84" s="174">
        <v>17.773216000000001</v>
      </c>
      <c r="F84" s="174">
        <v>17.895593999999999</v>
      </c>
      <c r="G84" s="174">
        <v>18.205120000000001</v>
      </c>
      <c r="H84" s="174">
        <v>18.688912999999999</v>
      </c>
      <c r="I84" s="174">
        <v>19.072323000000001</v>
      </c>
      <c r="J84" s="174">
        <v>19.563379000000001</v>
      </c>
      <c r="K84" s="174">
        <v>20.288091999999999</v>
      </c>
      <c r="L84" s="174">
        <v>21.121528999999999</v>
      </c>
      <c r="M84" s="174">
        <v>22.49015</v>
      </c>
      <c r="N84" s="174">
        <v>23.541407</v>
      </c>
      <c r="O84" s="174">
        <v>24.573855999999999</v>
      </c>
      <c r="P84" s="174">
        <v>25.557503000000001</v>
      </c>
      <c r="Q84" s="174">
        <v>26.529509999999998</v>
      </c>
      <c r="R84" s="174">
        <v>27.389928999999999</v>
      </c>
      <c r="S84" s="174">
        <v>28.309729000000001</v>
      </c>
      <c r="T84" s="174">
        <v>29.424144999999999</v>
      </c>
      <c r="U84" s="174">
        <v>30.513109</v>
      </c>
      <c r="V84" s="174">
        <v>31.496549999999999</v>
      </c>
      <c r="W84" s="174">
        <v>32.537384000000003</v>
      </c>
      <c r="X84" s="174">
        <v>33.617427999999997</v>
      </c>
      <c r="Y84" s="174">
        <v>34.722183000000001</v>
      </c>
      <c r="Z84" s="174">
        <v>35.721493000000002</v>
      </c>
      <c r="AA84" s="174">
        <v>36.903725000000001</v>
      </c>
      <c r="AB84" s="174">
        <v>38.092830999999997</v>
      </c>
      <c r="AC84" s="174">
        <v>39.457756000000003</v>
      </c>
      <c r="AD84" s="174">
        <v>40.901833000000003</v>
      </c>
      <c r="AE84" s="174">
        <v>42.397967999999999</v>
      </c>
      <c r="AF84" s="174">
        <v>44.048859</v>
      </c>
      <c r="AG84" s="174">
        <v>45.773941000000001</v>
      </c>
      <c r="AH84" s="175">
        <v>3.2972000000000001E-2</v>
      </c>
    </row>
    <row r="85" spans="1:34" ht="15" customHeight="1" x14ac:dyDescent="0.25">
      <c r="A85" s="20" t="s">
        <v>1284</v>
      </c>
      <c r="B85" s="173" t="s">
        <v>90</v>
      </c>
      <c r="C85" s="174">
        <v>17.748362</v>
      </c>
      <c r="D85" s="174">
        <v>17.966434</v>
      </c>
      <c r="E85" s="174">
        <v>19.259716000000001</v>
      </c>
      <c r="F85" s="174">
        <v>20.916284999999998</v>
      </c>
      <c r="G85" s="174">
        <v>22.016247</v>
      </c>
      <c r="H85" s="174">
        <v>22.974073000000001</v>
      </c>
      <c r="I85" s="174">
        <v>24.235168000000002</v>
      </c>
      <c r="J85" s="174">
        <v>25.399334</v>
      </c>
      <c r="K85" s="174">
        <v>26.390613999999999</v>
      </c>
      <c r="L85" s="174">
        <v>27.482574</v>
      </c>
      <c r="M85" s="174">
        <v>28.736801</v>
      </c>
      <c r="N85" s="174">
        <v>29.729196999999999</v>
      </c>
      <c r="O85" s="174">
        <v>30.882408000000002</v>
      </c>
      <c r="P85" s="174">
        <v>31.928685999999999</v>
      </c>
      <c r="Q85" s="174">
        <v>32.905087000000002</v>
      </c>
      <c r="R85" s="174">
        <v>33.503971</v>
      </c>
      <c r="S85" s="174">
        <v>34.167160000000003</v>
      </c>
      <c r="T85" s="174">
        <v>35.212048000000003</v>
      </c>
      <c r="U85" s="174">
        <v>36.301605000000002</v>
      </c>
      <c r="V85" s="174">
        <v>36.896996000000001</v>
      </c>
      <c r="W85" s="174">
        <v>38.326675000000002</v>
      </c>
      <c r="X85" s="174">
        <v>39.418179000000002</v>
      </c>
      <c r="Y85" s="174">
        <v>40.484431999999998</v>
      </c>
      <c r="Z85" s="174">
        <v>41.665267999999998</v>
      </c>
      <c r="AA85" s="174">
        <v>42.998382999999997</v>
      </c>
      <c r="AB85" s="174">
        <v>44.508552999999999</v>
      </c>
      <c r="AC85" s="174">
        <v>45.914009</v>
      </c>
      <c r="AD85" s="174">
        <v>47.318893000000003</v>
      </c>
      <c r="AE85" s="174">
        <v>48.675185999999997</v>
      </c>
      <c r="AF85" s="174">
        <v>50.354438999999999</v>
      </c>
      <c r="AG85" s="174">
        <v>52.064827000000001</v>
      </c>
      <c r="AH85" s="175">
        <v>3.6524000000000001E-2</v>
      </c>
    </row>
    <row r="86" spans="1:34" ht="15" customHeight="1" x14ac:dyDescent="0.25">
      <c r="A86" s="20" t="s">
        <v>1285</v>
      </c>
      <c r="B86" s="173" t="s">
        <v>1221</v>
      </c>
      <c r="C86" s="174">
        <v>10.141716000000001</v>
      </c>
      <c r="D86" s="174">
        <v>10.625045999999999</v>
      </c>
      <c r="E86" s="174">
        <v>10.428921000000001</v>
      </c>
      <c r="F86" s="174">
        <v>10.267519</v>
      </c>
      <c r="G86" s="174">
        <v>10.164536</v>
      </c>
      <c r="H86" s="174">
        <v>10.396891</v>
      </c>
      <c r="I86" s="174">
        <v>10.746409999999999</v>
      </c>
      <c r="J86" s="174">
        <v>11.182247</v>
      </c>
      <c r="K86" s="174">
        <v>11.60196</v>
      </c>
      <c r="L86" s="174">
        <v>12.131678000000001</v>
      </c>
      <c r="M86" s="174">
        <v>12.946251</v>
      </c>
      <c r="N86" s="174">
        <v>13.433337999999999</v>
      </c>
      <c r="O86" s="174">
        <v>13.929442</v>
      </c>
      <c r="P86" s="174">
        <v>14.423272000000001</v>
      </c>
      <c r="Q86" s="174">
        <v>14.851998999999999</v>
      </c>
      <c r="R86" s="174">
        <v>15.235919000000001</v>
      </c>
      <c r="S86" s="174">
        <v>15.627309</v>
      </c>
      <c r="T86" s="174">
        <v>16.018497</v>
      </c>
      <c r="U86" s="174">
        <v>16.378679000000002</v>
      </c>
      <c r="V86" s="174">
        <v>16.725304000000001</v>
      </c>
      <c r="W86" s="174">
        <v>17.100847000000002</v>
      </c>
      <c r="X86" s="174">
        <v>17.530432000000001</v>
      </c>
      <c r="Y86" s="174">
        <v>17.981055999999999</v>
      </c>
      <c r="Z86" s="174">
        <v>18.441963000000001</v>
      </c>
      <c r="AA86" s="174">
        <v>18.947731000000001</v>
      </c>
      <c r="AB86" s="174">
        <v>19.460142000000001</v>
      </c>
      <c r="AC86" s="174">
        <v>19.991085000000002</v>
      </c>
      <c r="AD86" s="174">
        <v>20.545117999999999</v>
      </c>
      <c r="AE86" s="174">
        <v>21.063739999999999</v>
      </c>
      <c r="AF86" s="174">
        <v>21.659649000000002</v>
      </c>
      <c r="AG86" s="174">
        <v>22.326521</v>
      </c>
      <c r="AH86" s="175">
        <v>2.6653E-2</v>
      </c>
    </row>
    <row r="87" spans="1:34" ht="15" customHeight="1" x14ac:dyDescent="0.25">
      <c r="A87" s="20" t="s">
        <v>1286</v>
      </c>
      <c r="B87" s="173" t="s">
        <v>1223</v>
      </c>
      <c r="C87" s="174">
        <v>35.768967000000004</v>
      </c>
      <c r="D87" s="174">
        <v>36.958694000000001</v>
      </c>
      <c r="E87" s="174">
        <v>37.005428000000002</v>
      </c>
      <c r="F87" s="174">
        <v>37.129111999999999</v>
      </c>
      <c r="G87" s="174">
        <v>37.453620999999998</v>
      </c>
      <c r="H87" s="174">
        <v>38.064835000000002</v>
      </c>
      <c r="I87" s="174">
        <v>38.925761999999999</v>
      </c>
      <c r="J87" s="174">
        <v>39.997340999999999</v>
      </c>
      <c r="K87" s="174">
        <v>41.131058000000003</v>
      </c>
      <c r="L87" s="174">
        <v>42.347912000000001</v>
      </c>
      <c r="M87" s="174">
        <v>43.617919999999998</v>
      </c>
      <c r="N87" s="174">
        <v>45.059520999999997</v>
      </c>
      <c r="O87" s="174">
        <v>46.362288999999997</v>
      </c>
      <c r="P87" s="174">
        <v>47.614604999999997</v>
      </c>
      <c r="Q87" s="174">
        <v>48.764800999999999</v>
      </c>
      <c r="R87" s="174">
        <v>49.783447000000002</v>
      </c>
      <c r="S87" s="174">
        <v>50.813431000000001</v>
      </c>
      <c r="T87" s="174">
        <v>51.841217</v>
      </c>
      <c r="U87" s="174">
        <v>52.915725999999999</v>
      </c>
      <c r="V87" s="174">
        <v>53.969807000000003</v>
      </c>
      <c r="W87" s="174">
        <v>55.068424</v>
      </c>
      <c r="X87" s="174">
        <v>56.238846000000002</v>
      </c>
      <c r="Y87" s="174">
        <v>57.424132999999998</v>
      </c>
      <c r="Z87" s="174">
        <v>58.644145999999999</v>
      </c>
      <c r="AA87" s="174">
        <v>59.952781999999999</v>
      </c>
      <c r="AB87" s="174">
        <v>61.380294999999997</v>
      </c>
      <c r="AC87" s="174">
        <v>62.780963999999997</v>
      </c>
      <c r="AD87" s="174">
        <v>64.219397999999998</v>
      </c>
      <c r="AE87" s="174">
        <v>65.604782</v>
      </c>
      <c r="AF87" s="174">
        <v>66.922248999999994</v>
      </c>
      <c r="AG87" s="174">
        <v>68.370925999999997</v>
      </c>
      <c r="AH87" s="175">
        <v>2.1829999999999999E-2</v>
      </c>
    </row>
    <row r="89" spans="1:34" ht="15" customHeight="1" x14ac:dyDescent="0.2">
      <c r="B89" s="172" t="s">
        <v>89</v>
      </c>
    </row>
    <row r="90" spans="1:34" ht="15" customHeight="1" x14ac:dyDescent="0.25">
      <c r="A90" s="20" t="s">
        <v>1287</v>
      </c>
      <c r="B90" s="173" t="s">
        <v>88</v>
      </c>
      <c r="C90" s="174">
        <v>12.770180999999999</v>
      </c>
      <c r="D90" s="174">
        <v>13.739795000000001</v>
      </c>
      <c r="E90" s="174">
        <v>14.44624</v>
      </c>
      <c r="F90" s="174">
        <v>14.444917999999999</v>
      </c>
      <c r="G90" s="174">
        <v>14.740237</v>
      </c>
      <c r="H90" s="174">
        <v>15.184672000000001</v>
      </c>
      <c r="I90" s="174">
        <v>15.405874000000001</v>
      </c>
      <c r="J90" s="174">
        <v>15.808756000000001</v>
      </c>
      <c r="K90" s="174">
        <v>16.502459999999999</v>
      </c>
      <c r="L90" s="174">
        <v>17.228307999999998</v>
      </c>
      <c r="M90" s="174">
        <v>18.591069999999998</v>
      </c>
      <c r="N90" s="174">
        <v>19.380161000000001</v>
      </c>
      <c r="O90" s="174">
        <v>20.164705000000001</v>
      </c>
      <c r="P90" s="174">
        <v>20.914408000000002</v>
      </c>
      <c r="Q90" s="174">
        <v>21.670684999999999</v>
      </c>
      <c r="R90" s="174">
        <v>22.283957999999998</v>
      </c>
      <c r="S90" s="174">
        <v>23.028175000000001</v>
      </c>
      <c r="T90" s="174">
        <v>24.014372000000002</v>
      </c>
      <c r="U90" s="174">
        <v>24.860586000000001</v>
      </c>
      <c r="V90" s="174">
        <v>25.563794999999999</v>
      </c>
      <c r="W90" s="174">
        <v>26.372150000000001</v>
      </c>
      <c r="X90" s="174">
        <v>27.219159999999999</v>
      </c>
      <c r="Y90" s="174">
        <v>28.073461999999999</v>
      </c>
      <c r="Z90" s="174">
        <v>28.766537</v>
      </c>
      <c r="AA90" s="174">
        <v>29.744672999999999</v>
      </c>
      <c r="AB90" s="174">
        <v>30.668355999999999</v>
      </c>
      <c r="AC90" s="174">
        <v>31.786650000000002</v>
      </c>
      <c r="AD90" s="174">
        <v>32.939011000000001</v>
      </c>
      <c r="AE90" s="174">
        <v>34.110698999999997</v>
      </c>
      <c r="AF90" s="174">
        <v>35.441875000000003</v>
      </c>
      <c r="AG90" s="174">
        <v>36.791409000000002</v>
      </c>
      <c r="AH90" s="175">
        <v>3.5901000000000002E-2</v>
      </c>
    </row>
    <row r="91" spans="1:34" ht="15" customHeight="1" x14ac:dyDescent="0.25">
      <c r="A91" s="20" t="s">
        <v>1288</v>
      </c>
      <c r="B91" s="173" t="s">
        <v>90</v>
      </c>
      <c r="C91" s="174">
        <v>17.825056</v>
      </c>
      <c r="D91" s="174">
        <v>18.093426000000001</v>
      </c>
      <c r="E91" s="174">
        <v>18.315351</v>
      </c>
      <c r="F91" s="174">
        <v>18.926200999999999</v>
      </c>
      <c r="G91" s="174">
        <v>18.937215999999999</v>
      </c>
      <c r="H91" s="174">
        <v>18.747388999999998</v>
      </c>
      <c r="I91" s="174">
        <v>18.800863</v>
      </c>
      <c r="J91" s="174">
        <v>19.811499000000001</v>
      </c>
      <c r="K91" s="174">
        <v>20.634888</v>
      </c>
      <c r="L91" s="174">
        <v>21.550405999999999</v>
      </c>
      <c r="M91" s="174">
        <v>22.952717</v>
      </c>
      <c r="N91" s="174">
        <v>23.777868000000002</v>
      </c>
      <c r="O91" s="174">
        <v>24.805574</v>
      </c>
      <c r="P91" s="174">
        <v>25.688956999999998</v>
      </c>
      <c r="Q91" s="174">
        <v>26.508257</v>
      </c>
      <c r="R91" s="174">
        <v>26.943041000000001</v>
      </c>
      <c r="S91" s="174">
        <v>27.453496999999999</v>
      </c>
      <c r="T91" s="174">
        <v>28.341854000000001</v>
      </c>
      <c r="U91" s="174">
        <v>29.279222000000001</v>
      </c>
      <c r="V91" s="174">
        <v>29.723133000000001</v>
      </c>
      <c r="W91" s="174">
        <v>30.995951000000002</v>
      </c>
      <c r="X91" s="174">
        <v>31.923767000000002</v>
      </c>
      <c r="Y91" s="174">
        <v>32.816875000000003</v>
      </c>
      <c r="Z91" s="174">
        <v>33.830505000000002</v>
      </c>
      <c r="AA91" s="174">
        <v>34.985626000000003</v>
      </c>
      <c r="AB91" s="174">
        <v>36.306683</v>
      </c>
      <c r="AC91" s="174">
        <v>37.508560000000003</v>
      </c>
      <c r="AD91" s="174">
        <v>38.701534000000002</v>
      </c>
      <c r="AE91" s="174">
        <v>39.855164000000002</v>
      </c>
      <c r="AF91" s="174">
        <v>41.303359999999998</v>
      </c>
      <c r="AG91" s="174">
        <v>42.757435000000001</v>
      </c>
      <c r="AH91" s="175">
        <v>2.9593999999999999E-2</v>
      </c>
    </row>
    <row r="92" spans="1:34" ht="15" customHeight="1" x14ac:dyDescent="0.25">
      <c r="A92" s="20" t="s">
        <v>1289</v>
      </c>
      <c r="B92" s="173" t="s">
        <v>91</v>
      </c>
      <c r="C92" s="174">
        <v>5.2465200000000003</v>
      </c>
      <c r="D92" s="174">
        <v>4.1374570000000004</v>
      </c>
      <c r="E92" s="174">
        <v>5.2700870000000002</v>
      </c>
      <c r="F92" s="174">
        <v>6.6171170000000004</v>
      </c>
      <c r="G92" s="174">
        <v>7.8136460000000003</v>
      </c>
      <c r="H92" s="174">
        <v>8.7000630000000001</v>
      </c>
      <c r="I92" s="174">
        <v>9.7092659999999995</v>
      </c>
      <c r="J92" s="174">
        <v>10.525226</v>
      </c>
      <c r="K92" s="174">
        <v>10.966917</v>
      </c>
      <c r="L92" s="174">
        <v>11.607101</v>
      </c>
      <c r="M92" s="174">
        <v>12.393723</v>
      </c>
      <c r="N92" s="174">
        <v>12.868309999999999</v>
      </c>
      <c r="O92" s="174">
        <v>13.590438000000001</v>
      </c>
      <c r="P92" s="174">
        <v>14.201473</v>
      </c>
      <c r="Q92" s="174">
        <v>14.803964000000001</v>
      </c>
      <c r="R92" s="174">
        <v>15.042674</v>
      </c>
      <c r="S92" s="174">
        <v>15.423155</v>
      </c>
      <c r="T92" s="174">
        <v>16.058147000000002</v>
      </c>
      <c r="U92" s="174">
        <v>16.700855000000001</v>
      </c>
      <c r="V92" s="174">
        <v>17.063044000000001</v>
      </c>
      <c r="W92" s="174">
        <v>17.975677000000001</v>
      </c>
      <c r="X92" s="174">
        <v>18.618504999999999</v>
      </c>
      <c r="Y92" s="174">
        <v>19.266331000000001</v>
      </c>
      <c r="Z92" s="174">
        <v>19.944061000000001</v>
      </c>
      <c r="AA92" s="174">
        <v>20.865662</v>
      </c>
      <c r="AB92" s="174">
        <v>21.718767</v>
      </c>
      <c r="AC92" s="174">
        <v>22.665752000000001</v>
      </c>
      <c r="AD92" s="174">
        <v>23.490469000000001</v>
      </c>
      <c r="AE92" s="174">
        <v>24.193407000000001</v>
      </c>
      <c r="AF92" s="174">
        <v>25.147209</v>
      </c>
      <c r="AG92" s="174">
        <v>26.069181</v>
      </c>
      <c r="AH92" s="175">
        <v>5.4892999999999997E-2</v>
      </c>
    </row>
    <row r="93" spans="1:34" ht="15" customHeight="1" x14ac:dyDescent="0.25">
      <c r="A93" s="20" t="s">
        <v>1290</v>
      </c>
      <c r="B93" s="173" t="s">
        <v>1221</v>
      </c>
      <c r="C93" s="174">
        <v>7.2274659999999997</v>
      </c>
      <c r="D93" s="174">
        <v>7.8390149999999998</v>
      </c>
      <c r="E93" s="174">
        <v>7.9308610000000002</v>
      </c>
      <c r="F93" s="174">
        <v>7.6986189999999999</v>
      </c>
      <c r="G93" s="174">
        <v>7.5357079999999996</v>
      </c>
      <c r="H93" s="174">
        <v>7.6848780000000003</v>
      </c>
      <c r="I93" s="174">
        <v>7.9318429999999998</v>
      </c>
      <c r="J93" s="174">
        <v>8.2443770000000001</v>
      </c>
      <c r="K93" s="174">
        <v>8.5392189999999992</v>
      </c>
      <c r="L93" s="174">
        <v>8.9388699999999996</v>
      </c>
      <c r="M93" s="174">
        <v>9.5254960000000004</v>
      </c>
      <c r="N93" s="174">
        <v>9.8646720000000006</v>
      </c>
      <c r="O93" s="174">
        <v>10.212051000000001</v>
      </c>
      <c r="P93" s="174">
        <v>10.574384</v>
      </c>
      <c r="Q93" s="174">
        <v>10.876677000000001</v>
      </c>
      <c r="R93" s="174">
        <v>11.138861</v>
      </c>
      <c r="S93" s="174">
        <v>11.410228</v>
      </c>
      <c r="T93" s="174">
        <v>11.681153999999999</v>
      </c>
      <c r="U93" s="174">
        <v>11.921187</v>
      </c>
      <c r="V93" s="174">
        <v>12.14992</v>
      </c>
      <c r="W93" s="174">
        <v>12.406116000000001</v>
      </c>
      <c r="X93" s="174">
        <v>12.713490999999999</v>
      </c>
      <c r="Y93" s="174">
        <v>13.036792</v>
      </c>
      <c r="Z93" s="174">
        <v>13.364729000000001</v>
      </c>
      <c r="AA93" s="174">
        <v>13.730934</v>
      </c>
      <c r="AB93" s="174">
        <v>14.098891</v>
      </c>
      <c r="AC93" s="174">
        <v>14.475825</v>
      </c>
      <c r="AD93" s="174">
        <v>14.866690999999999</v>
      </c>
      <c r="AE93" s="174">
        <v>15.214554</v>
      </c>
      <c r="AF93" s="174">
        <v>15.629021</v>
      </c>
      <c r="AG93" s="174">
        <v>16.106097999999999</v>
      </c>
      <c r="AH93" s="175">
        <v>2.707E-2</v>
      </c>
    </row>
    <row r="94" spans="1:34" x14ac:dyDescent="0.25">
      <c r="A94" s="20" t="s">
        <v>1291</v>
      </c>
      <c r="B94" s="173" t="s">
        <v>1223</v>
      </c>
      <c r="C94" s="174">
        <v>31.322282999999999</v>
      </c>
      <c r="D94" s="174">
        <v>32.086353000000003</v>
      </c>
      <c r="E94" s="174">
        <v>32.066811000000001</v>
      </c>
      <c r="F94" s="174">
        <v>31.870663</v>
      </c>
      <c r="G94" s="174">
        <v>31.975525000000001</v>
      </c>
      <c r="H94" s="174">
        <v>32.408690999999997</v>
      </c>
      <c r="I94" s="174">
        <v>32.988791999999997</v>
      </c>
      <c r="J94" s="174">
        <v>33.828212999999998</v>
      </c>
      <c r="K94" s="174">
        <v>34.687373999999998</v>
      </c>
      <c r="L94" s="174">
        <v>35.603915999999998</v>
      </c>
      <c r="M94" s="174">
        <v>36.579318999999998</v>
      </c>
      <c r="N94" s="174">
        <v>37.768948000000002</v>
      </c>
      <c r="O94" s="174">
        <v>38.715564999999998</v>
      </c>
      <c r="P94" s="174">
        <v>39.733307000000003</v>
      </c>
      <c r="Q94" s="174">
        <v>40.563960999999999</v>
      </c>
      <c r="R94" s="174">
        <v>41.309269</v>
      </c>
      <c r="S94" s="174">
        <v>42.007129999999997</v>
      </c>
      <c r="T94" s="174">
        <v>42.720233999999998</v>
      </c>
      <c r="U94" s="174">
        <v>43.488796000000001</v>
      </c>
      <c r="V94" s="174">
        <v>44.238425999999997</v>
      </c>
      <c r="W94" s="174">
        <v>45.010627999999997</v>
      </c>
      <c r="X94" s="174">
        <v>45.822861000000003</v>
      </c>
      <c r="Y94" s="174">
        <v>46.626328000000001</v>
      </c>
      <c r="Z94" s="174">
        <v>47.491954999999997</v>
      </c>
      <c r="AA94" s="174">
        <v>48.364852999999997</v>
      </c>
      <c r="AB94" s="174">
        <v>49.332256000000001</v>
      </c>
      <c r="AC94" s="174">
        <v>50.317883000000002</v>
      </c>
      <c r="AD94" s="174">
        <v>51.291096000000003</v>
      </c>
      <c r="AE94" s="174">
        <v>52.220596</v>
      </c>
      <c r="AF94" s="174">
        <v>53.113723999999998</v>
      </c>
      <c r="AG94" s="174">
        <v>54.145847000000003</v>
      </c>
      <c r="AH94" s="175">
        <v>1.8412000000000001E-2</v>
      </c>
    </row>
    <row r="96" spans="1:34" ht="15" customHeight="1" x14ac:dyDescent="0.2">
      <c r="B96" s="172" t="s">
        <v>1229</v>
      </c>
    </row>
    <row r="97" spans="1:34" ht="15" customHeight="1" x14ac:dyDescent="0.25">
      <c r="A97" s="20" t="s">
        <v>1292</v>
      </c>
      <c r="B97" s="173" t="s">
        <v>88</v>
      </c>
      <c r="C97" s="174">
        <v>7.6224270000000001</v>
      </c>
      <c r="D97" s="174">
        <v>8.5857550000000007</v>
      </c>
      <c r="E97" s="174">
        <v>9.1950730000000007</v>
      </c>
      <c r="F97" s="174">
        <v>9.105658</v>
      </c>
      <c r="G97" s="174">
        <v>9.3134800000000002</v>
      </c>
      <c r="H97" s="174">
        <v>9.6361939999999997</v>
      </c>
      <c r="I97" s="174">
        <v>9.7164590000000004</v>
      </c>
      <c r="J97" s="174">
        <v>9.9642320000000009</v>
      </c>
      <c r="K97" s="174">
        <v>10.478424</v>
      </c>
      <c r="L97" s="174">
        <v>11.003137000000001</v>
      </c>
      <c r="M97" s="174">
        <v>11.877894</v>
      </c>
      <c r="N97" s="174">
        <v>12.436106000000001</v>
      </c>
      <c r="O97" s="174">
        <v>12.964437</v>
      </c>
      <c r="P97" s="174">
        <v>13.503829</v>
      </c>
      <c r="Q97" s="174">
        <v>14.056269</v>
      </c>
      <c r="R97" s="174">
        <v>14.46874</v>
      </c>
      <c r="S97" s="174">
        <v>15.020927</v>
      </c>
      <c r="T97" s="174">
        <v>15.816492</v>
      </c>
      <c r="U97" s="174">
        <v>16.458099000000001</v>
      </c>
      <c r="V97" s="174">
        <v>16.961690999999998</v>
      </c>
      <c r="W97" s="174">
        <v>17.571985000000002</v>
      </c>
      <c r="X97" s="174">
        <v>18.214462000000001</v>
      </c>
      <c r="Y97" s="174">
        <v>18.855173000000001</v>
      </c>
      <c r="Z97" s="174">
        <v>19.31757</v>
      </c>
      <c r="AA97" s="174">
        <v>20.069984000000002</v>
      </c>
      <c r="AB97" s="174">
        <v>20.747752999999999</v>
      </c>
      <c r="AC97" s="174">
        <v>21.610123000000002</v>
      </c>
      <c r="AD97" s="174">
        <v>22.491508</v>
      </c>
      <c r="AE97" s="174">
        <v>23.381889000000001</v>
      </c>
      <c r="AF97" s="174">
        <v>24.425052999999998</v>
      </c>
      <c r="AG97" s="174">
        <v>25.466816000000001</v>
      </c>
      <c r="AH97" s="175">
        <v>4.1029000000000003E-2</v>
      </c>
    </row>
    <row r="98" spans="1:34" ht="15" customHeight="1" x14ac:dyDescent="0.25">
      <c r="A98" s="20" t="s">
        <v>1293</v>
      </c>
      <c r="B98" s="173" t="s">
        <v>90</v>
      </c>
      <c r="C98" s="174">
        <v>17.750837000000001</v>
      </c>
      <c r="D98" s="174">
        <v>17.971844000000001</v>
      </c>
      <c r="E98" s="174">
        <v>18.228767000000001</v>
      </c>
      <c r="F98" s="174">
        <v>18.908208999999999</v>
      </c>
      <c r="G98" s="174">
        <v>18.924596999999999</v>
      </c>
      <c r="H98" s="174">
        <v>18.745190000000001</v>
      </c>
      <c r="I98" s="174">
        <v>18.809263000000001</v>
      </c>
      <c r="J98" s="174">
        <v>19.826264999999999</v>
      </c>
      <c r="K98" s="174">
        <v>20.653815999999999</v>
      </c>
      <c r="L98" s="174">
        <v>21.577911</v>
      </c>
      <c r="M98" s="174">
        <v>22.642855000000001</v>
      </c>
      <c r="N98" s="174">
        <v>23.474722</v>
      </c>
      <c r="O98" s="174">
        <v>24.441144999999999</v>
      </c>
      <c r="P98" s="174">
        <v>25.320295000000002</v>
      </c>
      <c r="Q98" s="174">
        <v>26.142385000000001</v>
      </c>
      <c r="R98" s="174">
        <v>26.564394</v>
      </c>
      <c r="S98" s="174">
        <v>27.064281000000001</v>
      </c>
      <c r="T98" s="174">
        <v>27.944524999999999</v>
      </c>
      <c r="U98" s="174">
        <v>28.875128</v>
      </c>
      <c r="V98" s="174">
        <v>29.305320999999999</v>
      </c>
      <c r="W98" s="174">
        <v>30.566803</v>
      </c>
      <c r="X98" s="174">
        <v>31.488558000000001</v>
      </c>
      <c r="Y98" s="174">
        <v>32.374752000000001</v>
      </c>
      <c r="Z98" s="174">
        <v>33.386532000000003</v>
      </c>
      <c r="AA98" s="174">
        <v>34.533225999999999</v>
      </c>
      <c r="AB98" s="174">
        <v>35.851813999999997</v>
      </c>
      <c r="AC98" s="174">
        <v>37.046463000000003</v>
      </c>
      <c r="AD98" s="174">
        <v>38.240195999999997</v>
      </c>
      <c r="AE98" s="174">
        <v>39.394962</v>
      </c>
      <c r="AF98" s="174">
        <v>40.843707999999999</v>
      </c>
      <c r="AG98" s="174">
        <v>42.291260000000001</v>
      </c>
      <c r="AH98" s="175">
        <v>2.9361000000000002E-2</v>
      </c>
    </row>
    <row r="99" spans="1:34" ht="15" customHeight="1" x14ac:dyDescent="0.25">
      <c r="A99" s="20" t="s">
        <v>1294</v>
      </c>
      <c r="B99" s="173" t="s">
        <v>91</v>
      </c>
      <c r="C99" s="174">
        <v>5.4227400000000001</v>
      </c>
      <c r="D99" s="174">
        <v>4.4780959999999999</v>
      </c>
      <c r="E99" s="174">
        <v>5.9356929999999997</v>
      </c>
      <c r="F99" s="174">
        <v>7.6157570000000003</v>
      </c>
      <c r="G99" s="174">
        <v>9.0634119999999996</v>
      </c>
      <c r="H99" s="174">
        <v>10.318466000000001</v>
      </c>
      <c r="I99" s="174">
        <v>11.784514</v>
      </c>
      <c r="J99" s="174">
        <v>12.62663</v>
      </c>
      <c r="K99" s="174">
        <v>13.233867</v>
      </c>
      <c r="L99" s="174">
        <v>13.933396999999999</v>
      </c>
      <c r="M99" s="174">
        <v>14.765164</v>
      </c>
      <c r="N99" s="174">
        <v>15.340495000000001</v>
      </c>
      <c r="O99" s="174">
        <v>16.080995999999999</v>
      </c>
      <c r="P99" s="174">
        <v>16.774211999999999</v>
      </c>
      <c r="Q99" s="174">
        <v>17.417721</v>
      </c>
      <c r="R99" s="174">
        <v>17.714137999999998</v>
      </c>
      <c r="S99" s="174">
        <v>18.1371</v>
      </c>
      <c r="T99" s="174">
        <v>18.836687000000001</v>
      </c>
      <c r="U99" s="174">
        <v>19.575223999999999</v>
      </c>
      <c r="V99" s="174">
        <v>19.983975999999998</v>
      </c>
      <c r="W99" s="174">
        <v>20.962624000000002</v>
      </c>
      <c r="X99" s="174">
        <v>21.686934999999998</v>
      </c>
      <c r="Y99" s="174">
        <v>22.380941</v>
      </c>
      <c r="Z99" s="174">
        <v>23.103829999999999</v>
      </c>
      <c r="AA99" s="174">
        <v>24.086798000000002</v>
      </c>
      <c r="AB99" s="174">
        <v>25.05735</v>
      </c>
      <c r="AC99" s="174">
        <v>25.998363000000001</v>
      </c>
      <c r="AD99" s="174">
        <v>26.868773000000001</v>
      </c>
      <c r="AE99" s="174">
        <v>27.697334000000001</v>
      </c>
      <c r="AF99" s="174">
        <v>28.733340999999999</v>
      </c>
      <c r="AG99" s="174">
        <v>29.875240000000002</v>
      </c>
      <c r="AH99" s="175">
        <v>5.8529999999999999E-2</v>
      </c>
    </row>
    <row r="100" spans="1:34" ht="15" customHeight="1" x14ac:dyDescent="0.25">
      <c r="A100" s="20" t="s">
        <v>1295</v>
      </c>
      <c r="B100" s="173" t="s">
        <v>1234</v>
      </c>
      <c r="C100" s="174">
        <v>3.0584310000000001</v>
      </c>
      <c r="D100" s="174">
        <v>4.0877359999999996</v>
      </c>
      <c r="E100" s="174">
        <v>4.067672</v>
      </c>
      <c r="F100" s="174">
        <v>3.6914660000000001</v>
      </c>
      <c r="G100" s="174">
        <v>3.3947889999999998</v>
      </c>
      <c r="H100" s="174">
        <v>3.4083899999999998</v>
      </c>
      <c r="I100" s="174">
        <v>3.527498</v>
      </c>
      <c r="J100" s="174">
        <v>3.739697</v>
      </c>
      <c r="K100" s="174">
        <v>3.9261089999999998</v>
      </c>
      <c r="L100" s="174">
        <v>4.1735300000000004</v>
      </c>
      <c r="M100" s="174">
        <v>4.3676500000000003</v>
      </c>
      <c r="N100" s="174">
        <v>4.5360040000000001</v>
      </c>
      <c r="O100" s="174">
        <v>4.6971499999999997</v>
      </c>
      <c r="P100" s="174">
        <v>4.8899650000000001</v>
      </c>
      <c r="Q100" s="174">
        <v>5.0197260000000004</v>
      </c>
      <c r="R100" s="174">
        <v>5.1177450000000002</v>
      </c>
      <c r="S100" s="174">
        <v>5.2326360000000003</v>
      </c>
      <c r="T100" s="174">
        <v>5.3363680000000002</v>
      </c>
      <c r="U100" s="174">
        <v>5.4326759999999998</v>
      </c>
      <c r="V100" s="174">
        <v>5.5142879999999996</v>
      </c>
      <c r="W100" s="174">
        <v>5.6078900000000003</v>
      </c>
      <c r="X100" s="174">
        <v>5.7370489999999998</v>
      </c>
      <c r="Y100" s="174">
        <v>5.8752420000000001</v>
      </c>
      <c r="Z100" s="174">
        <v>5.9981920000000004</v>
      </c>
      <c r="AA100" s="174">
        <v>6.1691339999999997</v>
      </c>
      <c r="AB100" s="174">
        <v>6.2912670000000004</v>
      </c>
      <c r="AC100" s="174">
        <v>6.4332250000000002</v>
      </c>
      <c r="AD100" s="174">
        <v>6.630484</v>
      </c>
      <c r="AE100" s="174">
        <v>6.7498300000000002</v>
      </c>
      <c r="AF100" s="174">
        <v>6.888884</v>
      </c>
      <c r="AG100" s="174">
        <v>7.1171569999999997</v>
      </c>
      <c r="AH100" s="175">
        <v>2.8554E-2</v>
      </c>
    </row>
    <row r="101" spans="1:34" ht="15" customHeight="1" x14ac:dyDescent="0.25">
      <c r="A101" s="20" t="s">
        <v>1296</v>
      </c>
      <c r="B101" s="173" t="s">
        <v>1236</v>
      </c>
      <c r="C101" s="174">
        <v>4.0174000000000003</v>
      </c>
      <c r="D101" s="174">
        <v>3.6369050000000001</v>
      </c>
      <c r="E101" s="174">
        <v>3.4306429999999999</v>
      </c>
      <c r="F101" s="174">
        <v>3.3225259999999999</v>
      </c>
      <c r="G101" s="174">
        <v>3.2839369999999999</v>
      </c>
      <c r="H101" s="174">
        <v>3.3048980000000001</v>
      </c>
      <c r="I101" s="174">
        <v>3.3434870000000001</v>
      </c>
      <c r="J101" s="174">
        <v>3.4211800000000001</v>
      </c>
      <c r="K101" s="174">
        <v>3.5239240000000001</v>
      </c>
      <c r="L101" s="174">
        <v>3.6599599999999999</v>
      </c>
      <c r="M101" s="174">
        <v>3.8095210000000002</v>
      </c>
      <c r="N101" s="174">
        <v>3.9694959999999999</v>
      </c>
      <c r="O101" s="174">
        <v>4.1300129999999999</v>
      </c>
      <c r="P101" s="174">
        <v>4.2884950000000002</v>
      </c>
      <c r="Q101" s="174">
        <v>4.4437040000000003</v>
      </c>
      <c r="R101" s="174">
        <v>4.5997649999999997</v>
      </c>
      <c r="S101" s="174">
        <v>4.7565150000000003</v>
      </c>
      <c r="T101" s="174">
        <v>4.9175829999999996</v>
      </c>
      <c r="U101" s="174">
        <v>5.0830500000000001</v>
      </c>
      <c r="V101" s="174">
        <v>5.2483069999999996</v>
      </c>
      <c r="W101" s="174">
        <v>5.4215150000000003</v>
      </c>
      <c r="X101" s="174">
        <v>5.6022369999999997</v>
      </c>
      <c r="Y101" s="174">
        <v>5.7939860000000003</v>
      </c>
      <c r="Z101" s="174">
        <v>5.9997759999999998</v>
      </c>
      <c r="AA101" s="174">
        <v>6.218966</v>
      </c>
      <c r="AB101" s="174">
        <v>6.4488289999999999</v>
      </c>
      <c r="AC101" s="174">
        <v>6.6890320000000001</v>
      </c>
      <c r="AD101" s="174">
        <v>6.9374320000000003</v>
      </c>
      <c r="AE101" s="174">
        <v>7.1975020000000001</v>
      </c>
      <c r="AF101" s="174">
        <v>7.4734619999999996</v>
      </c>
      <c r="AG101" s="174">
        <v>7.7718850000000002</v>
      </c>
      <c r="AH101" s="175">
        <v>2.2239999999999999E-2</v>
      </c>
    </row>
    <row r="102" spans="1:34" ht="15" customHeight="1" x14ac:dyDescent="0.25">
      <c r="A102" s="20" t="s">
        <v>1297</v>
      </c>
      <c r="B102" s="173" t="s">
        <v>1238</v>
      </c>
      <c r="C102" s="174">
        <v>2.815477</v>
      </c>
      <c r="D102" s="174">
        <v>2.8576999999999999</v>
      </c>
      <c r="E102" s="174">
        <v>2.948766</v>
      </c>
      <c r="F102" s="174">
        <v>2.976388</v>
      </c>
      <c r="G102" s="174">
        <v>3.0269430000000002</v>
      </c>
      <c r="H102" s="174">
        <v>3.079853</v>
      </c>
      <c r="I102" s="174">
        <v>3.144352</v>
      </c>
      <c r="J102" s="174">
        <v>3.2211210000000001</v>
      </c>
      <c r="K102" s="174">
        <v>3.303776</v>
      </c>
      <c r="L102" s="174">
        <v>3.3994840000000002</v>
      </c>
      <c r="M102" s="174">
        <v>3.5156779999999999</v>
      </c>
      <c r="N102" s="174">
        <v>3.61999</v>
      </c>
      <c r="O102" s="174">
        <v>3.7069960000000002</v>
      </c>
      <c r="P102" s="174">
        <v>3.8111790000000001</v>
      </c>
      <c r="Q102" s="174">
        <v>3.9124880000000002</v>
      </c>
      <c r="R102" s="174">
        <v>4.016845</v>
      </c>
      <c r="S102" s="174">
        <v>4.1175959999999998</v>
      </c>
      <c r="T102" s="174">
        <v>4.2210140000000003</v>
      </c>
      <c r="U102" s="174">
        <v>4.3177849999999998</v>
      </c>
      <c r="V102" s="174">
        <v>4.4172770000000003</v>
      </c>
      <c r="W102" s="174">
        <v>4.5314300000000003</v>
      </c>
      <c r="X102" s="174">
        <v>4.640117</v>
      </c>
      <c r="Y102" s="174">
        <v>4.7548139999999997</v>
      </c>
      <c r="Z102" s="174">
        <v>4.8773419999999996</v>
      </c>
      <c r="AA102" s="174">
        <v>4.9927279999999996</v>
      </c>
      <c r="AB102" s="174">
        <v>5.1384359999999996</v>
      </c>
      <c r="AC102" s="174">
        <v>5.2794889999999999</v>
      </c>
      <c r="AD102" s="174">
        <v>5.4373670000000001</v>
      </c>
      <c r="AE102" s="174">
        <v>5.602487</v>
      </c>
      <c r="AF102" s="174">
        <v>5.77569</v>
      </c>
      <c r="AG102" s="174">
        <v>5.9638689999999999</v>
      </c>
      <c r="AH102" s="175">
        <v>2.5335E-2</v>
      </c>
    </row>
    <row r="103" spans="1:34" x14ac:dyDescent="0.25">
      <c r="A103" s="20" t="s">
        <v>1298</v>
      </c>
      <c r="B103" s="173" t="s">
        <v>1240</v>
      </c>
      <c r="C103" s="175" t="s">
        <v>671</v>
      </c>
      <c r="D103" s="175" t="s">
        <v>671</v>
      </c>
      <c r="E103" s="175" t="s">
        <v>671</v>
      </c>
      <c r="F103" s="175" t="s">
        <v>671</v>
      </c>
      <c r="G103" s="175" t="s">
        <v>671</v>
      </c>
      <c r="H103" s="175" t="s">
        <v>671</v>
      </c>
      <c r="I103" s="175" t="s">
        <v>671</v>
      </c>
      <c r="J103" s="175" t="s">
        <v>671</v>
      </c>
      <c r="K103" s="175" t="s">
        <v>671</v>
      </c>
      <c r="L103" s="175" t="s">
        <v>671</v>
      </c>
      <c r="M103" s="175" t="s">
        <v>671</v>
      </c>
      <c r="N103" s="175" t="s">
        <v>671</v>
      </c>
      <c r="O103" s="175" t="s">
        <v>671</v>
      </c>
      <c r="P103" s="175" t="s">
        <v>671</v>
      </c>
      <c r="Q103" s="175" t="s">
        <v>671</v>
      </c>
      <c r="R103" s="175" t="s">
        <v>671</v>
      </c>
      <c r="S103" s="175" t="s">
        <v>671</v>
      </c>
      <c r="T103" s="175" t="s">
        <v>671</v>
      </c>
      <c r="U103" s="175" t="s">
        <v>671</v>
      </c>
      <c r="V103" s="175" t="s">
        <v>671</v>
      </c>
      <c r="W103" s="175" t="s">
        <v>671</v>
      </c>
      <c r="X103" s="175" t="s">
        <v>671</v>
      </c>
      <c r="Y103" s="175" t="s">
        <v>671</v>
      </c>
      <c r="Z103" s="175" t="s">
        <v>671</v>
      </c>
      <c r="AA103" s="175" t="s">
        <v>671</v>
      </c>
      <c r="AB103" s="175" t="s">
        <v>671</v>
      </c>
      <c r="AC103" s="175" t="s">
        <v>671</v>
      </c>
      <c r="AD103" s="175" t="s">
        <v>671</v>
      </c>
      <c r="AE103" s="175" t="s">
        <v>671</v>
      </c>
      <c r="AF103" s="175" t="s">
        <v>671</v>
      </c>
      <c r="AG103" s="175" t="s">
        <v>671</v>
      </c>
      <c r="AH103" s="175" t="s">
        <v>671</v>
      </c>
    </row>
    <row r="104" spans="1:34" x14ac:dyDescent="0.25">
      <c r="A104" s="20" t="s">
        <v>1299</v>
      </c>
      <c r="B104" s="173" t="s">
        <v>1223</v>
      </c>
      <c r="C104" s="174">
        <v>20.703951</v>
      </c>
      <c r="D104" s="174">
        <v>21.184431</v>
      </c>
      <c r="E104" s="174">
        <v>20.922765999999999</v>
      </c>
      <c r="F104" s="174">
        <v>20.490691999999999</v>
      </c>
      <c r="G104" s="174">
        <v>20.390978</v>
      </c>
      <c r="H104" s="174">
        <v>20.561810000000001</v>
      </c>
      <c r="I104" s="174">
        <v>20.928826999999998</v>
      </c>
      <c r="J104" s="174">
        <v>21.389219000000001</v>
      </c>
      <c r="K104" s="174">
        <v>21.904938000000001</v>
      </c>
      <c r="L104" s="174">
        <v>22.493555000000001</v>
      </c>
      <c r="M104" s="174">
        <v>23.126232000000002</v>
      </c>
      <c r="N104" s="174">
        <v>23.898823</v>
      </c>
      <c r="O104" s="174">
        <v>24.533017999999998</v>
      </c>
      <c r="P104" s="174">
        <v>25.095576999999999</v>
      </c>
      <c r="Q104" s="174">
        <v>25.619420999999999</v>
      </c>
      <c r="R104" s="174">
        <v>26.129231999999998</v>
      </c>
      <c r="S104" s="174">
        <v>26.601374</v>
      </c>
      <c r="T104" s="174">
        <v>27.053902000000001</v>
      </c>
      <c r="U104" s="174">
        <v>27.557925999999998</v>
      </c>
      <c r="V104" s="174">
        <v>28.009595999999998</v>
      </c>
      <c r="W104" s="174">
        <v>28.483612000000001</v>
      </c>
      <c r="X104" s="174">
        <v>28.995356000000001</v>
      </c>
      <c r="Y104" s="174">
        <v>29.524231</v>
      </c>
      <c r="Z104" s="174">
        <v>30.040479999999999</v>
      </c>
      <c r="AA104" s="174">
        <v>30.675072</v>
      </c>
      <c r="AB104" s="174">
        <v>31.286566000000001</v>
      </c>
      <c r="AC104" s="174">
        <v>31.906497999999999</v>
      </c>
      <c r="AD104" s="174">
        <v>32.552177</v>
      </c>
      <c r="AE104" s="174">
        <v>33.172356000000001</v>
      </c>
      <c r="AF104" s="174">
        <v>33.776854999999998</v>
      </c>
      <c r="AG104" s="174">
        <v>34.495876000000003</v>
      </c>
      <c r="AH104" s="175">
        <v>1.7163000000000001E-2</v>
      </c>
    </row>
    <row r="107" spans="1:34" ht="15" customHeight="1" x14ac:dyDescent="0.2">
      <c r="B107" s="172" t="s">
        <v>93</v>
      </c>
    </row>
    <row r="108" spans="1:34" ht="15" customHeight="1" x14ac:dyDescent="0.25">
      <c r="A108" s="20" t="s">
        <v>1300</v>
      </c>
      <c r="B108" s="173" t="s">
        <v>88</v>
      </c>
      <c r="C108" s="174">
        <v>11.989126000000001</v>
      </c>
      <c r="D108" s="174">
        <v>13.055498</v>
      </c>
      <c r="E108" s="174">
        <v>13.684998</v>
      </c>
      <c r="F108" s="174">
        <v>13.646471999999999</v>
      </c>
      <c r="G108" s="174">
        <v>13.932608999999999</v>
      </c>
      <c r="H108" s="174">
        <v>14.35027</v>
      </c>
      <c r="I108" s="174">
        <v>14.551660999999999</v>
      </c>
      <c r="J108" s="174">
        <v>14.940968</v>
      </c>
      <c r="K108" s="174">
        <v>15.597754</v>
      </c>
      <c r="L108" s="174">
        <v>16.266991000000001</v>
      </c>
      <c r="M108" s="174">
        <v>17.803008999999999</v>
      </c>
      <c r="N108" s="174">
        <v>18.508292999999998</v>
      </c>
      <c r="O108" s="174">
        <v>19.266905000000001</v>
      </c>
      <c r="P108" s="174">
        <v>19.957550000000001</v>
      </c>
      <c r="Q108" s="174">
        <v>20.655187999999999</v>
      </c>
      <c r="R108" s="174">
        <v>21.217950999999999</v>
      </c>
      <c r="S108" s="174">
        <v>21.911341</v>
      </c>
      <c r="T108" s="174">
        <v>22.821793</v>
      </c>
      <c r="U108" s="174">
        <v>23.585032000000002</v>
      </c>
      <c r="V108" s="174">
        <v>24.222187000000002</v>
      </c>
      <c r="W108" s="174">
        <v>24.967777000000002</v>
      </c>
      <c r="X108" s="174">
        <v>25.745121000000001</v>
      </c>
      <c r="Y108" s="174">
        <v>26.527177999999999</v>
      </c>
      <c r="Z108" s="174">
        <v>27.162399000000001</v>
      </c>
      <c r="AA108" s="174">
        <v>28.074911</v>
      </c>
      <c r="AB108" s="174">
        <v>28.923811000000001</v>
      </c>
      <c r="AC108" s="174">
        <v>29.956638000000002</v>
      </c>
      <c r="AD108" s="174">
        <v>31.013227000000001</v>
      </c>
      <c r="AE108" s="174">
        <v>32.086063000000003</v>
      </c>
      <c r="AF108" s="174">
        <v>33.307343000000003</v>
      </c>
      <c r="AG108" s="174">
        <v>34.538722999999997</v>
      </c>
      <c r="AH108" s="175">
        <v>3.5899E-2</v>
      </c>
    </row>
    <row r="109" spans="1:34" ht="15" customHeight="1" x14ac:dyDescent="0.25">
      <c r="A109" s="20" t="s">
        <v>1301</v>
      </c>
      <c r="B109" s="173" t="s">
        <v>96</v>
      </c>
      <c r="C109" s="174">
        <v>21.197994000000001</v>
      </c>
      <c r="D109" s="174">
        <v>22.489187000000001</v>
      </c>
      <c r="E109" s="174">
        <v>24.134782999999999</v>
      </c>
      <c r="F109" s="174">
        <v>23.938148000000002</v>
      </c>
      <c r="G109" s="174">
        <v>24.054376999999999</v>
      </c>
      <c r="H109" s="174">
        <v>24.331526</v>
      </c>
      <c r="I109" s="174">
        <v>24.861383</v>
      </c>
      <c r="J109" s="174">
        <v>26.163397</v>
      </c>
      <c r="K109" s="174">
        <v>27.222588999999999</v>
      </c>
      <c r="L109" s="174">
        <v>28.490193999999999</v>
      </c>
      <c r="M109" s="174">
        <v>30.607447000000001</v>
      </c>
      <c r="N109" s="174">
        <v>31.424811999999999</v>
      </c>
      <c r="O109" s="174">
        <v>32.751942</v>
      </c>
      <c r="P109" s="174">
        <v>33.951576000000003</v>
      </c>
      <c r="Q109" s="174">
        <v>35.573013000000003</v>
      </c>
      <c r="R109" s="174">
        <v>36.026156999999998</v>
      </c>
      <c r="S109" s="174">
        <v>37.013168</v>
      </c>
      <c r="T109" s="174">
        <v>38.307907</v>
      </c>
      <c r="U109" s="174">
        <v>39.596972999999998</v>
      </c>
      <c r="V109" s="174">
        <v>40.555588</v>
      </c>
      <c r="W109" s="174">
        <v>41.774628</v>
      </c>
      <c r="X109" s="174">
        <v>43.055011999999998</v>
      </c>
      <c r="Y109" s="174">
        <v>44.035229000000001</v>
      </c>
      <c r="Z109" s="174">
        <v>45.315018000000002</v>
      </c>
      <c r="AA109" s="174">
        <v>46.798065000000001</v>
      </c>
      <c r="AB109" s="174">
        <v>48.472186999999998</v>
      </c>
      <c r="AC109" s="174">
        <v>49.989505999999999</v>
      </c>
      <c r="AD109" s="174">
        <v>51.559319000000002</v>
      </c>
      <c r="AE109" s="174">
        <v>53.219242000000001</v>
      </c>
      <c r="AF109" s="174">
        <v>55.084353999999998</v>
      </c>
      <c r="AG109" s="174">
        <v>57.077778000000002</v>
      </c>
      <c r="AH109" s="175">
        <v>3.3568000000000001E-2</v>
      </c>
    </row>
    <row r="110" spans="1:34" ht="15" customHeight="1" x14ac:dyDescent="0.25">
      <c r="A110" s="20" t="s">
        <v>1302</v>
      </c>
      <c r="B110" s="173" t="s">
        <v>97</v>
      </c>
      <c r="C110" s="174">
        <v>18.753328</v>
      </c>
      <c r="D110" s="174">
        <v>19.788212000000001</v>
      </c>
      <c r="E110" s="174">
        <v>20.293282000000001</v>
      </c>
      <c r="F110" s="174">
        <v>20.436584</v>
      </c>
      <c r="G110" s="174">
        <v>20.593464000000001</v>
      </c>
      <c r="H110" s="174">
        <v>20.882581999999999</v>
      </c>
      <c r="I110" s="174">
        <v>21.376519999999999</v>
      </c>
      <c r="J110" s="174">
        <v>22.48011</v>
      </c>
      <c r="K110" s="174">
        <v>23.366942999999999</v>
      </c>
      <c r="L110" s="174">
        <v>24.426805000000002</v>
      </c>
      <c r="M110" s="174">
        <v>26.396180999999999</v>
      </c>
      <c r="N110" s="174">
        <v>27.072281</v>
      </c>
      <c r="O110" s="174">
        <v>28.209209000000001</v>
      </c>
      <c r="P110" s="174">
        <v>29.205608000000002</v>
      </c>
      <c r="Q110" s="174">
        <v>30.561083</v>
      </c>
      <c r="R110" s="174">
        <v>30.930744000000001</v>
      </c>
      <c r="S110" s="174">
        <v>31.754170999999999</v>
      </c>
      <c r="T110" s="174">
        <v>32.846404999999997</v>
      </c>
      <c r="U110" s="174">
        <v>33.927546999999997</v>
      </c>
      <c r="V110" s="174">
        <v>34.733677</v>
      </c>
      <c r="W110" s="174">
        <v>35.761009000000001</v>
      </c>
      <c r="X110" s="174">
        <v>36.830620000000003</v>
      </c>
      <c r="Y110" s="174">
        <v>37.648448999999999</v>
      </c>
      <c r="Z110" s="174">
        <v>38.719551000000003</v>
      </c>
      <c r="AA110" s="174">
        <v>39.962944</v>
      </c>
      <c r="AB110" s="174">
        <v>41.346457999999998</v>
      </c>
      <c r="AC110" s="174">
        <v>42.581744999999998</v>
      </c>
      <c r="AD110" s="174">
        <v>43.907246000000001</v>
      </c>
      <c r="AE110" s="174">
        <v>45.259014000000001</v>
      </c>
      <c r="AF110" s="174">
        <v>46.844619999999999</v>
      </c>
      <c r="AG110" s="174">
        <v>48.515076000000001</v>
      </c>
      <c r="AH110" s="175">
        <v>3.2190999999999997E-2</v>
      </c>
    </row>
    <row r="111" spans="1:34" ht="15" customHeight="1" x14ac:dyDescent="0.25">
      <c r="A111" s="20" t="s">
        <v>1303</v>
      </c>
      <c r="B111" s="173" t="s">
        <v>98</v>
      </c>
      <c r="C111" s="174">
        <v>9.5686540000000004</v>
      </c>
      <c r="D111" s="174">
        <v>10.491621</v>
      </c>
      <c r="E111" s="174">
        <v>11.611799</v>
      </c>
      <c r="F111" s="174">
        <v>12.626143000000001</v>
      </c>
      <c r="G111" s="174">
        <v>13.374006</v>
      </c>
      <c r="H111" s="174">
        <v>13.885991000000001</v>
      </c>
      <c r="I111" s="174">
        <v>14.634782</v>
      </c>
      <c r="J111" s="174">
        <v>15.622922000000001</v>
      </c>
      <c r="K111" s="174">
        <v>16.399954000000001</v>
      </c>
      <c r="L111" s="174">
        <v>17.258618999999999</v>
      </c>
      <c r="M111" s="174">
        <v>18.285124</v>
      </c>
      <c r="N111" s="174">
        <v>19.125378000000001</v>
      </c>
      <c r="O111" s="174">
        <v>20.090021</v>
      </c>
      <c r="P111" s="174">
        <v>20.930676999999999</v>
      </c>
      <c r="Q111" s="174">
        <v>21.668398</v>
      </c>
      <c r="R111" s="174">
        <v>22.090868</v>
      </c>
      <c r="S111" s="174">
        <v>22.572368999999998</v>
      </c>
      <c r="T111" s="174">
        <v>23.443169000000001</v>
      </c>
      <c r="U111" s="174">
        <v>24.351158000000002</v>
      </c>
      <c r="V111" s="174">
        <v>24.778327999999998</v>
      </c>
      <c r="W111" s="174">
        <v>26.019874999999999</v>
      </c>
      <c r="X111" s="174">
        <v>26.910350999999999</v>
      </c>
      <c r="Y111" s="174">
        <v>27.768221</v>
      </c>
      <c r="Z111" s="174">
        <v>28.759862999999999</v>
      </c>
      <c r="AA111" s="174">
        <v>29.916378000000002</v>
      </c>
      <c r="AB111" s="174">
        <v>31.164967999999998</v>
      </c>
      <c r="AC111" s="174">
        <v>32.309131999999998</v>
      </c>
      <c r="AD111" s="174">
        <v>33.423969</v>
      </c>
      <c r="AE111" s="174">
        <v>34.476363999999997</v>
      </c>
      <c r="AF111" s="174">
        <v>35.830787999999998</v>
      </c>
      <c r="AG111" s="174">
        <v>37.167850000000001</v>
      </c>
      <c r="AH111" s="175">
        <v>4.6269999999999999E-2</v>
      </c>
    </row>
    <row r="112" spans="1:34" ht="15" customHeight="1" x14ac:dyDescent="0.25">
      <c r="A112" s="20" t="s">
        <v>1304</v>
      </c>
      <c r="B112" s="173" t="s">
        <v>99</v>
      </c>
      <c r="C112" s="174">
        <v>18.329231</v>
      </c>
      <c r="D112" s="174">
        <v>18.466090999999999</v>
      </c>
      <c r="E112" s="174">
        <v>19.441296000000001</v>
      </c>
      <c r="F112" s="174">
        <v>20.906368000000001</v>
      </c>
      <c r="G112" s="174">
        <v>21.550484000000001</v>
      </c>
      <c r="H112" s="174">
        <v>22.240687999999999</v>
      </c>
      <c r="I112" s="174">
        <v>22.925701</v>
      </c>
      <c r="J112" s="174">
        <v>24.184678999999999</v>
      </c>
      <c r="K112" s="174">
        <v>25.177447999999998</v>
      </c>
      <c r="L112" s="174">
        <v>26.206683999999999</v>
      </c>
      <c r="M112" s="174">
        <v>27.881654999999999</v>
      </c>
      <c r="N112" s="174">
        <v>28.911507</v>
      </c>
      <c r="O112" s="174">
        <v>30.105221</v>
      </c>
      <c r="P112" s="174">
        <v>31.156676999999998</v>
      </c>
      <c r="Q112" s="174">
        <v>32.130553999999997</v>
      </c>
      <c r="R112" s="174">
        <v>32.564861000000001</v>
      </c>
      <c r="S112" s="174">
        <v>33.237152000000002</v>
      </c>
      <c r="T112" s="174">
        <v>34.297997000000002</v>
      </c>
      <c r="U112" s="174">
        <v>35.361176</v>
      </c>
      <c r="V112" s="174">
        <v>35.931491999999999</v>
      </c>
      <c r="W112" s="174">
        <v>37.292427000000004</v>
      </c>
      <c r="X112" s="174">
        <v>38.340877999999996</v>
      </c>
      <c r="Y112" s="174">
        <v>39.357944000000003</v>
      </c>
      <c r="Z112" s="174">
        <v>40.492893000000002</v>
      </c>
      <c r="AA112" s="174">
        <v>41.785235999999998</v>
      </c>
      <c r="AB112" s="174">
        <v>43.214019999999998</v>
      </c>
      <c r="AC112" s="174">
        <v>44.615161999999998</v>
      </c>
      <c r="AD112" s="174">
        <v>46.015656</v>
      </c>
      <c r="AE112" s="174">
        <v>47.406441000000001</v>
      </c>
      <c r="AF112" s="174">
        <v>49.013824</v>
      </c>
      <c r="AG112" s="174">
        <v>50.694831999999998</v>
      </c>
      <c r="AH112" s="175">
        <v>3.4492000000000002E-2</v>
      </c>
    </row>
    <row r="113" spans="1:34" ht="15" customHeight="1" x14ac:dyDescent="0.25">
      <c r="A113" s="20" t="s">
        <v>1305</v>
      </c>
      <c r="B113" s="173" t="s">
        <v>91</v>
      </c>
      <c r="C113" s="174">
        <v>9.2080660000000005</v>
      </c>
      <c r="D113" s="174">
        <v>7.0633520000000001</v>
      </c>
      <c r="E113" s="174">
        <v>7.302988</v>
      </c>
      <c r="F113" s="174">
        <v>8.4810619999999997</v>
      </c>
      <c r="G113" s="174">
        <v>9.8490350000000007</v>
      </c>
      <c r="H113" s="174">
        <v>10.089943</v>
      </c>
      <c r="I113" s="174">
        <v>10.639123</v>
      </c>
      <c r="J113" s="174">
        <v>11.495901</v>
      </c>
      <c r="K113" s="174">
        <v>11.956232999999999</v>
      </c>
      <c r="L113" s="174">
        <v>13.219588</v>
      </c>
      <c r="M113" s="174">
        <v>14.070411999999999</v>
      </c>
      <c r="N113" s="174">
        <v>14.140808</v>
      </c>
      <c r="O113" s="174">
        <v>14.921721</v>
      </c>
      <c r="P113" s="174">
        <v>15.509969</v>
      </c>
      <c r="Q113" s="174">
        <v>16.500456</v>
      </c>
      <c r="R113" s="174">
        <v>16.410965000000001</v>
      </c>
      <c r="S113" s="174">
        <v>16.978366999999999</v>
      </c>
      <c r="T113" s="174">
        <v>17.589258000000001</v>
      </c>
      <c r="U113" s="174">
        <v>18.293513999999998</v>
      </c>
      <c r="V113" s="174">
        <v>18.921209000000001</v>
      </c>
      <c r="W113" s="174">
        <v>19.635922999999998</v>
      </c>
      <c r="X113" s="174">
        <v>20.176897</v>
      </c>
      <c r="Y113" s="174">
        <v>21.054981000000002</v>
      </c>
      <c r="Z113" s="174">
        <v>22.139012999999998</v>
      </c>
      <c r="AA113" s="174">
        <v>23.220078999999998</v>
      </c>
      <c r="AB113" s="174">
        <v>23.7334</v>
      </c>
      <c r="AC113" s="174">
        <v>25.473278000000001</v>
      </c>
      <c r="AD113" s="174">
        <v>26.305942999999999</v>
      </c>
      <c r="AE113" s="174">
        <v>27.115713</v>
      </c>
      <c r="AF113" s="174">
        <v>28.203956999999999</v>
      </c>
      <c r="AG113" s="174">
        <v>29.465541999999999</v>
      </c>
      <c r="AH113" s="175">
        <v>3.9532999999999999E-2</v>
      </c>
    </row>
    <row r="114" spans="1:34" ht="15" customHeight="1" x14ac:dyDescent="0.25">
      <c r="A114" s="20" t="s">
        <v>1306</v>
      </c>
      <c r="B114" s="185" t="s">
        <v>1249</v>
      </c>
      <c r="C114" s="186">
        <v>12.999203</v>
      </c>
      <c r="D114" s="186">
        <v>13.756338</v>
      </c>
      <c r="E114" s="186">
        <v>14.272468</v>
      </c>
      <c r="F114" s="186">
        <v>13.87274</v>
      </c>
      <c r="G114" s="186">
        <v>13.379066999999999</v>
      </c>
      <c r="H114" s="186">
        <v>13.404615</v>
      </c>
      <c r="I114" s="186">
        <v>13.498896999999999</v>
      </c>
      <c r="J114" s="186">
        <v>13.628196000000001</v>
      </c>
      <c r="K114" s="186">
        <v>13.736962</v>
      </c>
      <c r="L114" s="186">
        <v>13.932218000000001</v>
      </c>
      <c r="M114" s="186">
        <v>14.950908999999999</v>
      </c>
      <c r="N114" s="186">
        <v>15.044097000000001</v>
      </c>
      <c r="O114" s="186">
        <v>15.321702</v>
      </c>
      <c r="P114" s="186">
        <v>15.516894000000001</v>
      </c>
      <c r="Q114" s="186">
        <v>15.691060999999999</v>
      </c>
      <c r="R114" s="186">
        <v>15.773815000000001</v>
      </c>
      <c r="S114" s="186">
        <v>15.950137</v>
      </c>
      <c r="T114" s="186">
        <v>16.117809000000001</v>
      </c>
      <c r="U114" s="186">
        <v>16.291615</v>
      </c>
      <c r="V114" s="186">
        <v>16.466549000000001</v>
      </c>
      <c r="W114" s="186">
        <v>16.700437999999998</v>
      </c>
      <c r="X114" s="186">
        <v>16.943705000000001</v>
      </c>
      <c r="Y114" s="186">
        <v>17.277073000000001</v>
      </c>
      <c r="Z114" s="186">
        <v>17.574244</v>
      </c>
      <c r="AA114" s="186">
        <v>17.982026999999999</v>
      </c>
      <c r="AB114" s="186">
        <v>18.336407000000001</v>
      </c>
      <c r="AC114" s="186">
        <v>18.741672999999999</v>
      </c>
      <c r="AD114" s="186">
        <v>19.208071</v>
      </c>
      <c r="AE114" s="186">
        <v>19.600466000000001</v>
      </c>
      <c r="AF114" s="186">
        <v>20.057380999999999</v>
      </c>
      <c r="AG114" s="186">
        <v>20.632099</v>
      </c>
      <c r="AH114" s="187">
        <v>1.5518000000000001E-2</v>
      </c>
    </row>
    <row r="115" spans="1:34" ht="15" customHeight="1" x14ac:dyDescent="0.25">
      <c r="A115" s="20" t="s">
        <v>1307</v>
      </c>
      <c r="B115" s="173" t="s">
        <v>1223</v>
      </c>
      <c r="C115" s="174">
        <v>34.881683000000002</v>
      </c>
      <c r="D115" s="174">
        <v>36.816513</v>
      </c>
      <c r="E115" s="174">
        <v>36.169002999999996</v>
      </c>
      <c r="F115" s="174">
        <v>35.738602</v>
      </c>
      <c r="G115" s="174">
        <v>35.579833999999998</v>
      </c>
      <c r="H115" s="174">
        <v>36.129081999999997</v>
      </c>
      <c r="I115" s="174">
        <v>36.963622999999998</v>
      </c>
      <c r="J115" s="174">
        <v>37.989131999999998</v>
      </c>
      <c r="K115" s="174">
        <v>39.081032</v>
      </c>
      <c r="L115" s="174">
        <v>40.300075999999997</v>
      </c>
      <c r="M115" s="174">
        <v>41.404995</v>
      </c>
      <c r="N115" s="174">
        <v>42.946102000000003</v>
      </c>
      <c r="O115" s="174">
        <v>44.248558000000003</v>
      </c>
      <c r="P115" s="174">
        <v>45.525314000000002</v>
      </c>
      <c r="Q115" s="174">
        <v>46.634273999999998</v>
      </c>
      <c r="R115" s="174">
        <v>47.531353000000003</v>
      </c>
      <c r="S115" s="174">
        <v>48.472499999999997</v>
      </c>
      <c r="T115" s="174">
        <v>49.432986999999997</v>
      </c>
      <c r="U115" s="174">
        <v>50.387675999999999</v>
      </c>
      <c r="V115" s="174">
        <v>51.286388000000002</v>
      </c>
      <c r="W115" s="174">
        <v>52.214260000000003</v>
      </c>
      <c r="X115" s="174">
        <v>53.183109000000002</v>
      </c>
      <c r="Y115" s="174">
        <v>54.169322999999999</v>
      </c>
      <c r="Z115" s="174">
        <v>55.113655000000001</v>
      </c>
      <c r="AA115" s="174">
        <v>56.153427000000001</v>
      </c>
      <c r="AB115" s="174">
        <v>57.276477999999997</v>
      </c>
      <c r="AC115" s="174">
        <v>58.393307</v>
      </c>
      <c r="AD115" s="174">
        <v>59.578139999999998</v>
      </c>
      <c r="AE115" s="174">
        <v>60.672660999999998</v>
      </c>
      <c r="AF115" s="174">
        <v>61.720840000000003</v>
      </c>
      <c r="AG115" s="174">
        <v>62.874915999999999</v>
      </c>
      <c r="AH115" s="175">
        <v>1.9834000000000001E-2</v>
      </c>
    </row>
    <row r="117" spans="1:34" ht="15" customHeight="1" x14ac:dyDescent="0.2">
      <c r="B117" s="172" t="s">
        <v>1251</v>
      </c>
    </row>
    <row r="118" spans="1:34" ht="15" customHeight="1" x14ac:dyDescent="0.25">
      <c r="A118" s="20" t="s">
        <v>1308</v>
      </c>
      <c r="B118" s="173" t="s">
        <v>90</v>
      </c>
      <c r="C118" s="174">
        <v>17.708587999999999</v>
      </c>
      <c r="D118" s="174">
        <v>17.922906999999999</v>
      </c>
      <c r="E118" s="174">
        <v>18.167338999999998</v>
      </c>
      <c r="F118" s="174">
        <v>18.391798000000001</v>
      </c>
      <c r="G118" s="174">
        <v>18.371428000000002</v>
      </c>
      <c r="H118" s="174">
        <v>18.194514999999999</v>
      </c>
      <c r="I118" s="174">
        <v>18.012846</v>
      </c>
      <c r="J118" s="174">
        <v>19.005011</v>
      </c>
      <c r="K118" s="174">
        <v>19.743411999999999</v>
      </c>
      <c r="L118" s="174">
        <v>20.599807999999999</v>
      </c>
      <c r="M118" s="174">
        <v>21.649260999999999</v>
      </c>
      <c r="N118" s="174">
        <v>22.243275000000001</v>
      </c>
      <c r="O118" s="174">
        <v>23.181121999999998</v>
      </c>
      <c r="P118" s="174">
        <v>24.023527000000001</v>
      </c>
      <c r="Q118" s="174">
        <v>24.834676999999999</v>
      </c>
      <c r="R118" s="174">
        <v>25.286221999999999</v>
      </c>
      <c r="S118" s="174">
        <v>25.852322000000001</v>
      </c>
      <c r="T118" s="174">
        <v>26.715047999999999</v>
      </c>
      <c r="U118" s="174">
        <v>27.479749999999999</v>
      </c>
      <c r="V118" s="174">
        <v>27.963885999999999</v>
      </c>
      <c r="W118" s="174">
        <v>29.288336000000001</v>
      </c>
      <c r="X118" s="174">
        <v>30.202635000000001</v>
      </c>
      <c r="Y118" s="174">
        <v>31.045172000000001</v>
      </c>
      <c r="Z118" s="174">
        <v>32.017268999999999</v>
      </c>
      <c r="AA118" s="174">
        <v>33.168652000000002</v>
      </c>
      <c r="AB118" s="174">
        <v>34.449997000000003</v>
      </c>
      <c r="AC118" s="174">
        <v>35.675570999999998</v>
      </c>
      <c r="AD118" s="174">
        <v>36.849620999999999</v>
      </c>
      <c r="AE118" s="174">
        <v>38.027099999999997</v>
      </c>
      <c r="AF118" s="174">
        <v>39.507576</v>
      </c>
      <c r="AG118" s="174">
        <v>40.923405000000002</v>
      </c>
      <c r="AH118" s="175">
        <v>2.8315E-2</v>
      </c>
    </row>
    <row r="119" spans="1:34" ht="15" customHeight="1" x14ac:dyDescent="0.25">
      <c r="A119" s="20" t="s">
        <v>1309</v>
      </c>
      <c r="B119" s="173" t="s">
        <v>91</v>
      </c>
      <c r="C119" s="174">
        <v>8.2907299999999999</v>
      </c>
      <c r="D119" s="174">
        <v>8.9470679999999998</v>
      </c>
      <c r="E119" s="174">
        <v>9.9366479999999999</v>
      </c>
      <c r="F119" s="174">
        <v>11.076062</v>
      </c>
      <c r="G119" s="174">
        <v>11.979737999999999</v>
      </c>
      <c r="H119" s="174">
        <v>12.592653</v>
      </c>
      <c r="I119" s="174">
        <v>13.356881</v>
      </c>
      <c r="J119" s="174">
        <v>14.202007999999999</v>
      </c>
      <c r="K119" s="174">
        <v>14.762340999999999</v>
      </c>
      <c r="L119" s="174">
        <v>15.476789999999999</v>
      </c>
      <c r="M119" s="174">
        <v>16.343202999999999</v>
      </c>
      <c r="N119" s="174">
        <v>16.973457</v>
      </c>
      <c r="O119" s="174">
        <v>17.722759</v>
      </c>
      <c r="P119" s="174">
        <v>18.476268999999998</v>
      </c>
      <c r="Q119" s="174">
        <v>19.074306</v>
      </c>
      <c r="R119" s="174">
        <v>19.433674</v>
      </c>
      <c r="S119" s="174">
        <v>19.821852</v>
      </c>
      <c r="T119" s="174">
        <v>20.536128999999999</v>
      </c>
      <c r="U119" s="174">
        <v>21.275314000000002</v>
      </c>
      <c r="V119" s="174">
        <v>21.824587000000001</v>
      </c>
      <c r="W119" s="174">
        <v>22.77355</v>
      </c>
      <c r="X119" s="174">
        <v>23.359221000000002</v>
      </c>
      <c r="Y119" s="174">
        <v>23.897337</v>
      </c>
      <c r="Z119" s="174">
        <v>24.436132000000001</v>
      </c>
      <c r="AA119" s="174">
        <v>25.133085000000001</v>
      </c>
      <c r="AB119" s="174">
        <v>25.602730000000001</v>
      </c>
      <c r="AC119" s="174">
        <v>26.62406</v>
      </c>
      <c r="AD119" s="174">
        <v>27.609345999999999</v>
      </c>
      <c r="AE119" s="174">
        <v>28.527224</v>
      </c>
      <c r="AF119" s="174">
        <v>29.689737000000001</v>
      </c>
      <c r="AG119" s="174">
        <v>30.943238999999998</v>
      </c>
      <c r="AH119" s="175">
        <v>4.4878000000000001E-2</v>
      </c>
    </row>
    <row r="120" spans="1:34" ht="15" customHeight="1" x14ac:dyDescent="0.25">
      <c r="A120" s="20" t="s">
        <v>1310</v>
      </c>
      <c r="B120" s="173" t="s">
        <v>1221</v>
      </c>
      <c r="C120" s="174">
        <v>2.4475359999999999</v>
      </c>
      <c r="D120" s="174">
        <v>3.575078</v>
      </c>
      <c r="E120" s="174">
        <v>3.509563</v>
      </c>
      <c r="F120" s="174">
        <v>3.1234579999999998</v>
      </c>
      <c r="G120" s="174">
        <v>2.8282539999999998</v>
      </c>
      <c r="H120" s="174">
        <v>2.8515229999999998</v>
      </c>
      <c r="I120" s="174">
        <v>2.9517630000000001</v>
      </c>
      <c r="J120" s="174">
        <v>3.121902</v>
      </c>
      <c r="K120" s="174">
        <v>3.2792289999999999</v>
      </c>
      <c r="L120" s="174">
        <v>3.4971390000000002</v>
      </c>
      <c r="M120" s="174">
        <v>3.6785019999999999</v>
      </c>
      <c r="N120" s="174">
        <v>3.832201</v>
      </c>
      <c r="O120" s="174">
        <v>3.9674640000000001</v>
      </c>
      <c r="P120" s="174">
        <v>4.1222770000000004</v>
      </c>
      <c r="Q120" s="174">
        <v>4.2217479999999998</v>
      </c>
      <c r="R120" s="174">
        <v>4.2990930000000001</v>
      </c>
      <c r="S120" s="174">
        <v>4.397367</v>
      </c>
      <c r="T120" s="174">
        <v>4.4639600000000002</v>
      </c>
      <c r="U120" s="174">
        <v>4.5292820000000003</v>
      </c>
      <c r="V120" s="174">
        <v>4.5863860000000001</v>
      </c>
      <c r="W120" s="174">
        <v>4.665565</v>
      </c>
      <c r="X120" s="174">
        <v>4.7735110000000001</v>
      </c>
      <c r="Y120" s="174">
        <v>4.8861920000000003</v>
      </c>
      <c r="Z120" s="174">
        <v>4.9767700000000001</v>
      </c>
      <c r="AA120" s="174">
        <v>5.1314330000000004</v>
      </c>
      <c r="AB120" s="174">
        <v>5.2176989999999996</v>
      </c>
      <c r="AC120" s="174">
        <v>5.3252980000000001</v>
      </c>
      <c r="AD120" s="174">
        <v>5.473681</v>
      </c>
      <c r="AE120" s="174">
        <v>5.5430219999999997</v>
      </c>
      <c r="AF120" s="174">
        <v>5.6181130000000001</v>
      </c>
      <c r="AG120" s="174">
        <v>5.8064549999999997</v>
      </c>
      <c r="AH120" s="175">
        <v>2.9215000000000001E-2</v>
      </c>
    </row>
    <row r="121" spans="1:34" ht="15" customHeight="1" x14ac:dyDescent="0.25">
      <c r="A121" s="20" t="s">
        <v>1311</v>
      </c>
      <c r="B121" s="173" t="s">
        <v>1256</v>
      </c>
      <c r="C121" s="174">
        <v>1.9139900000000001</v>
      </c>
      <c r="D121" s="174">
        <v>2.0138539999999998</v>
      </c>
      <c r="E121" s="174">
        <v>2.0420479999999999</v>
      </c>
      <c r="F121" s="174">
        <v>1.991269</v>
      </c>
      <c r="G121" s="174">
        <v>1.9896430000000001</v>
      </c>
      <c r="H121" s="174">
        <v>1.9458800000000001</v>
      </c>
      <c r="I121" s="174">
        <v>1.974057</v>
      </c>
      <c r="J121" s="174">
        <v>2.0108700000000002</v>
      </c>
      <c r="K121" s="174">
        <v>2.0233449999999999</v>
      </c>
      <c r="L121" s="174">
        <v>2.0785710000000002</v>
      </c>
      <c r="M121" s="174">
        <v>2.1369340000000001</v>
      </c>
      <c r="N121" s="174">
        <v>2.2068490000000001</v>
      </c>
      <c r="O121" s="174">
        <v>2.2387060000000001</v>
      </c>
      <c r="P121" s="174">
        <v>2.280745</v>
      </c>
      <c r="Q121" s="174">
        <v>2.3335940000000002</v>
      </c>
      <c r="R121" s="174">
        <v>2.3716379999999999</v>
      </c>
      <c r="S121" s="174">
        <v>2.4149980000000002</v>
      </c>
      <c r="T121" s="174">
        <v>2.4696400000000001</v>
      </c>
      <c r="U121" s="174">
        <v>2.547005</v>
      </c>
      <c r="V121" s="174">
        <v>2.5993539999999999</v>
      </c>
      <c r="W121" s="174">
        <v>2.656965</v>
      </c>
      <c r="X121" s="174">
        <v>2.716018</v>
      </c>
      <c r="Y121" s="174">
        <v>2.7708159999999999</v>
      </c>
      <c r="Z121" s="174">
        <v>2.8345940000000001</v>
      </c>
      <c r="AA121" s="174">
        <v>2.9008579999999999</v>
      </c>
      <c r="AB121" s="174">
        <v>2.9650919999999998</v>
      </c>
      <c r="AC121" s="174">
        <v>3.0393720000000002</v>
      </c>
      <c r="AD121" s="174">
        <v>3.1162450000000002</v>
      </c>
      <c r="AE121" s="174">
        <v>3.1798959999999998</v>
      </c>
      <c r="AF121" s="174">
        <v>3.263045</v>
      </c>
      <c r="AG121" s="174">
        <v>3.3525969999999998</v>
      </c>
      <c r="AH121" s="175">
        <v>1.8859999999999998E-2</v>
      </c>
    </row>
    <row r="122" spans="1:34" ht="15" customHeight="1" x14ac:dyDescent="0.25">
      <c r="A122" s="20" t="s">
        <v>1312</v>
      </c>
      <c r="B122" s="173" t="s">
        <v>1258</v>
      </c>
      <c r="C122" s="174">
        <v>0.68612300000000004</v>
      </c>
      <c r="D122" s="174">
        <v>0.69437800000000005</v>
      </c>
      <c r="E122" s="174">
        <v>0.70342800000000005</v>
      </c>
      <c r="F122" s="174">
        <v>0.714812</v>
      </c>
      <c r="G122" s="174">
        <v>0.72804400000000002</v>
      </c>
      <c r="H122" s="174">
        <v>0.74597000000000002</v>
      </c>
      <c r="I122" s="174">
        <v>0.766096</v>
      </c>
      <c r="J122" s="174">
        <v>0.79033699999999996</v>
      </c>
      <c r="K122" s="174">
        <v>0.81512700000000005</v>
      </c>
      <c r="L122" s="174">
        <v>0.84268600000000005</v>
      </c>
      <c r="M122" s="174">
        <v>0.87102999999999997</v>
      </c>
      <c r="N122" s="174">
        <v>0.89856100000000005</v>
      </c>
      <c r="O122" s="174">
        <v>0.92714399999999997</v>
      </c>
      <c r="P122" s="174">
        <v>0.955681</v>
      </c>
      <c r="Q122" s="174">
        <v>0.98225799999999996</v>
      </c>
      <c r="R122" s="174">
        <v>1.0098510000000001</v>
      </c>
      <c r="S122" s="174">
        <v>1.0373399999999999</v>
      </c>
      <c r="T122" s="174">
        <v>1.063205</v>
      </c>
      <c r="U122" s="174">
        <v>1.090883</v>
      </c>
      <c r="V122" s="174">
        <v>1.1183609999999999</v>
      </c>
      <c r="W122" s="174">
        <v>1.147076</v>
      </c>
      <c r="X122" s="174">
        <v>1.176641</v>
      </c>
      <c r="Y122" s="174">
        <v>1.207389</v>
      </c>
      <c r="Z122" s="174">
        <v>1.2397359999999999</v>
      </c>
      <c r="AA122" s="174">
        <v>1.2740549999999999</v>
      </c>
      <c r="AB122" s="174">
        <v>1.3096019999999999</v>
      </c>
      <c r="AC122" s="174">
        <v>1.3478520000000001</v>
      </c>
      <c r="AD122" s="174">
        <v>1.3876710000000001</v>
      </c>
      <c r="AE122" s="174">
        <v>1.4289780000000001</v>
      </c>
      <c r="AF122" s="174">
        <v>1.4725079999999999</v>
      </c>
      <c r="AG122" s="174">
        <v>1.518192</v>
      </c>
      <c r="AH122" s="175">
        <v>2.6828000000000001E-2</v>
      </c>
    </row>
    <row r="124" spans="1:34" ht="15" customHeight="1" x14ac:dyDescent="0.2">
      <c r="B124" s="172" t="s">
        <v>1259</v>
      </c>
    </row>
    <row r="125" spans="1:34" ht="15" customHeight="1" x14ac:dyDescent="0.25">
      <c r="A125" s="20" t="s">
        <v>1313</v>
      </c>
      <c r="B125" s="173" t="s">
        <v>88</v>
      </c>
      <c r="C125" s="174">
        <v>14.345898999999999</v>
      </c>
      <c r="D125" s="174">
        <v>14.868917</v>
      </c>
      <c r="E125" s="174">
        <v>15.581808000000001</v>
      </c>
      <c r="F125" s="174">
        <v>14.977739</v>
      </c>
      <c r="G125" s="174">
        <v>15.250596</v>
      </c>
      <c r="H125" s="174">
        <v>15.657450000000001</v>
      </c>
      <c r="I125" s="174">
        <v>15.905913999999999</v>
      </c>
      <c r="J125" s="174">
        <v>16.296264999999998</v>
      </c>
      <c r="K125" s="174">
        <v>16.947468000000001</v>
      </c>
      <c r="L125" s="174">
        <v>17.662814999999998</v>
      </c>
      <c r="M125" s="174">
        <v>18.888542000000001</v>
      </c>
      <c r="N125" s="174">
        <v>19.729445999999999</v>
      </c>
      <c r="O125" s="174">
        <v>20.542546999999999</v>
      </c>
      <c r="P125" s="174">
        <v>21.330027000000001</v>
      </c>
      <c r="Q125" s="174">
        <v>22.112363999999999</v>
      </c>
      <c r="R125" s="174">
        <v>22.760538</v>
      </c>
      <c r="S125" s="174">
        <v>23.506302000000002</v>
      </c>
      <c r="T125" s="174">
        <v>24.473317999999999</v>
      </c>
      <c r="U125" s="174">
        <v>25.348746999999999</v>
      </c>
      <c r="V125" s="174">
        <v>26.096779000000002</v>
      </c>
      <c r="W125" s="174">
        <v>26.927315</v>
      </c>
      <c r="X125" s="174">
        <v>27.789152000000001</v>
      </c>
      <c r="Y125" s="174">
        <v>28.663212000000001</v>
      </c>
      <c r="Z125" s="174">
        <v>29.393692000000001</v>
      </c>
      <c r="AA125" s="174">
        <v>30.362504999999999</v>
      </c>
      <c r="AB125" s="174">
        <v>31.294746</v>
      </c>
      <c r="AC125" s="174">
        <v>32.40728</v>
      </c>
      <c r="AD125" s="174">
        <v>33.572581999999997</v>
      </c>
      <c r="AE125" s="174">
        <v>34.763378000000003</v>
      </c>
      <c r="AF125" s="174">
        <v>36.104675</v>
      </c>
      <c r="AG125" s="174">
        <v>37.476303000000001</v>
      </c>
      <c r="AH125" s="175">
        <v>3.2525999999999999E-2</v>
      </c>
    </row>
    <row r="126" spans="1:34" ht="15" customHeight="1" x14ac:dyDescent="0.25">
      <c r="A126" s="20" t="s">
        <v>1314</v>
      </c>
      <c r="B126" s="173" t="s">
        <v>96</v>
      </c>
      <c r="C126" s="174">
        <v>21.197994000000001</v>
      </c>
      <c r="D126" s="174">
        <v>22.489187000000001</v>
      </c>
      <c r="E126" s="174">
        <v>24.134782999999999</v>
      </c>
      <c r="F126" s="174">
        <v>23.938148000000002</v>
      </c>
      <c r="G126" s="174">
        <v>24.054376999999999</v>
      </c>
      <c r="H126" s="174">
        <v>24.331526</v>
      </c>
      <c r="I126" s="174">
        <v>24.861383</v>
      </c>
      <c r="J126" s="174">
        <v>26.163397</v>
      </c>
      <c r="K126" s="174">
        <v>27.222588999999999</v>
      </c>
      <c r="L126" s="174">
        <v>28.490193999999999</v>
      </c>
      <c r="M126" s="174">
        <v>30.607447000000001</v>
      </c>
      <c r="N126" s="174">
        <v>31.424811999999999</v>
      </c>
      <c r="O126" s="174">
        <v>32.751942</v>
      </c>
      <c r="P126" s="174">
        <v>33.951576000000003</v>
      </c>
      <c r="Q126" s="174">
        <v>35.573013000000003</v>
      </c>
      <c r="R126" s="174">
        <v>36.026156999999998</v>
      </c>
      <c r="S126" s="174">
        <v>37.013168</v>
      </c>
      <c r="T126" s="174">
        <v>38.307907</v>
      </c>
      <c r="U126" s="174">
        <v>39.596972999999998</v>
      </c>
      <c r="V126" s="174">
        <v>40.555588</v>
      </c>
      <c r="W126" s="174">
        <v>41.774628</v>
      </c>
      <c r="X126" s="174">
        <v>43.055011999999998</v>
      </c>
      <c r="Y126" s="174">
        <v>44.035229000000001</v>
      </c>
      <c r="Z126" s="174">
        <v>45.315018000000002</v>
      </c>
      <c r="AA126" s="174">
        <v>46.798065000000001</v>
      </c>
      <c r="AB126" s="174">
        <v>48.472186999999998</v>
      </c>
      <c r="AC126" s="174">
        <v>49.989505999999999</v>
      </c>
      <c r="AD126" s="174">
        <v>51.559319000000002</v>
      </c>
      <c r="AE126" s="174">
        <v>53.219242000000001</v>
      </c>
      <c r="AF126" s="174">
        <v>55.084353999999998</v>
      </c>
      <c r="AG126" s="174">
        <v>57.077778000000002</v>
      </c>
      <c r="AH126" s="175">
        <v>3.3568000000000001E-2</v>
      </c>
    </row>
    <row r="127" spans="1:34" ht="15" customHeight="1" x14ac:dyDescent="0.25">
      <c r="A127" s="20" t="s">
        <v>1315</v>
      </c>
      <c r="B127" s="173" t="s">
        <v>97</v>
      </c>
      <c r="C127" s="174">
        <v>18.741726</v>
      </c>
      <c r="D127" s="174">
        <v>19.780123</v>
      </c>
      <c r="E127" s="174">
        <v>20.288264999999999</v>
      </c>
      <c r="F127" s="174">
        <v>20.435262999999999</v>
      </c>
      <c r="G127" s="174">
        <v>20.595998999999999</v>
      </c>
      <c r="H127" s="174">
        <v>20.889111</v>
      </c>
      <c r="I127" s="174">
        <v>21.387266</v>
      </c>
      <c r="J127" s="174">
        <v>22.491313999999999</v>
      </c>
      <c r="K127" s="174">
        <v>23.378699999999998</v>
      </c>
      <c r="L127" s="174">
        <v>24.439133000000002</v>
      </c>
      <c r="M127" s="174">
        <v>26.404921000000002</v>
      </c>
      <c r="N127" s="174">
        <v>27.081378999999998</v>
      </c>
      <c r="O127" s="174">
        <v>28.217976</v>
      </c>
      <c r="P127" s="174">
        <v>29.214804000000001</v>
      </c>
      <c r="Q127" s="174">
        <v>30.570681</v>
      </c>
      <c r="R127" s="174">
        <v>30.940794</v>
      </c>
      <c r="S127" s="174">
        <v>31.764669000000001</v>
      </c>
      <c r="T127" s="174">
        <v>32.857315</v>
      </c>
      <c r="U127" s="174">
        <v>33.938889000000003</v>
      </c>
      <c r="V127" s="174">
        <v>34.745373000000001</v>
      </c>
      <c r="W127" s="174">
        <v>35.773273000000003</v>
      </c>
      <c r="X127" s="174">
        <v>36.843342</v>
      </c>
      <c r="Y127" s="174">
        <v>37.661583</v>
      </c>
      <c r="Z127" s="174">
        <v>38.733325999999998</v>
      </c>
      <c r="AA127" s="174">
        <v>39.977245000000003</v>
      </c>
      <c r="AB127" s="174">
        <v>41.361350999999999</v>
      </c>
      <c r="AC127" s="174">
        <v>42.597290000000001</v>
      </c>
      <c r="AD127" s="174">
        <v>43.923450000000003</v>
      </c>
      <c r="AE127" s="174">
        <v>45.275948</v>
      </c>
      <c r="AF127" s="174">
        <v>46.862236000000003</v>
      </c>
      <c r="AG127" s="174">
        <v>48.533465999999997</v>
      </c>
      <c r="AH127" s="175">
        <v>3.2224999999999997E-2</v>
      </c>
    </row>
    <row r="128" spans="1:34" ht="15" customHeight="1" x14ac:dyDescent="0.25">
      <c r="A128" s="20" t="s">
        <v>1316</v>
      </c>
      <c r="B128" s="173" t="s">
        <v>98</v>
      </c>
      <c r="C128" s="174">
        <v>9.5686540000000004</v>
      </c>
      <c r="D128" s="174">
        <v>10.491621</v>
      </c>
      <c r="E128" s="174">
        <v>11.611799</v>
      </c>
      <c r="F128" s="174">
        <v>12.626143000000001</v>
      </c>
      <c r="G128" s="174">
        <v>13.374006</v>
      </c>
      <c r="H128" s="174">
        <v>13.885991000000001</v>
      </c>
      <c r="I128" s="174">
        <v>14.634782</v>
      </c>
      <c r="J128" s="174">
        <v>15.622922000000001</v>
      </c>
      <c r="K128" s="174">
        <v>16.399954000000001</v>
      </c>
      <c r="L128" s="174">
        <v>17.258618999999999</v>
      </c>
      <c r="M128" s="174">
        <v>18.285124</v>
      </c>
      <c r="N128" s="174">
        <v>19.125378000000001</v>
      </c>
      <c r="O128" s="174">
        <v>20.090021</v>
      </c>
      <c r="P128" s="174">
        <v>20.930676999999999</v>
      </c>
      <c r="Q128" s="174">
        <v>21.668398</v>
      </c>
      <c r="R128" s="174">
        <v>22.090868</v>
      </c>
      <c r="S128" s="174">
        <v>22.572368999999998</v>
      </c>
      <c r="T128" s="174">
        <v>23.443169000000001</v>
      </c>
      <c r="U128" s="174">
        <v>24.351158000000002</v>
      </c>
      <c r="V128" s="174">
        <v>24.778327999999998</v>
      </c>
      <c r="W128" s="174">
        <v>26.019874999999999</v>
      </c>
      <c r="X128" s="174">
        <v>26.910350999999999</v>
      </c>
      <c r="Y128" s="174">
        <v>27.768221</v>
      </c>
      <c r="Z128" s="174">
        <v>28.759862999999999</v>
      </c>
      <c r="AA128" s="174">
        <v>29.916378000000002</v>
      </c>
      <c r="AB128" s="174">
        <v>31.164967999999998</v>
      </c>
      <c r="AC128" s="174">
        <v>32.309131999999998</v>
      </c>
      <c r="AD128" s="174">
        <v>33.423969</v>
      </c>
      <c r="AE128" s="174">
        <v>34.476363999999997</v>
      </c>
      <c r="AF128" s="174">
        <v>35.830787999999998</v>
      </c>
      <c r="AG128" s="174">
        <v>37.167850000000001</v>
      </c>
      <c r="AH128" s="175">
        <v>4.6269999999999999E-2</v>
      </c>
    </row>
    <row r="129" spans="1:34" ht="15" customHeight="1" x14ac:dyDescent="0.25">
      <c r="A129" s="20" t="s">
        <v>1317</v>
      </c>
      <c r="B129" s="173" t="s">
        <v>90</v>
      </c>
      <c r="C129" s="174">
        <v>18.18478</v>
      </c>
      <c r="D129" s="174">
        <v>18.341930000000001</v>
      </c>
      <c r="E129" s="174">
        <v>19.106498999999999</v>
      </c>
      <c r="F129" s="174">
        <v>20.399415999999999</v>
      </c>
      <c r="G129" s="174">
        <v>20.971402999999999</v>
      </c>
      <c r="H129" s="174">
        <v>21.373846</v>
      </c>
      <c r="I129" s="174">
        <v>22.053508999999998</v>
      </c>
      <c r="J129" s="174">
        <v>23.156879</v>
      </c>
      <c r="K129" s="174">
        <v>24.069171999999998</v>
      </c>
      <c r="L129" s="174">
        <v>25.090091999999999</v>
      </c>
      <c r="M129" s="174">
        <v>26.559946</v>
      </c>
      <c r="N129" s="174">
        <v>27.485112999999998</v>
      </c>
      <c r="O129" s="174">
        <v>28.598687999999999</v>
      </c>
      <c r="P129" s="174">
        <v>29.568297999999999</v>
      </c>
      <c r="Q129" s="174">
        <v>30.486623999999999</v>
      </c>
      <c r="R129" s="174">
        <v>30.990047000000001</v>
      </c>
      <c r="S129" s="174">
        <v>31.565892999999999</v>
      </c>
      <c r="T129" s="174">
        <v>32.532680999999997</v>
      </c>
      <c r="U129" s="174">
        <v>33.545501999999999</v>
      </c>
      <c r="V129" s="174">
        <v>34.05471</v>
      </c>
      <c r="W129" s="174">
        <v>35.389442000000003</v>
      </c>
      <c r="X129" s="174">
        <v>36.392929000000002</v>
      </c>
      <c r="Y129" s="174">
        <v>37.382919000000001</v>
      </c>
      <c r="Z129" s="174">
        <v>38.491504999999997</v>
      </c>
      <c r="AA129" s="174">
        <v>39.734431999999998</v>
      </c>
      <c r="AB129" s="174">
        <v>41.159222</v>
      </c>
      <c r="AC129" s="174">
        <v>42.469261000000003</v>
      </c>
      <c r="AD129" s="174">
        <v>43.788451999999999</v>
      </c>
      <c r="AE129" s="174">
        <v>45.064937999999998</v>
      </c>
      <c r="AF129" s="174">
        <v>46.644249000000002</v>
      </c>
      <c r="AG129" s="174">
        <v>48.236587999999998</v>
      </c>
      <c r="AH129" s="175">
        <v>3.3051999999999998E-2</v>
      </c>
    </row>
    <row r="130" spans="1:34" ht="15" customHeight="1" x14ac:dyDescent="0.25">
      <c r="A130" s="20" t="s">
        <v>1318</v>
      </c>
      <c r="B130" s="173" t="s">
        <v>91</v>
      </c>
      <c r="C130" s="174">
        <v>8.8440189999999994</v>
      </c>
      <c r="D130" s="174">
        <v>7.0218069999999999</v>
      </c>
      <c r="E130" s="174">
        <v>7.3667499999999997</v>
      </c>
      <c r="F130" s="174">
        <v>8.5520800000000001</v>
      </c>
      <c r="G130" s="174">
        <v>9.9079580000000007</v>
      </c>
      <c r="H130" s="174">
        <v>10.215197</v>
      </c>
      <c r="I130" s="174">
        <v>10.814889000000001</v>
      </c>
      <c r="J130" s="174">
        <v>11.684661999999999</v>
      </c>
      <c r="K130" s="174">
        <v>12.157301</v>
      </c>
      <c r="L130" s="174">
        <v>13.363315999999999</v>
      </c>
      <c r="M130" s="174">
        <v>14.211387</v>
      </c>
      <c r="N130" s="174">
        <v>14.329101</v>
      </c>
      <c r="O130" s="174">
        <v>15.116942</v>
      </c>
      <c r="P130" s="174">
        <v>15.719272999999999</v>
      </c>
      <c r="Q130" s="174">
        <v>16.669592000000002</v>
      </c>
      <c r="R130" s="174">
        <v>16.616427999999999</v>
      </c>
      <c r="S130" s="174">
        <v>17.175011000000001</v>
      </c>
      <c r="T130" s="174">
        <v>17.795501999999999</v>
      </c>
      <c r="U130" s="174">
        <v>18.493887000000001</v>
      </c>
      <c r="V130" s="174">
        <v>19.110384</v>
      </c>
      <c r="W130" s="174">
        <v>19.854156</v>
      </c>
      <c r="X130" s="174">
        <v>20.391876</v>
      </c>
      <c r="Y130" s="174">
        <v>21.247944</v>
      </c>
      <c r="Z130" s="174">
        <v>22.277329999999999</v>
      </c>
      <c r="AA130" s="174">
        <v>23.334541000000002</v>
      </c>
      <c r="AB130" s="174">
        <v>23.878094000000001</v>
      </c>
      <c r="AC130" s="174">
        <v>25.532112000000001</v>
      </c>
      <c r="AD130" s="174">
        <v>26.373415000000001</v>
      </c>
      <c r="AE130" s="174">
        <v>27.187548</v>
      </c>
      <c r="AF130" s="174">
        <v>28.273959999999999</v>
      </c>
      <c r="AG130" s="174">
        <v>29.524448</v>
      </c>
      <c r="AH130" s="175">
        <v>4.1001000000000003E-2</v>
      </c>
    </row>
    <row r="131" spans="1:34" ht="15" customHeight="1" x14ac:dyDescent="0.25">
      <c r="A131" s="20" t="s">
        <v>1319</v>
      </c>
      <c r="B131" s="173" t="s">
        <v>1221</v>
      </c>
      <c r="C131" s="174">
        <v>4.5302720000000001</v>
      </c>
      <c r="D131" s="174">
        <v>5.5875709999999996</v>
      </c>
      <c r="E131" s="174">
        <v>5.5229119999999998</v>
      </c>
      <c r="F131" s="174">
        <v>5.1397599999999999</v>
      </c>
      <c r="G131" s="174">
        <v>4.8598800000000004</v>
      </c>
      <c r="H131" s="174">
        <v>4.862088</v>
      </c>
      <c r="I131" s="174">
        <v>4.9881469999999997</v>
      </c>
      <c r="J131" s="174">
        <v>5.2028150000000002</v>
      </c>
      <c r="K131" s="174">
        <v>5.4212360000000004</v>
      </c>
      <c r="L131" s="174">
        <v>5.6957190000000004</v>
      </c>
      <c r="M131" s="174">
        <v>6.0383839999999998</v>
      </c>
      <c r="N131" s="174">
        <v>6.2511049999999999</v>
      </c>
      <c r="O131" s="174">
        <v>6.4583269999999997</v>
      </c>
      <c r="P131" s="174">
        <v>6.6905539999999997</v>
      </c>
      <c r="Q131" s="174">
        <v>6.8544989999999997</v>
      </c>
      <c r="R131" s="174">
        <v>6.9979750000000003</v>
      </c>
      <c r="S131" s="174">
        <v>7.1529829999999999</v>
      </c>
      <c r="T131" s="174">
        <v>7.2744369999999998</v>
      </c>
      <c r="U131" s="174">
        <v>7.389812</v>
      </c>
      <c r="V131" s="174">
        <v>7.4991159999999999</v>
      </c>
      <c r="W131" s="174">
        <v>7.6315569999999999</v>
      </c>
      <c r="X131" s="174">
        <v>7.7947749999999996</v>
      </c>
      <c r="Y131" s="174">
        <v>7.9652430000000001</v>
      </c>
      <c r="Z131" s="174">
        <v>8.1088290000000001</v>
      </c>
      <c r="AA131" s="174">
        <v>8.2956299999999992</v>
      </c>
      <c r="AB131" s="174">
        <v>8.4531189999999992</v>
      </c>
      <c r="AC131" s="174">
        <v>8.644584</v>
      </c>
      <c r="AD131" s="174">
        <v>8.8776840000000004</v>
      </c>
      <c r="AE131" s="174">
        <v>9.0369460000000004</v>
      </c>
      <c r="AF131" s="174">
        <v>9.233689</v>
      </c>
      <c r="AG131" s="174">
        <v>9.5093969999999999</v>
      </c>
      <c r="AH131" s="175">
        <v>2.5024999999999999E-2</v>
      </c>
    </row>
    <row r="132" spans="1:34" ht="15" customHeight="1" x14ac:dyDescent="0.25">
      <c r="A132" s="20" t="s">
        <v>1320</v>
      </c>
      <c r="B132" s="173" t="s">
        <v>1236</v>
      </c>
      <c r="C132" s="174">
        <v>4.0174000000000003</v>
      </c>
      <c r="D132" s="174">
        <v>3.6369050000000001</v>
      </c>
      <c r="E132" s="174">
        <v>3.4306429999999999</v>
      </c>
      <c r="F132" s="174">
        <v>3.3225259999999999</v>
      </c>
      <c r="G132" s="174">
        <v>3.2839369999999999</v>
      </c>
      <c r="H132" s="174">
        <v>3.3048980000000001</v>
      </c>
      <c r="I132" s="174">
        <v>3.3434870000000001</v>
      </c>
      <c r="J132" s="174">
        <v>3.4211800000000001</v>
      </c>
      <c r="K132" s="174">
        <v>3.5239240000000001</v>
      </c>
      <c r="L132" s="174">
        <v>3.6599599999999999</v>
      </c>
      <c r="M132" s="174">
        <v>3.8095210000000002</v>
      </c>
      <c r="N132" s="174">
        <v>3.9694959999999999</v>
      </c>
      <c r="O132" s="174">
        <v>4.1300129999999999</v>
      </c>
      <c r="P132" s="174">
        <v>4.2884950000000002</v>
      </c>
      <c r="Q132" s="174">
        <v>4.4437040000000003</v>
      </c>
      <c r="R132" s="174">
        <v>4.5997649999999997</v>
      </c>
      <c r="S132" s="174">
        <v>4.7565150000000003</v>
      </c>
      <c r="T132" s="174">
        <v>4.9175829999999996</v>
      </c>
      <c r="U132" s="174">
        <v>5.0830500000000001</v>
      </c>
      <c r="V132" s="174">
        <v>5.2483069999999996</v>
      </c>
      <c r="W132" s="174">
        <v>5.4215150000000003</v>
      </c>
      <c r="X132" s="174">
        <v>5.6022369999999997</v>
      </c>
      <c r="Y132" s="174">
        <v>5.7939860000000003</v>
      </c>
      <c r="Z132" s="174">
        <v>5.9997759999999998</v>
      </c>
      <c r="AA132" s="174">
        <v>6.218966</v>
      </c>
      <c r="AB132" s="174">
        <v>6.4488289999999999</v>
      </c>
      <c r="AC132" s="174">
        <v>6.6890320000000001</v>
      </c>
      <c r="AD132" s="174">
        <v>6.9374320000000003</v>
      </c>
      <c r="AE132" s="174">
        <v>7.1975020000000001</v>
      </c>
      <c r="AF132" s="174">
        <v>7.4734619999999996</v>
      </c>
      <c r="AG132" s="174">
        <v>7.7718850000000002</v>
      </c>
      <c r="AH132" s="175">
        <v>2.2239999999999999E-2</v>
      </c>
    </row>
    <row r="133" spans="1:34" ht="15" customHeight="1" x14ac:dyDescent="0.25">
      <c r="A133" s="20" t="s">
        <v>1321</v>
      </c>
      <c r="B133" s="173" t="s">
        <v>1269</v>
      </c>
      <c r="C133" s="174">
        <v>1.9738340000000001</v>
      </c>
      <c r="D133" s="174">
        <v>2.0591179999999998</v>
      </c>
      <c r="E133" s="174">
        <v>2.089343</v>
      </c>
      <c r="F133" s="174">
        <v>2.0546129999999998</v>
      </c>
      <c r="G133" s="174">
        <v>2.0692949999999999</v>
      </c>
      <c r="H133" s="174">
        <v>2.0582370000000001</v>
      </c>
      <c r="I133" s="174">
        <v>2.0881639999999999</v>
      </c>
      <c r="J133" s="174">
        <v>2.1317979999999999</v>
      </c>
      <c r="K133" s="174">
        <v>2.149419</v>
      </c>
      <c r="L133" s="174">
        <v>2.2069420000000002</v>
      </c>
      <c r="M133" s="174">
        <v>2.2687400000000002</v>
      </c>
      <c r="N133" s="174">
        <v>2.342994</v>
      </c>
      <c r="O133" s="174">
        <v>2.3823919999999998</v>
      </c>
      <c r="P133" s="174">
        <v>2.4295939999999998</v>
      </c>
      <c r="Q133" s="174">
        <v>2.488966</v>
      </c>
      <c r="R133" s="174">
        <v>2.5376219999999998</v>
      </c>
      <c r="S133" s="174">
        <v>2.5890939999999998</v>
      </c>
      <c r="T133" s="174">
        <v>2.6515049999999998</v>
      </c>
      <c r="U133" s="174">
        <v>2.735449</v>
      </c>
      <c r="V133" s="174">
        <v>2.7939340000000001</v>
      </c>
      <c r="W133" s="174">
        <v>2.8592879999999998</v>
      </c>
      <c r="X133" s="174">
        <v>2.9262000000000001</v>
      </c>
      <c r="Y133" s="174">
        <v>2.991965</v>
      </c>
      <c r="Z133" s="174">
        <v>3.0657760000000001</v>
      </c>
      <c r="AA133" s="174">
        <v>3.1433279999999999</v>
      </c>
      <c r="AB133" s="174">
        <v>3.22506</v>
      </c>
      <c r="AC133" s="174">
        <v>3.3112080000000002</v>
      </c>
      <c r="AD133" s="174">
        <v>3.4005830000000001</v>
      </c>
      <c r="AE133" s="174">
        <v>3.4826510000000002</v>
      </c>
      <c r="AF133" s="174">
        <v>3.582576</v>
      </c>
      <c r="AG133" s="174">
        <v>3.685546</v>
      </c>
      <c r="AH133" s="175">
        <v>2.1033E-2</v>
      </c>
    </row>
    <row r="134" spans="1:34" ht="15" customHeight="1" x14ac:dyDescent="0.25">
      <c r="A134" s="20" t="s">
        <v>1322</v>
      </c>
      <c r="B134" s="173" t="s">
        <v>1240</v>
      </c>
      <c r="C134" s="175" t="s">
        <v>671</v>
      </c>
      <c r="D134" s="175" t="s">
        <v>671</v>
      </c>
      <c r="E134" s="175" t="s">
        <v>671</v>
      </c>
      <c r="F134" s="175" t="s">
        <v>671</v>
      </c>
      <c r="G134" s="175" t="s">
        <v>671</v>
      </c>
      <c r="H134" s="175" t="s">
        <v>671</v>
      </c>
      <c r="I134" s="175" t="s">
        <v>671</v>
      </c>
      <c r="J134" s="175" t="s">
        <v>671</v>
      </c>
      <c r="K134" s="175" t="s">
        <v>671</v>
      </c>
      <c r="L134" s="175" t="s">
        <v>671</v>
      </c>
      <c r="M134" s="175" t="s">
        <v>671</v>
      </c>
      <c r="N134" s="175" t="s">
        <v>671</v>
      </c>
      <c r="O134" s="175" t="s">
        <v>671</v>
      </c>
      <c r="P134" s="175" t="s">
        <v>671</v>
      </c>
      <c r="Q134" s="175" t="s">
        <v>671</v>
      </c>
      <c r="R134" s="175" t="s">
        <v>671</v>
      </c>
      <c r="S134" s="175" t="s">
        <v>671</v>
      </c>
      <c r="T134" s="175" t="s">
        <v>671</v>
      </c>
      <c r="U134" s="175" t="s">
        <v>671</v>
      </c>
      <c r="V134" s="175" t="s">
        <v>671</v>
      </c>
      <c r="W134" s="175" t="s">
        <v>671</v>
      </c>
      <c r="X134" s="175" t="s">
        <v>671</v>
      </c>
      <c r="Y134" s="175" t="s">
        <v>671</v>
      </c>
      <c r="Z134" s="175" t="s">
        <v>671</v>
      </c>
      <c r="AA134" s="175" t="s">
        <v>671</v>
      </c>
      <c r="AB134" s="175" t="s">
        <v>671</v>
      </c>
      <c r="AC134" s="175" t="s">
        <v>671</v>
      </c>
      <c r="AD134" s="175" t="s">
        <v>671</v>
      </c>
      <c r="AE134" s="175" t="s">
        <v>671</v>
      </c>
      <c r="AF134" s="175" t="s">
        <v>671</v>
      </c>
      <c r="AG134" s="175" t="s">
        <v>671</v>
      </c>
      <c r="AH134" s="175" t="s">
        <v>671</v>
      </c>
    </row>
    <row r="135" spans="1:34" ht="15" customHeight="1" x14ac:dyDescent="0.25">
      <c r="A135" s="20" t="s">
        <v>1323</v>
      </c>
      <c r="B135" s="173" t="s">
        <v>1223</v>
      </c>
      <c r="C135" s="174">
        <v>30.523893000000001</v>
      </c>
      <c r="D135" s="174">
        <v>31.401592000000001</v>
      </c>
      <c r="E135" s="174">
        <v>31.325438999999999</v>
      </c>
      <c r="F135" s="174">
        <v>31.138731</v>
      </c>
      <c r="G135" s="174">
        <v>31.206337000000001</v>
      </c>
      <c r="H135" s="174">
        <v>31.590336000000001</v>
      </c>
      <c r="I135" s="174">
        <v>32.197968000000003</v>
      </c>
      <c r="J135" s="174">
        <v>33.016514000000001</v>
      </c>
      <c r="K135" s="174">
        <v>33.883274</v>
      </c>
      <c r="L135" s="174">
        <v>34.833385</v>
      </c>
      <c r="M135" s="174">
        <v>35.826816999999998</v>
      </c>
      <c r="N135" s="174">
        <v>37.004886999999997</v>
      </c>
      <c r="O135" s="174">
        <v>38.002856999999999</v>
      </c>
      <c r="P135" s="174">
        <v>39.005702999999997</v>
      </c>
      <c r="Q135" s="174">
        <v>39.885941000000003</v>
      </c>
      <c r="R135" s="174">
        <v>40.676127999999999</v>
      </c>
      <c r="S135" s="174">
        <v>41.448872000000001</v>
      </c>
      <c r="T135" s="174">
        <v>42.224921999999999</v>
      </c>
      <c r="U135" s="174">
        <v>43.051040999999998</v>
      </c>
      <c r="V135" s="174">
        <v>43.845672999999998</v>
      </c>
      <c r="W135" s="174">
        <v>44.67915</v>
      </c>
      <c r="X135" s="174">
        <v>45.556038000000001</v>
      </c>
      <c r="Y135" s="174">
        <v>46.436737000000001</v>
      </c>
      <c r="Z135" s="174">
        <v>47.337364000000001</v>
      </c>
      <c r="AA135" s="174">
        <v>48.323822</v>
      </c>
      <c r="AB135" s="174">
        <v>49.375931000000001</v>
      </c>
      <c r="AC135" s="174">
        <v>50.441921000000001</v>
      </c>
      <c r="AD135" s="174">
        <v>51.535099000000002</v>
      </c>
      <c r="AE135" s="174">
        <v>52.582680000000003</v>
      </c>
      <c r="AF135" s="174">
        <v>53.58231</v>
      </c>
      <c r="AG135" s="174">
        <v>54.707943</v>
      </c>
      <c r="AH135" s="175">
        <v>1.9640000000000001E-2</v>
      </c>
    </row>
    <row r="137" spans="1:34" ht="15" customHeight="1" x14ac:dyDescent="0.2">
      <c r="B137" s="172" t="s">
        <v>100</v>
      </c>
    </row>
    <row r="138" spans="1:34" ht="15" customHeight="1" x14ac:dyDescent="0.2">
      <c r="B138" s="172" t="s">
        <v>103</v>
      </c>
    </row>
    <row r="139" spans="1:34" ht="15" customHeight="1" x14ac:dyDescent="0.25">
      <c r="A139" s="20" t="s">
        <v>1324</v>
      </c>
      <c r="B139" s="173" t="s">
        <v>87</v>
      </c>
      <c r="C139" s="176">
        <v>246.62069700000001</v>
      </c>
      <c r="D139" s="176">
        <v>255.80079699999999</v>
      </c>
      <c r="E139" s="176">
        <v>257.61743200000001</v>
      </c>
      <c r="F139" s="176">
        <v>258.76242100000002</v>
      </c>
      <c r="G139" s="176">
        <v>261.37207000000001</v>
      </c>
      <c r="H139" s="176">
        <v>267.19897500000002</v>
      </c>
      <c r="I139" s="176">
        <v>275.17532299999999</v>
      </c>
      <c r="J139" s="176">
        <v>284.555634</v>
      </c>
      <c r="K139" s="176">
        <v>294.33792099999999</v>
      </c>
      <c r="L139" s="176">
        <v>305.25448599999999</v>
      </c>
      <c r="M139" s="176">
        <v>318.01129200000003</v>
      </c>
      <c r="N139" s="176">
        <v>329.85592700000001</v>
      </c>
      <c r="O139" s="176">
        <v>341.28250100000002</v>
      </c>
      <c r="P139" s="176">
        <v>352.56900000000002</v>
      </c>
      <c r="Q139" s="176">
        <v>363.37063599999999</v>
      </c>
      <c r="R139" s="176">
        <v>373.40228300000001</v>
      </c>
      <c r="S139" s="176">
        <v>383.75924700000002</v>
      </c>
      <c r="T139" s="176">
        <v>394.45114100000001</v>
      </c>
      <c r="U139" s="176">
        <v>405.31100500000002</v>
      </c>
      <c r="V139" s="176">
        <v>415.91018700000001</v>
      </c>
      <c r="W139" s="176">
        <v>427.207672</v>
      </c>
      <c r="X139" s="176">
        <v>439.13110399999999</v>
      </c>
      <c r="Y139" s="176">
        <v>451.40689099999997</v>
      </c>
      <c r="Z139" s="176">
        <v>464.08691399999998</v>
      </c>
      <c r="AA139" s="176">
        <v>477.81366000000003</v>
      </c>
      <c r="AB139" s="176">
        <v>492.470123</v>
      </c>
      <c r="AC139" s="176">
        <v>507.32486</v>
      </c>
      <c r="AD139" s="176">
        <v>522.68890399999998</v>
      </c>
      <c r="AE139" s="176">
        <v>538.02062999999998</v>
      </c>
      <c r="AF139" s="176">
        <v>553.72900400000003</v>
      </c>
      <c r="AG139" s="176">
        <v>570.87591599999996</v>
      </c>
      <c r="AH139" s="175">
        <v>2.8372000000000001E-2</v>
      </c>
    </row>
    <row r="140" spans="1:34" ht="15" customHeight="1" x14ac:dyDescent="0.25">
      <c r="A140" s="20" t="s">
        <v>1325</v>
      </c>
      <c r="B140" s="173" t="s">
        <v>89</v>
      </c>
      <c r="C140" s="176">
        <v>173.48147599999999</v>
      </c>
      <c r="D140" s="176">
        <v>183.02415500000001</v>
      </c>
      <c r="E140" s="176">
        <v>186.87725800000001</v>
      </c>
      <c r="F140" s="176">
        <v>188.97373999999999</v>
      </c>
      <c r="G140" s="176">
        <v>192.49041700000001</v>
      </c>
      <c r="H140" s="176">
        <v>198.609543</v>
      </c>
      <c r="I140" s="176">
        <v>203.37295499999999</v>
      </c>
      <c r="J140" s="176">
        <v>209.97473099999999</v>
      </c>
      <c r="K140" s="176">
        <v>216.540817</v>
      </c>
      <c r="L140" s="176">
        <v>223.86312899999999</v>
      </c>
      <c r="M140" s="176">
        <v>232.43287699999999</v>
      </c>
      <c r="N140" s="176">
        <v>240.520264</v>
      </c>
      <c r="O140" s="176">
        <v>248.123535</v>
      </c>
      <c r="P140" s="176">
        <v>256.13848899999999</v>
      </c>
      <c r="Q140" s="176">
        <v>263.36645499999997</v>
      </c>
      <c r="R140" s="176">
        <v>269.75793499999997</v>
      </c>
      <c r="S140" s="176">
        <v>276.251801</v>
      </c>
      <c r="T140" s="176">
        <v>283.28701799999999</v>
      </c>
      <c r="U140" s="176">
        <v>290.54333500000001</v>
      </c>
      <c r="V140" s="176">
        <v>297.55313100000001</v>
      </c>
      <c r="W140" s="176">
        <v>305.15441900000002</v>
      </c>
      <c r="X140" s="176">
        <v>313.40475500000002</v>
      </c>
      <c r="Y140" s="176">
        <v>321.76483200000001</v>
      </c>
      <c r="Z140" s="176">
        <v>330.82919299999998</v>
      </c>
      <c r="AA140" s="176">
        <v>340.48788500000001</v>
      </c>
      <c r="AB140" s="176">
        <v>350.97464000000002</v>
      </c>
      <c r="AC140" s="176">
        <v>361.76419099999998</v>
      </c>
      <c r="AD140" s="176">
        <v>373.12158199999999</v>
      </c>
      <c r="AE140" s="176">
        <v>384.49447600000002</v>
      </c>
      <c r="AF140" s="176">
        <v>396.546448</v>
      </c>
      <c r="AG140" s="176">
        <v>409.927277</v>
      </c>
      <c r="AH140" s="175">
        <v>2.9078E-2</v>
      </c>
    </row>
    <row r="141" spans="1:34" ht="15" customHeight="1" x14ac:dyDescent="0.25">
      <c r="A141" s="20" t="s">
        <v>1326</v>
      </c>
      <c r="B141" s="173" t="s">
        <v>1229</v>
      </c>
      <c r="C141" s="176">
        <v>151.848038</v>
      </c>
      <c r="D141" s="176">
        <v>166.85661300000001</v>
      </c>
      <c r="E141" s="176">
        <v>173.94603000000001</v>
      </c>
      <c r="F141" s="176">
        <v>177.06886299999999</v>
      </c>
      <c r="G141" s="176">
        <v>181.897842</v>
      </c>
      <c r="H141" s="176">
        <v>189.09188800000001</v>
      </c>
      <c r="I141" s="176">
        <v>196.28439299999999</v>
      </c>
      <c r="J141" s="176">
        <v>206.37275700000001</v>
      </c>
      <c r="K141" s="176">
        <v>217.32785000000001</v>
      </c>
      <c r="L141" s="176">
        <v>229.06736799999999</v>
      </c>
      <c r="M141" s="176">
        <v>242.54399100000001</v>
      </c>
      <c r="N141" s="176">
        <v>255.30445900000001</v>
      </c>
      <c r="O141" s="176">
        <v>267.75308200000001</v>
      </c>
      <c r="P141" s="176">
        <v>278.97467</v>
      </c>
      <c r="Q141" s="176">
        <v>290.66467299999999</v>
      </c>
      <c r="R141" s="176">
        <v>302.03717</v>
      </c>
      <c r="S141" s="176">
        <v>312.88336199999998</v>
      </c>
      <c r="T141" s="176">
        <v>326.04302999999999</v>
      </c>
      <c r="U141" s="176">
        <v>338.82345600000002</v>
      </c>
      <c r="V141" s="176">
        <v>348.84307899999999</v>
      </c>
      <c r="W141" s="176">
        <v>361.77819799999997</v>
      </c>
      <c r="X141" s="176">
        <v>375.87185699999998</v>
      </c>
      <c r="Y141" s="176">
        <v>390.59991500000001</v>
      </c>
      <c r="Z141" s="176">
        <v>405.654968</v>
      </c>
      <c r="AA141" s="176">
        <v>422.855255</v>
      </c>
      <c r="AB141" s="176">
        <v>440.764252</v>
      </c>
      <c r="AC141" s="176">
        <v>458.49368299999998</v>
      </c>
      <c r="AD141" s="176">
        <v>476.653931</v>
      </c>
      <c r="AE141" s="176">
        <v>494.37823500000002</v>
      </c>
      <c r="AF141" s="176">
        <v>515.94451900000001</v>
      </c>
      <c r="AG141" s="176">
        <v>539.83850099999995</v>
      </c>
      <c r="AH141" s="175">
        <v>4.3186000000000002E-2</v>
      </c>
    </row>
    <row r="142" spans="1:34" ht="15" customHeight="1" x14ac:dyDescent="0.25">
      <c r="A142" s="20" t="s">
        <v>1327</v>
      </c>
      <c r="B142" s="173" t="s">
        <v>93</v>
      </c>
      <c r="C142" s="176">
        <v>411.84991500000001</v>
      </c>
      <c r="D142" s="176">
        <v>452.67895499999997</v>
      </c>
      <c r="E142" s="176">
        <v>475.71450800000002</v>
      </c>
      <c r="F142" s="176">
        <v>494.534088</v>
      </c>
      <c r="G142" s="176">
        <v>507.84201000000002</v>
      </c>
      <c r="H142" s="176">
        <v>519.31005900000002</v>
      </c>
      <c r="I142" s="176">
        <v>534.63848900000005</v>
      </c>
      <c r="J142" s="176">
        <v>560.91351299999997</v>
      </c>
      <c r="K142" s="176">
        <v>581.36737100000005</v>
      </c>
      <c r="L142" s="176">
        <v>605.11321999999996</v>
      </c>
      <c r="M142" s="176">
        <v>646.220642</v>
      </c>
      <c r="N142" s="176">
        <v>662.52410899999995</v>
      </c>
      <c r="O142" s="176">
        <v>688.55419900000004</v>
      </c>
      <c r="P142" s="176">
        <v>711.28143299999999</v>
      </c>
      <c r="Q142" s="176">
        <v>739.76507600000002</v>
      </c>
      <c r="R142" s="176">
        <v>750.87200900000005</v>
      </c>
      <c r="S142" s="176">
        <v>770.01312299999995</v>
      </c>
      <c r="T142" s="176">
        <v>796.90972899999997</v>
      </c>
      <c r="U142" s="176">
        <v>824.52233899999999</v>
      </c>
      <c r="V142" s="176">
        <v>844.26873799999998</v>
      </c>
      <c r="W142" s="176">
        <v>876.31274399999995</v>
      </c>
      <c r="X142" s="176">
        <v>906.14294400000006</v>
      </c>
      <c r="Y142" s="176">
        <v>933.17486599999995</v>
      </c>
      <c r="Z142" s="176">
        <v>966.29278599999998</v>
      </c>
      <c r="AA142" s="176">
        <v>1003.015503</v>
      </c>
      <c r="AB142" s="176">
        <v>1043.7624510000001</v>
      </c>
      <c r="AC142" s="176">
        <v>1081.7639160000001</v>
      </c>
      <c r="AD142" s="176">
        <v>1120.1831050000001</v>
      </c>
      <c r="AE142" s="176">
        <v>1159.5272219999999</v>
      </c>
      <c r="AF142" s="176">
        <v>1206.3210449999999</v>
      </c>
      <c r="AG142" s="176">
        <v>1255.4941409999999</v>
      </c>
      <c r="AH142" s="175">
        <v>3.7852999999999998E-2</v>
      </c>
    </row>
    <row r="143" spans="1:34" x14ac:dyDescent="0.25">
      <c r="A143" s="20" t="s">
        <v>1328</v>
      </c>
      <c r="B143" s="173" t="s">
        <v>1278</v>
      </c>
      <c r="C143" s="176">
        <v>983.80011000000002</v>
      </c>
      <c r="D143" s="176">
        <v>1058.3604740000001</v>
      </c>
      <c r="E143" s="176">
        <v>1094.1552730000001</v>
      </c>
      <c r="F143" s="176">
        <v>1119.339111</v>
      </c>
      <c r="G143" s="176">
        <v>1143.6022949999999</v>
      </c>
      <c r="H143" s="176">
        <v>1174.2104489999999</v>
      </c>
      <c r="I143" s="176">
        <v>1209.4710689999999</v>
      </c>
      <c r="J143" s="176">
        <v>1261.81665</v>
      </c>
      <c r="K143" s="176">
        <v>1309.5738530000001</v>
      </c>
      <c r="L143" s="176">
        <v>1363.2982179999999</v>
      </c>
      <c r="M143" s="176">
        <v>1439.2089840000001</v>
      </c>
      <c r="N143" s="176">
        <v>1488.2048339999999</v>
      </c>
      <c r="O143" s="176">
        <v>1545.713135</v>
      </c>
      <c r="P143" s="176">
        <v>1598.9636230000001</v>
      </c>
      <c r="Q143" s="176">
        <v>1657.16687</v>
      </c>
      <c r="R143" s="176">
        <v>1696.0694579999999</v>
      </c>
      <c r="S143" s="176">
        <v>1742.9075929999999</v>
      </c>
      <c r="T143" s="176">
        <v>1800.690918</v>
      </c>
      <c r="U143" s="176">
        <v>1859.2001949999999</v>
      </c>
      <c r="V143" s="176">
        <v>1906.575317</v>
      </c>
      <c r="W143" s="176">
        <v>1970.4528809999999</v>
      </c>
      <c r="X143" s="176">
        <v>2034.5507809999999</v>
      </c>
      <c r="Y143" s="176">
        <v>2096.9465329999998</v>
      </c>
      <c r="Z143" s="176">
        <v>2166.8637699999999</v>
      </c>
      <c r="AA143" s="176">
        <v>2244.1723630000001</v>
      </c>
      <c r="AB143" s="176">
        <v>2327.9714359999998</v>
      </c>
      <c r="AC143" s="176">
        <v>2409.3464359999998</v>
      </c>
      <c r="AD143" s="176">
        <v>2492.647461</v>
      </c>
      <c r="AE143" s="176">
        <v>2576.4204100000002</v>
      </c>
      <c r="AF143" s="176">
        <v>2672.5410160000001</v>
      </c>
      <c r="AG143" s="176">
        <v>2776.1359859999998</v>
      </c>
      <c r="AH143" s="175">
        <v>3.5185000000000001E-2</v>
      </c>
    </row>
    <row r="144" spans="1:34" x14ac:dyDescent="0.25">
      <c r="A144" s="20" t="s">
        <v>1329</v>
      </c>
      <c r="B144" s="173" t="s">
        <v>1280</v>
      </c>
      <c r="C144" s="176">
        <v>0.64150499999999999</v>
      </c>
      <c r="D144" s="176">
        <v>0.73196899999999998</v>
      </c>
      <c r="E144" s="176">
        <v>0.748166</v>
      </c>
      <c r="F144" s="176">
        <v>0.77386600000000005</v>
      </c>
      <c r="G144" s="176">
        <v>0.777281</v>
      </c>
      <c r="H144" s="176">
        <v>0.78120599999999996</v>
      </c>
      <c r="I144" s="176">
        <v>0.78976400000000002</v>
      </c>
      <c r="J144" s="176">
        <v>0.81530599999999998</v>
      </c>
      <c r="K144" s="176">
        <v>0.83235499999999996</v>
      </c>
      <c r="L144" s="176">
        <v>0.85396799999999995</v>
      </c>
      <c r="M144" s="176">
        <v>0.90002700000000002</v>
      </c>
      <c r="N144" s="176">
        <v>0.91003599999999996</v>
      </c>
      <c r="O144" s="176">
        <v>0.93457400000000002</v>
      </c>
      <c r="P144" s="176">
        <v>0.95803199999999999</v>
      </c>
      <c r="Q144" s="176">
        <v>0.99452200000000002</v>
      </c>
      <c r="R144" s="176">
        <v>1.0069669999999999</v>
      </c>
      <c r="S144" s="176">
        <v>1.034923</v>
      </c>
      <c r="T144" s="176">
        <v>1.074479</v>
      </c>
      <c r="U144" s="176">
        <v>1.1149500000000001</v>
      </c>
      <c r="V144" s="176">
        <v>1.15229</v>
      </c>
      <c r="W144" s="176">
        <v>1.1995480000000001</v>
      </c>
      <c r="X144" s="176">
        <v>1.24983</v>
      </c>
      <c r="Y144" s="176">
        <v>1.294473</v>
      </c>
      <c r="Z144" s="176">
        <v>1.3485780000000001</v>
      </c>
      <c r="AA144" s="176">
        <v>1.4108700000000001</v>
      </c>
      <c r="AB144" s="176">
        <v>1.4766900000000001</v>
      </c>
      <c r="AC144" s="176">
        <v>1.539188</v>
      </c>
      <c r="AD144" s="176">
        <v>1.6112310000000001</v>
      </c>
      <c r="AE144" s="176">
        <v>1.68126</v>
      </c>
      <c r="AF144" s="176">
        <v>1.7686409999999999</v>
      </c>
      <c r="AG144" s="176">
        <v>1.8596200000000001</v>
      </c>
      <c r="AH144" s="175">
        <v>3.6114E-2</v>
      </c>
    </row>
    <row r="145" spans="1:34" ht="12" x14ac:dyDescent="0.2">
      <c r="A145" s="20" t="s">
        <v>1330</v>
      </c>
      <c r="B145" s="172" t="s">
        <v>1282</v>
      </c>
      <c r="C145" s="177">
        <v>984.44158900000002</v>
      </c>
      <c r="D145" s="177">
        <v>1059.0924070000001</v>
      </c>
      <c r="E145" s="177">
        <v>1094.903564</v>
      </c>
      <c r="F145" s="177">
        <v>1120.1130370000001</v>
      </c>
      <c r="G145" s="177">
        <v>1144.379639</v>
      </c>
      <c r="H145" s="177">
        <v>1174.9918210000001</v>
      </c>
      <c r="I145" s="177">
        <v>1210.260986</v>
      </c>
      <c r="J145" s="177">
        <v>1262.631836</v>
      </c>
      <c r="K145" s="177">
        <v>1310.40625</v>
      </c>
      <c r="L145" s="177">
        <v>1364.1523440000001</v>
      </c>
      <c r="M145" s="177">
        <v>1440.109009</v>
      </c>
      <c r="N145" s="177">
        <v>1489.114746</v>
      </c>
      <c r="O145" s="177">
        <v>1546.6475829999999</v>
      </c>
      <c r="P145" s="177">
        <v>1599.9216309999999</v>
      </c>
      <c r="Q145" s="177">
        <v>1658.161255</v>
      </c>
      <c r="R145" s="177">
        <v>1697.076538</v>
      </c>
      <c r="S145" s="177">
        <v>1743.942505</v>
      </c>
      <c r="T145" s="177">
        <v>1801.7655030000001</v>
      </c>
      <c r="U145" s="177">
        <v>1860.315186</v>
      </c>
      <c r="V145" s="177">
        <v>1907.727539</v>
      </c>
      <c r="W145" s="177">
        <v>1971.652466</v>
      </c>
      <c r="X145" s="177">
        <v>2035.8005370000001</v>
      </c>
      <c r="Y145" s="177">
        <v>2098.2409670000002</v>
      </c>
      <c r="Z145" s="177">
        <v>2168.2126459999999</v>
      </c>
      <c r="AA145" s="177">
        <v>2245.5832519999999</v>
      </c>
      <c r="AB145" s="177">
        <v>2329.4479980000001</v>
      </c>
      <c r="AC145" s="177">
        <v>2410.8857419999999</v>
      </c>
      <c r="AD145" s="177">
        <v>2494.2585450000001</v>
      </c>
      <c r="AE145" s="177">
        <v>2578.101807</v>
      </c>
      <c r="AF145" s="177">
        <v>2674.3098140000002</v>
      </c>
      <c r="AG145" s="177">
        <v>2777.9956050000001</v>
      </c>
      <c r="AH145" s="178">
        <v>3.5185000000000001E-2</v>
      </c>
    </row>
    <row r="146" spans="1:34" ht="12" x14ac:dyDescent="0.2"/>
    <row r="147" spans="1:34" ht="12.75" thickBot="1" x14ac:dyDescent="0.25"/>
    <row r="148" spans="1:34" ht="12" x14ac:dyDescent="0.2">
      <c r="B148" s="188" t="s">
        <v>1331</v>
      </c>
      <c r="C148" s="189"/>
      <c r="D148" s="189"/>
      <c r="E148" s="189"/>
      <c r="F148" s="189"/>
      <c r="G148" s="189"/>
      <c r="H148" s="189"/>
      <c r="I148" s="189"/>
      <c r="J148" s="189"/>
      <c r="K148" s="189"/>
      <c r="L148" s="189"/>
      <c r="M148" s="189"/>
      <c r="N148" s="189"/>
      <c r="O148" s="189"/>
      <c r="P148" s="189"/>
      <c r="Q148" s="189"/>
      <c r="R148" s="189"/>
      <c r="S148" s="189"/>
      <c r="T148" s="189"/>
      <c r="U148" s="189"/>
      <c r="V148" s="189"/>
      <c r="W148" s="189"/>
      <c r="X148" s="189"/>
      <c r="Y148" s="189"/>
      <c r="Z148" s="189"/>
      <c r="AA148" s="189"/>
      <c r="AB148" s="189"/>
      <c r="AC148" s="189"/>
      <c r="AD148" s="189"/>
      <c r="AE148" s="189"/>
      <c r="AF148" s="189"/>
      <c r="AG148" s="189"/>
      <c r="AH148" s="179"/>
    </row>
    <row r="149" spans="1:34" ht="12" x14ac:dyDescent="0.2">
      <c r="B149" s="24" t="s">
        <v>1332</v>
      </c>
    </row>
    <row r="150" spans="1:34" ht="12" x14ac:dyDescent="0.2">
      <c r="B150" s="24" t="s">
        <v>1333</v>
      </c>
    </row>
    <row r="151" spans="1:34" ht="12" x14ac:dyDescent="0.2">
      <c r="B151" s="24" t="s">
        <v>1334</v>
      </c>
    </row>
    <row r="152" spans="1:34" ht="15" customHeight="1" x14ac:dyDescent="0.2">
      <c r="B152" s="24" t="s">
        <v>1335</v>
      </c>
    </row>
    <row r="153" spans="1:34" ht="15" customHeight="1" x14ac:dyDescent="0.2">
      <c r="B153" s="24" t="s">
        <v>1336</v>
      </c>
    </row>
    <row r="154" spans="1:34" ht="15" customHeight="1" x14ac:dyDescent="0.2">
      <c r="B154" s="24" t="s">
        <v>1337</v>
      </c>
    </row>
    <row r="155" spans="1:34" ht="15" customHeight="1" x14ac:dyDescent="0.2">
      <c r="B155" s="24" t="s">
        <v>1338</v>
      </c>
    </row>
    <row r="156" spans="1:34" ht="15" customHeight="1" x14ac:dyDescent="0.2">
      <c r="B156" s="24" t="s">
        <v>1339</v>
      </c>
    </row>
    <row r="157" spans="1:34" ht="15" customHeight="1" x14ac:dyDescent="0.2">
      <c r="B157" s="24" t="s">
        <v>1340</v>
      </c>
    </row>
    <row r="158" spans="1:34" ht="15" customHeight="1" x14ac:dyDescent="0.2">
      <c r="B158" s="24" t="s">
        <v>1341</v>
      </c>
    </row>
    <row r="159" spans="1:34" ht="15" customHeight="1" x14ac:dyDescent="0.2">
      <c r="B159" s="24" t="s">
        <v>1342</v>
      </c>
    </row>
    <row r="160" spans="1:34" ht="15" customHeight="1" x14ac:dyDescent="0.2">
      <c r="B160" s="24" t="s">
        <v>1343</v>
      </c>
    </row>
    <row r="161" spans="2:2" ht="15" customHeight="1" x14ac:dyDescent="0.2">
      <c r="B161" s="24" t="s">
        <v>1344</v>
      </c>
    </row>
    <row r="162" spans="2:2" ht="15" customHeight="1" x14ac:dyDescent="0.2">
      <c r="B162" s="24" t="s">
        <v>1345</v>
      </c>
    </row>
    <row r="167" spans="2:2" ht="12" x14ac:dyDescent="0.2"/>
    <row r="182" ht="12" x14ac:dyDescent="0.2"/>
    <row r="207" ht="12" x14ac:dyDescent="0.2"/>
    <row r="208" ht="12" x14ac:dyDescent="0.2"/>
    <row r="310" spans="2:34" ht="15" customHeight="1" x14ac:dyDescent="0.2"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  <c r="R310" s="184"/>
      <c r="S310" s="184"/>
      <c r="T310" s="184"/>
      <c r="U310" s="184"/>
      <c r="V310" s="184"/>
      <c r="W310" s="184"/>
      <c r="X310" s="184"/>
      <c r="Y310" s="184"/>
      <c r="Z310" s="184"/>
      <c r="AA310" s="184"/>
      <c r="AB310" s="184"/>
      <c r="AC310" s="184"/>
      <c r="AD310" s="184"/>
      <c r="AE310" s="184"/>
      <c r="AF310" s="184"/>
      <c r="AG310" s="184"/>
      <c r="AH310" s="184"/>
    </row>
    <row r="513" spans="2:34" ht="15" customHeight="1" x14ac:dyDescent="0.2"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  <c r="R513" s="184"/>
      <c r="S513" s="184"/>
      <c r="T513" s="184"/>
      <c r="U513" s="184"/>
      <c r="V513" s="184"/>
      <c r="W513" s="184"/>
      <c r="X513" s="184"/>
      <c r="Y513" s="184"/>
      <c r="Z513" s="184"/>
      <c r="AA513" s="184"/>
      <c r="AB513" s="184"/>
      <c r="AC513" s="184"/>
      <c r="AD513" s="184"/>
      <c r="AE513" s="184"/>
      <c r="AF513" s="184"/>
      <c r="AG513" s="184"/>
      <c r="AH513" s="184"/>
    </row>
    <row r="714" spans="2:34" ht="15" customHeight="1" x14ac:dyDescent="0.2"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  <c r="R714" s="184"/>
      <c r="S714" s="184"/>
      <c r="T714" s="184"/>
      <c r="U714" s="184"/>
      <c r="V714" s="184"/>
      <c r="W714" s="184"/>
      <c r="X714" s="184"/>
      <c r="Y714" s="184"/>
      <c r="Z714" s="184"/>
      <c r="AA714" s="184"/>
      <c r="AB714" s="184"/>
      <c r="AC714" s="184"/>
      <c r="AD714" s="184"/>
      <c r="AE714" s="184"/>
      <c r="AF714" s="184"/>
      <c r="AG714" s="184"/>
      <c r="AH714" s="184"/>
    </row>
    <row r="889" spans="2:34" ht="15" customHeight="1" x14ac:dyDescent="0.2"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  <c r="R889" s="184"/>
      <c r="S889" s="184"/>
      <c r="T889" s="184"/>
      <c r="U889" s="184"/>
      <c r="V889" s="184"/>
      <c r="W889" s="184"/>
      <c r="X889" s="184"/>
      <c r="Y889" s="184"/>
      <c r="Z889" s="184"/>
      <c r="AA889" s="184"/>
      <c r="AB889" s="184"/>
      <c r="AC889" s="184"/>
      <c r="AD889" s="184"/>
      <c r="AE889" s="184"/>
      <c r="AF889" s="184"/>
      <c r="AG889" s="184"/>
      <c r="AH889" s="184"/>
    </row>
    <row r="1102" spans="2:34" ht="15" customHeight="1" x14ac:dyDescent="0.2">
      <c r="B1102" s="184"/>
      <c r="C1102" s="184"/>
      <c r="D1102" s="184"/>
      <c r="E1102" s="184"/>
      <c r="F1102" s="184"/>
      <c r="G1102" s="184"/>
      <c r="H1102" s="184"/>
      <c r="I1102" s="184"/>
      <c r="J1102" s="184"/>
      <c r="K1102" s="184"/>
      <c r="L1102" s="184"/>
      <c r="M1102" s="184"/>
      <c r="N1102" s="184"/>
      <c r="O1102" s="184"/>
      <c r="P1102" s="184"/>
      <c r="Q1102" s="184"/>
      <c r="R1102" s="184"/>
      <c r="S1102" s="184"/>
      <c r="T1102" s="184"/>
      <c r="U1102" s="184"/>
      <c r="V1102" s="184"/>
      <c r="W1102" s="184"/>
      <c r="X1102" s="184"/>
      <c r="Y1102" s="184"/>
      <c r="Z1102" s="184"/>
      <c r="AA1102" s="184"/>
      <c r="AB1102" s="184"/>
      <c r="AC1102" s="184"/>
      <c r="AD1102" s="184"/>
      <c r="AE1102" s="184"/>
      <c r="AF1102" s="184"/>
      <c r="AG1102" s="184"/>
      <c r="AH1102" s="184"/>
    </row>
    <row r="1229" spans="2:34" ht="15" customHeight="1" x14ac:dyDescent="0.2">
      <c r="B1229" s="184"/>
      <c r="C1229" s="184"/>
      <c r="D1229" s="184"/>
      <c r="E1229" s="184"/>
      <c r="F1229" s="184"/>
      <c r="G1229" s="184"/>
      <c r="H1229" s="184"/>
      <c r="I1229" s="184"/>
      <c r="J1229" s="184"/>
      <c r="K1229" s="184"/>
      <c r="L1229" s="184"/>
      <c r="M1229" s="184"/>
      <c r="N1229" s="184"/>
      <c r="O1229" s="184"/>
      <c r="P1229" s="184"/>
      <c r="Q1229" s="184"/>
      <c r="R1229" s="184"/>
      <c r="S1229" s="184"/>
      <c r="T1229" s="184"/>
      <c r="U1229" s="184"/>
      <c r="V1229" s="184"/>
      <c r="W1229" s="184"/>
      <c r="X1229" s="184"/>
      <c r="Y1229" s="184"/>
      <c r="Z1229" s="184"/>
      <c r="AA1229" s="184"/>
      <c r="AB1229" s="184"/>
      <c r="AC1229" s="184"/>
      <c r="AD1229" s="184"/>
      <c r="AE1229" s="184"/>
      <c r="AF1229" s="184"/>
      <c r="AG1229" s="184"/>
      <c r="AH1229" s="184"/>
    </row>
    <row r="1392" spans="2:34" ht="15" customHeight="1" x14ac:dyDescent="0.2">
      <c r="B1392" s="184"/>
      <c r="C1392" s="184"/>
      <c r="D1392" s="184"/>
      <c r="E1392" s="184"/>
      <c r="F1392" s="184"/>
      <c r="G1392" s="184"/>
      <c r="H1392" s="184"/>
      <c r="I1392" s="184"/>
      <c r="J1392" s="184"/>
      <c r="K1392" s="184"/>
      <c r="L1392" s="184"/>
      <c r="M1392" s="184"/>
      <c r="N1392" s="184"/>
      <c r="O1392" s="184"/>
      <c r="P1392" s="184"/>
      <c r="Q1392" s="184"/>
      <c r="R1392" s="184"/>
      <c r="S1392" s="184"/>
      <c r="T1392" s="184"/>
      <c r="U1392" s="184"/>
      <c r="V1392" s="184"/>
      <c r="W1392" s="184"/>
      <c r="X1392" s="184"/>
      <c r="Y1392" s="184"/>
      <c r="Z1392" s="184"/>
      <c r="AA1392" s="184"/>
      <c r="AB1392" s="184"/>
      <c r="AC1392" s="184"/>
      <c r="AD1392" s="184"/>
      <c r="AE1392" s="184"/>
      <c r="AF1392" s="184"/>
      <c r="AG1392" s="184"/>
      <c r="AH1392" s="184"/>
    </row>
    <row r="1504" spans="2:34" ht="15" customHeight="1" x14ac:dyDescent="0.2">
      <c r="B1504" s="184"/>
      <c r="C1504" s="184"/>
      <c r="D1504" s="184"/>
      <c r="E1504" s="184"/>
      <c r="F1504" s="184"/>
      <c r="G1504" s="184"/>
      <c r="H1504" s="184"/>
      <c r="I1504" s="184"/>
      <c r="J1504" s="184"/>
      <c r="K1504" s="184"/>
      <c r="L1504" s="184"/>
      <c r="M1504" s="184"/>
      <c r="N1504" s="184"/>
      <c r="O1504" s="184"/>
      <c r="P1504" s="184"/>
      <c r="Q1504" s="184"/>
      <c r="R1504" s="184"/>
      <c r="S1504" s="184"/>
      <c r="T1504" s="184"/>
      <c r="U1504" s="184"/>
      <c r="V1504" s="184"/>
      <c r="W1504" s="184"/>
      <c r="X1504" s="184"/>
      <c r="Y1504" s="184"/>
      <c r="Z1504" s="184"/>
      <c r="AA1504" s="184"/>
      <c r="AB1504" s="184"/>
      <c r="AC1504" s="184"/>
      <c r="AD1504" s="184"/>
      <c r="AE1504" s="184"/>
      <c r="AF1504" s="184"/>
      <c r="AG1504" s="184"/>
      <c r="AH1504" s="184"/>
    </row>
    <row r="1606" spans="2:34" ht="15" customHeight="1" x14ac:dyDescent="0.2">
      <c r="B1606" s="184"/>
      <c r="C1606" s="184"/>
      <c r="D1606" s="184"/>
      <c r="E1606" s="184"/>
      <c r="F1606" s="184"/>
      <c r="G1606" s="184"/>
      <c r="H1606" s="184"/>
      <c r="I1606" s="184"/>
      <c r="J1606" s="184"/>
      <c r="K1606" s="184"/>
      <c r="L1606" s="184"/>
      <c r="M1606" s="184"/>
      <c r="N1606" s="184"/>
      <c r="O1606" s="184"/>
      <c r="P1606" s="184"/>
      <c r="Q1606" s="184"/>
      <c r="R1606" s="184"/>
      <c r="S1606" s="184"/>
      <c r="T1606" s="184"/>
      <c r="U1606" s="184"/>
      <c r="V1606" s="184"/>
      <c r="W1606" s="184"/>
      <c r="X1606" s="184"/>
      <c r="Y1606" s="184"/>
      <c r="Z1606" s="184"/>
      <c r="AA1606" s="184"/>
      <c r="AB1606" s="184"/>
      <c r="AC1606" s="184"/>
      <c r="AD1606" s="184"/>
      <c r="AE1606" s="184"/>
      <c r="AF1606" s="184"/>
      <c r="AG1606" s="184"/>
      <c r="AH1606" s="184"/>
    </row>
    <row r="1700" spans="2:34" ht="15" customHeight="1" x14ac:dyDescent="0.2">
      <c r="B1700" s="184"/>
      <c r="C1700" s="184"/>
      <c r="D1700" s="184"/>
      <c r="E1700" s="184"/>
      <c r="F1700" s="184"/>
      <c r="G1700" s="184"/>
      <c r="H1700" s="184"/>
      <c r="I1700" s="184"/>
      <c r="J1700" s="184"/>
      <c r="K1700" s="184"/>
      <c r="L1700" s="184"/>
      <c r="M1700" s="184"/>
      <c r="N1700" s="184"/>
      <c r="O1700" s="184"/>
      <c r="P1700" s="184"/>
      <c r="Q1700" s="184"/>
      <c r="R1700" s="184"/>
      <c r="S1700" s="184"/>
      <c r="T1700" s="184"/>
      <c r="U1700" s="184"/>
      <c r="V1700" s="184"/>
      <c r="W1700" s="184"/>
      <c r="X1700" s="184"/>
      <c r="Y1700" s="184"/>
      <c r="Z1700" s="184"/>
      <c r="AA1700" s="184"/>
      <c r="AB1700" s="184"/>
      <c r="AC1700" s="184"/>
      <c r="AD1700" s="184"/>
      <c r="AE1700" s="184"/>
      <c r="AF1700" s="184"/>
      <c r="AG1700" s="184"/>
      <c r="AH1700" s="184"/>
    </row>
    <row r="1947" spans="2:34" ht="15" customHeight="1" x14ac:dyDescent="0.2">
      <c r="B1947" s="184"/>
      <c r="C1947" s="184"/>
      <c r="D1947" s="184"/>
      <c r="E1947" s="184"/>
      <c r="F1947" s="184"/>
      <c r="G1947" s="184"/>
      <c r="H1947" s="184"/>
      <c r="I1947" s="184"/>
      <c r="J1947" s="184"/>
      <c r="K1947" s="184"/>
      <c r="L1947" s="184"/>
      <c r="M1947" s="184"/>
      <c r="N1947" s="184"/>
      <c r="O1947" s="184"/>
      <c r="P1947" s="184"/>
      <c r="Q1947" s="184"/>
      <c r="R1947" s="184"/>
      <c r="S1947" s="184"/>
      <c r="T1947" s="184"/>
      <c r="U1947" s="184"/>
      <c r="V1947" s="184"/>
      <c r="W1947" s="184"/>
      <c r="X1947" s="184"/>
      <c r="Y1947" s="184"/>
      <c r="Z1947" s="184"/>
      <c r="AA1947" s="184"/>
      <c r="AB1947" s="184"/>
      <c r="AC1947" s="184"/>
      <c r="AD1947" s="184"/>
      <c r="AE1947" s="184"/>
      <c r="AF1947" s="184"/>
      <c r="AG1947" s="184"/>
      <c r="AH1947" s="184"/>
    </row>
    <row r="2033" spans="2:34" ht="15" customHeight="1" x14ac:dyDescent="0.2">
      <c r="B2033" s="184"/>
      <c r="C2033" s="184"/>
      <c r="D2033" s="184"/>
      <c r="E2033" s="184"/>
      <c r="F2033" s="184"/>
      <c r="G2033" s="184"/>
      <c r="H2033" s="184"/>
      <c r="I2033" s="184"/>
      <c r="J2033" s="184"/>
      <c r="K2033" s="184"/>
      <c r="L2033" s="184"/>
      <c r="M2033" s="184"/>
      <c r="N2033" s="184"/>
      <c r="O2033" s="184"/>
      <c r="P2033" s="184"/>
      <c r="Q2033" s="184"/>
      <c r="R2033" s="184"/>
      <c r="S2033" s="184"/>
      <c r="T2033" s="184"/>
      <c r="U2033" s="184"/>
      <c r="V2033" s="184"/>
      <c r="W2033" s="184"/>
      <c r="X2033" s="184"/>
      <c r="Y2033" s="184"/>
      <c r="Z2033" s="184"/>
      <c r="AA2033" s="184"/>
      <c r="AB2033" s="184"/>
      <c r="AC2033" s="184"/>
      <c r="AD2033" s="184"/>
      <c r="AE2033" s="184"/>
      <c r="AF2033" s="184"/>
      <c r="AG2033" s="184"/>
      <c r="AH2033" s="184"/>
    </row>
    <row r="2155" spans="2:34" ht="15" customHeight="1" x14ac:dyDescent="0.2">
      <c r="B2155" s="184"/>
      <c r="C2155" s="184"/>
      <c r="D2155" s="184"/>
      <c r="E2155" s="184"/>
      <c r="F2155" s="184"/>
      <c r="G2155" s="184"/>
      <c r="H2155" s="184"/>
      <c r="I2155" s="184"/>
      <c r="J2155" s="184"/>
      <c r="K2155" s="184"/>
      <c r="L2155" s="184"/>
      <c r="M2155" s="184"/>
      <c r="N2155" s="184"/>
      <c r="O2155" s="184"/>
      <c r="P2155" s="184"/>
      <c r="Q2155" s="184"/>
      <c r="R2155" s="184"/>
      <c r="S2155" s="184"/>
      <c r="T2155" s="184"/>
      <c r="U2155" s="184"/>
      <c r="V2155" s="184"/>
      <c r="W2155" s="184"/>
      <c r="X2155" s="184"/>
      <c r="Y2155" s="184"/>
      <c r="Z2155" s="184"/>
      <c r="AA2155" s="184"/>
      <c r="AB2155" s="184"/>
      <c r="AC2155" s="184"/>
      <c r="AD2155" s="184"/>
      <c r="AE2155" s="184"/>
      <c r="AF2155" s="184"/>
      <c r="AG2155" s="184"/>
      <c r="AH2155" s="184"/>
    </row>
    <row r="2319" spans="2:34" ht="15" customHeight="1" x14ac:dyDescent="0.2">
      <c r="B2319" s="184"/>
      <c r="C2319" s="184"/>
      <c r="D2319" s="184"/>
      <c r="E2319" s="184"/>
      <c r="F2319" s="184"/>
      <c r="G2319" s="184"/>
      <c r="H2319" s="184"/>
      <c r="I2319" s="184"/>
      <c r="J2319" s="184"/>
      <c r="K2319" s="184"/>
      <c r="L2319" s="184"/>
      <c r="M2319" s="184"/>
      <c r="N2319" s="184"/>
      <c r="O2319" s="184"/>
      <c r="P2319" s="184"/>
      <c r="Q2319" s="184"/>
      <c r="R2319" s="184"/>
      <c r="S2319" s="184"/>
      <c r="T2319" s="184"/>
      <c r="U2319" s="184"/>
      <c r="V2319" s="184"/>
      <c r="W2319" s="184"/>
      <c r="X2319" s="184"/>
      <c r="Y2319" s="184"/>
      <c r="Z2319" s="184"/>
      <c r="AA2319" s="184"/>
      <c r="AB2319" s="184"/>
      <c r="AC2319" s="184"/>
      <c r="AD2319" s="184"/>
      <c r="AE2319" s="184"/>
      <c r="AF2319" s="184"/>
      <c r="AG2319" s="184"/>
      <c r="AH2319" s="184"/>
    </row>
    <row r="2421" spans="2:34" ht="15" customHeight="1" x14ac:dyDescent="0.2">
      <c r="B2421" s="184"/>
      <c r="C2421" s="184"/>
      <c r="D2421" s="184"/>
      <c r="E2421" s="184"/>
      <c r="F2421" s="184"/>
      <c r="G2421" s="184"/>
      <c r="H2421" s="184"/>
      <c r="I2421" s="184"/>
      <c r="J2421" s="184"/>
      <c r="K2421" s="184"/>
      <c r="L2421" s="184"/>
      <c r="M2421" s="184"/>
      <c r="N2421" s="184"/>
      <c r="O2421" s="184"/>
      <c r="P2421" s="184"/>
      <c r="Q2421" s="184"/>
      <c r="R2421" s="184"/>
      <c r="S2421" s="184"/>
      <c r="T2421" s="184"/>
      <c r="U2421" s="184"/>
      <c r="V2421" s="184"/>
      <c r="W2421" s="184"/>
      <c r="X2421" s="184"/>
      <c r="Y2421" s="184"/>
      <c r="Z2421" s="184"/>
      <c r="AA2421" s="184"/>
      <c r="AB2421" s="184"/>
      <c r="AC2421" s="184"/>
      <c r="AD2421" s="184"/>
      <c r="AE2421" s="184"/>
      <c r="AF2421" s="184"/>
      <c r="AG2421" s="184"/>
      <c r="AH2421" s="184"/>
    </row>
    <row r="2511" spans="2:34" ht="15" customHeight="1" x14ac:dyDescent="0.2">
      <c r="B2511" s="184"/>
      <c r="C2511" s="184"/>
      <c r="D2511" s="184"/>
      <c r="E2511" s="184"/>
      <c r="F2511" s="184"/>
      <c r="G2511" s="184"/>
      <c r="H2511" s="184"/>
      <c r="I2511" s="184"/>
      <c r="J2511" s="184"/>
      <c r="K2511" s="184"/>
      <c r="L2511" s="184"/>
      <c r="M2511" s="184"/>
      <c r="N2511" s="184"/>
      <c r="O2511" s="184"/>
      <c r="P2511" s="184"/>
      <c r="Q2511" s="184"/>
      <c r="R2511" s="184"/>
      <c r="S2511" s="184"/>
      <c r="T2511" s="184"/>
      <c r="U2511" s="184"/>
      <c r="V2511" s="184"/>
      <c r="W2511" s="184"/>
      <c r="X2511" s="184"/>
      <c r="Y2511" s="184"/>
      <c r="Z2511" s="184"/>
      <c r="AA2511" s="184"/>
      <c r="AB2511" s="184"/>
      <c r="AC2511" s="184"/>
      <c r="AD2511" s="184"/>
      <c r="AE2511" s="184"/>
      <c r="AF2511" s="184"/>
      <c r="AG2511" s="184"/>
      <c r="AH2511" s="184"/>
    </row>
    <row r="2600" spans="2:34" ht="15" customHeight="1" x14ac:dyDescent="0.2">
      <c r="B2600" s="184"/>
      <c r="C2600" s="184"/>
      <c r="D2600" s="184"/>
      <c r="E2600" s="184"/>
      <c r="F2600" s="184"/>
      <c r="G2600" s="184"/>
      <c r="H2600" s="184"/>
      <c r="I2600" s="184"/>
      <c r="J2600" s="184"/>
      <c r="K2600" s="184"/>
      <c r="L2600" s="184"/>
      <c r="M2600" s="184"/>
      <c r="N2600" s="184"/>
      <c r="O2600" s="184"/>
      <c r="P2600" s="184"/>
      <c r="Q2600" s="184"/>
      <c r="R2600" s="184"/>
      <c r="S2600" s="184"/>
      <c r="T2600" s="184"/>
      <c r="U2600" s="184"/>
      <c r="V2600" s="184"/>
      <c r="W2600" s="184"/>
      <c r="X2600" s="184"/>
      <c r="Y2600" s="184"/>
      <c r="Z2600" s="184"/>
      <c r="AA2600" s="184"/>
      <c r="AB2600" s="184"/>
      <c r="AC2600" s="184"/>
      <c r="AD2600" s="184"/>
      <c r="AE2600" s="184"/>
      <c r="AF2600" s="184"/>
      <c r="AG2600" s="184"/>
      <c r="AH2600" s="184"/>
    </row>
    <row r="2721" spans="2:34" ht="15" customHeight="1" x14ac:dyDescent="0.2">
      <c r="B2721" s="184"/>
      <c r="C2721" s="184"/>
      <c r="D2721" s="184"/>
      <c r="E2721" s="184"/>
      <c r="F2721" s="184"/>
      <c r="G2721" s="184"/>
      <c r="H2721" s="184"/>
      <c r="I2721" s="184"/>
      <c r="J2721" s="184"/>
      <c r="K2721" s="184"/>
      <c r="L2721" s="184"/>
      <c r="M2721" s="184"/>
      <c r="N2721" s="184"/>
      <c r="O2721" s="184"/>
      <c r="P2721" s="184"/>
      <c r="Q2721" s="184"/>
      <c r="R2721" s="184"/>
      <c r="S2721" s="184"/>
      <c r="T2721" s="184"/>
      <c r="U2721" s="184"/>
      <c r="V2721" s="184"/>
      <c r="W2721" s="184"/>
      <c r="X2721" s="184"/>
      <c r="Y2721" s="184"/>
      <c r="Z2721" s="184"/>
      <c r="AA2721" s="184"/>
      <c r="AB2721" s="184"/>
      <c r="AC2721" s="184"/>
      <c r="AD2721" s="184"/>
      <c r="AE2721" s="184"/>
      <c r="AF2721" s="184"/>
      <c r="AG2721" s="184"/>
      <c r="AH2721" s="184"/>
    </row>
    <row r="2839" spans="2:34" ht="15" customHeight="1" x14ac:dyDescent="0.2">
      <c r="B2839" s="184"/>
      <c r="C2839" s="184"/>
      <c r="D2839" s="184"/>
      <c r="E2839" s="184"/>
      <c r="F2839" s="184"/>
      <c r="G2839" s="184"/>
      <c r="H2839" s="184"/>
      <c r="I2839" s="184"/>
      <c r="J2839" s="184"/>
      <c r="K2839" s="184"/>
      <c r="L2839" s="184"/>
      <c r="M2839" s="184"/>
      <c r="N2839" s="184"/>
      <c r="O2839" s="184"/>
      <c r="P2839" s="184"/>
      <c r="Q2839" s="184"/>
      <c r="R2839" s="184"/>
      <c r="S2839" s="184"/>
      <c r="T2839" s="184"/>
      <c r="U2839" s="184"/>
      <c r="V2839" s="184"/>
      <c r="W2839" s="184"/>
      <c r="X2839" s="184"/>
      <c r="Y2839" s="184"/>
      <c r="Z2839" s="184"/>
      <c r="AA2839" s="184"/>
      <c r="AB2839" s="184"/>
      <c r="AC2839" s="184"/>
      <c r="AD2839" s="184"/>
      <c r="AE2839" s="184"/>
      <c r="AF2839" s="184"/>
      <c r="AG2839" s="184"/>
      <c r="AH2839" s="184"/>
    </row>
  </sheetData>
  <mergeCells count="21">
    <mergeCell ref="B1700:AH1700"/>
    <mergeCell ref="B114:AH114"/>
    <mergeCell ref="B148:AG148"/>
    <mergeCell ref="B310:AH310"/>
    <mergeCell ref="B513:AH513"/>
    <mergeCell ref="B714:AH714"/>
    <mergeCell ref="B889:AH889"/>
    <mergeCell ref="B1102:AH1102"/>
    <mergeCell ref="B1229:AH1229"/>
    <mergeCell ref="B1392:AH1392"/>
    <mergeCell ref="B1504:AH1504"/>
    <mergeCell ref="B1606:AH1606"/>
    <mergeCell ref="B2600:AH2600"/>
    <mergeCell ref="B2721:AH2721"/>
    <mergeCell ref="B2839:AH2839"/>
    <mergeCell ref="B1947:AH1947"/>
    <mergeCell ref="B2033:AH2033"/>
    <mergeCell ref="B2155:AH2155"/>
    <mergeCell ref="B2319:AH2319"/>
    <mergeCell ref="B2421:AH2421"/>
    <mergeCell ref="B2511:AH2511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2AD9-2293-4967-BBF7-BF5582316BA3}">
  <sheetPr>
    <tabColor theme="0" tint="-0.14999847407452621"/>
  </sheetPr>
  <dimension ref="A1:M24"/>
  <sheetViews>
    <sheetView workbookViewId="0">
      <selection activeCell="D19" sqref="D19"/>
    </sheetView>
  </sheetViews>
  <sheetFormatPr defaultRowHeight="15" x14ac:dyDescent="0.25"/>
  <cols>
    <col min="1" max="1" width="25.85546875" customWidth="1"/>
    <col min="2" max="2" width="14.140625" customWidth="1"/>
    <col min="3" max="3" width="17.5703125" style="45" customWidth="1"/>
    <col min="4" max="4" width="15.140625" customWidth="1"/>
    <col min="5" max="5" width="23.85546875" customWidth="1"/>
    <col min="6" max="6" width="15.5703125" customWidth="1"/>
    <col min="7" max="7" width="18.28515625" customWidth="1"/>
  </cols>
  <sheetData>
    <row r="1" spans="1:13" x14ac:dyDescent="0.25">
      <c r="A1" t="s">
        <v>893</v>
      </c>
      <c r="B1" s="153"/>
      <c r="C1">
        <v>2019</v>
      </c>
      <c r="D1" s="45">
        <v>2019</v>
      </c>
      <c r="E1" s="45">
        <v>2019</v>
      </c>
      <c r="F1" s="45">
        <v>2019</v>
      </c>
      <c r="G1" s="45">
        <v>2019</v>
      </c>
      <c r="H1">
        <v>2019</v>
      </c>
      <c r="I1">
        <v>2019</v>
      </c>
    </row>
    <row r="2" spans="1:13" x14ac:dyDescent="0.25">
      <c r="B2" s="46" t="s">
        <v>225</v>
      </c>
      <c r="C2" s="75" t="s">
        <v>824</v>
      </c>
      <c r="D2" s="141" t="s">
        <v>839</v>
      </c>
      <c r="E2" s="75" t="s">
        <v>844</v>
      </c>
      <c r="F2" s="75" t="s">
        <v>840</v>
      </c>
      <c r="G2" s="75" t="s">
        <v>841</v>
      </c>
      <c r="H2" s="46" t="s">
        <v>895</v>
      </c>
      <c r="I2" s="46" t="s">
        <v>842</v>
      </c>
      <c r="J2" s="140" t="s">
        <v>898</v>
      </c>
      <c r="M2" s="45"/>
    </row>
    <row r="3" spans="1:13" s="45" customFormat="1" x14ac:dyDescent="0.25">
      <c r="A3" s="46" t="s">
        <v>227</v>
      </c>
      <c r="B3" s="121" t="s">
        <v>1204</v>
      </c>
      <c r="C3" s="142">
        <f>SEDStransport!A3</f>
        <v>8.64</v>
      </c>
      <c r="D3" s="142">
        <f>SEDStransport!B3</f>
        <v>28.61</v>
      </c>
      <c r="E3" s="142">
        <f>SEDStransport!C3</f>
        <v>17.489999999999998</v>
      </c>
      <c r="F3" s="142">
        <f>SEDStransport!D3</f>
        <v>14.76</v>
      </c>
      <c r="G3" s="142" t="str">
        <f>SEDStransport!E3</f>
        <v>#</v>
      </c>
      <c r="H3" s="142">
        <f>SEDStransport!F3</f>
        <v>14.06</v>
      </c>
      <c r="I3" s="142"/>
      <c r="J3" s="142"/>
    </row>
    <row r="4" spans="1:13" s="45" customFormat="1" x14ac:dyDescent="0.25">
      <c r="A4" s="46" t="s">
        <v>736</v>
      </c>
      <c r="B4" s="121" t="s">
        <v>1204</v>
      </c>
      <c r="C4" s="142">
        <f>SEDSpower!A3</f>
        <v>3.74</v>
      </c>
      <c r="D4" s="142">
        <f>SEDSpower!B3</f>
        <v>14.8</v>
      </c>
      <c r="E4" s="143" t="s">
        <v>897</v>
      </c>
      <c r="F4" s="142">
        <f>SEDSpower!D3</f>
        <v>0.67</v>
      </c>
      <c r="G4" s="142">
        <f>SEDSpower!E3</f>
        <v>2.33</v>
      </c>
      <c r="H4" s="143" t="s">
        <v>897</v>
      </c>
      <c r="I4" s="142"/>
      <c r="J4" s="142"/>
    </row>
    <row r="5" spans="1:13" x14ac:dyDescent="0.25">
      <c r="A5" s="46" t="s">
        <v>843</v>
      </c>
      <c r="B5" s="121" t="s">
        <v>1204</v>
      </c>
      <c r="C5" s="142">
        <f>SEDSresidential!A3</f>
        <v>12.52</v>
      </c>
      <c r="D5" s="142">
        <f>SEDSresidential!B3</f>
        <v>21.61</v>
      </c>
      <c r="E5" s="142">
        <f>SEDSresidential!C3</f>
        <v>26.89</v>
      </c>
      <c r="F5" s="142">
        <f>SEDSresidential!D3</f>
        <v>23.09</v>
      </c>
      <c r="G5" s="142">
        <f>SEDSresidential!E3</f>
        <v>11.46</v>
      </c>
      <c r="H5" s="143" t="str">
        <f>SEDSresidential!F3</f>
        <v>NA</v>
      </c>
      <c r="I5" s="143" t="s">
        <v>897</v>
      </c>
      <c r="J5" s="143" t="s">
        <v>897</v>
      </c>
    </row>
    <row r="6" spans="1:13" x14ac:dyDescent="0.25">
      <c r="A6" s="46" t="s">
        <v>428</v>
      </c>
      <c r="B6" s="121" t="s">
        <v>1204</v>
      </c>
      <c r="C6" s="142">
        <f>SEDcommercial!A3</f>
        <v>9.1</v>
      </c>
      <c r="D6" s="142">
        <f>SEDcommercial!B3</f>
        <v>18.12</v>
      </c>
      <c r="E6" s="142">
        <f>SEDcommercial!C3</f>
        <v>16.079999999999998</v>
      </c>
      <c r="F6" s="142">
        <f>SEDcommercial!D3</f>
        <v>23.09</v>
      </c>
      <c r="G6" s="142">
        <f>SEDcommercial!E3</f>
        <v>2.71</v>
      </c>
      <c r="H6" s="143" t="s">
        <v>897</v>
      </c>
      <c r="I6" s="142"/>
      <c r="J6" s="142"/>
    </row>
    <row r="7" spans="1:13" x14ac:dyDescent="0.25">
      <c r="A7" s="46" t="s">
        <v>435</v>
      </c>
      <c r="B7" s="121" t="s">
        <v>1204</v>
      </c>
      <c r="C7" s="142">
        <f>SEDSindustry!A3</f>
        <v>7.44</v>
      </c>
      <c r="D7" s="142">
        <f>SEDSindustry!B3</f>
        <v>17.84</v>
      </c>
      <c r="E7" s="142">
        <f>SEDSindustry!C3</f>
        <v>17.5</v>
      </c>
      <c r="F7" s="142">
        <f>SEDSindustry!D3</f>
        <v>29.1</v>
      </c>
      <c r="G7" s="142">
        <f>SEDSindustry!E3</f>
        <v>2.6</v>
      </c>
      <c r="H7" s="142">
        <f>SEDSindustry!F3</f>
        <v>11.27</v>
      </c>
      <c r="I7" s="142">
        <f>SEDSindustry!$C$66</f>
        <v>3.41</v>
      </c>
      <c r="J7" s="142"/>
    </row>
    <row r="8" spans="1:13" x14ac:dyDescent="0.25">
      <c r="A8" s="45"/>
    </row>
    <row r="9" spans="1:13" s="45" customFormat="1" x14ac:dyDescent="0.25">
      <c r="A9"/>
    </row>
    <row r="11" spans="1:13" x14ac:dyDescent="0.25">
      <c r="B11" s="138"/>
      <c r="D11" s="138"/>
    </row>
    <row r="12" spans="1:13" x14ac:dyDescent="0.25">
      <c r="B12" s="75"/>
      <c r="C12" s="141"/>
      <c r="D12" s="75"/>
    </row>
    <row r="13" spans="1:13" x14ac:dyDescent="0.25">
      <c r="A13" s="46"/>
      <c r="B13" s="46"/>
      <c r="C13" s="144"/>
    </row>
    <row r="14" spans="1:13" x14ac:dyDescent="0.25">
      <c r="A14" s="46"/>
      <c r="B14" s="46"/>
      <c r="C14" s="145"/>
      <c r="D14" s="75"/>
    </row>
    <row r="15" spans="1:13" x14ac:dyDescent="0.25">
      <c r="A15" s="46"/>
      <c r="B15" s="46"/>
      <c r="C15" s="144"/>
      <c r="D15" s="138"/>
    </row>
    <row r="16" spans="1:13" x14ac:dyDescent="0.25">
      <c r="A16" s="46"/>
      <c r="B16" s="121"/>
      <c r="C16" s="144"/>
      <c r="D16" s="138"/>
    </row>
    <row r="17" spans="1:4" x14ac:dyDescent="0.25">
      <c r="A17" s="46"/>
      <c r="B17" s="46"/>
      <c r="C17" s="144"/>
      <c r="D17" s="138"/>
    </row>
    <row r="19" spans="1:4" x14ac:dyDescent="0.25">
      <c r="B19" s="45"/>
    </row>
    <row r="20" spans="1:4" x14ac:dyDescent="0.25">
      <c r="A20" s="45"/>
    </row>
    <row r="21" spans="1:4" x14ac:dyDescent="0.25">
      <c r="A21" s="121"/>
    </row>
    <row r="22" spans="1:4" x14ac:dyDescent="0.25">
      <c r="A22" s="121"/>
    </row>
    <row r="23" spans="1:4" x14ac:dyDescent="0.25">
      <c r="A23" s="121"/>
    </row>
    <row r="24" spans="1:4" x14ac:dyDescent="0.25">
      <c r="A24" s="12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0B787-9C50-466A-BCF7-DFDF8F3BCFBC}">
  <sheetPr>
    <tabColor theme="0" tint="-0.14999847407452621"/>
  </sheetPr>
  <dimension ref="A1:N66"/>
  <sheetViews>
    <sheetView workbookViewId="0">
      <selection activeCell="D69" sqref="D69"/>
    </sheetView>
  </sheetViews>
  <sheetFormatPr defaultRowHeight="15" x14ac:dyDescent="0.25"/>
  <cols>
    <col min="1" max="1" width="16.28515625" customWidth="1"/>
    <col min="2" max="2" width="24.140625" customWidth="1"/>
    <col min="3" max="3" width="13.28515625" customWidth="1"/>
    <col min="4" max="4" width="22.28515625" customWidth="1"/>
    <col min="5" max="5" width="12.5703125" customWidth="1"/>
    <col min="6" max="6" width="13.28515625" customWidth="1"/>
  </cols>
  <sheetData>
    <row r="1" spans="1:14" s="45" customFormat="1" x14ac:dyDescent="0.25">
      <c r="A1" s="45">
        <v>2019</v>
      </c>
      <c r="B1" s="45">
        <v>2019</v>
      </c>
      <c r="C1" s="45">
        <v>2019</v>
      </c>
      <c r="D1" s="45">
        <v>2019</v>
      </c>
      <c r="E1" s="45">
        <v>2019</v>
      </c>
      <c r="F1" s="45">
        <v>2019</v>
      </c>
    </row>
    <row r="2" spans="1:14" s="45" customFormat="1" x14ac:dyDescent="0.25">
      <c r="A2" s="45" t="s">
        <v>824</v>
      </c>
      <c r="B2" s="45" t="s">
        <v>839</v>
      </c>
      <c r="C2" s="45" t="s">
        <v>844</v>
      </c>
      <c r="D2" s="45" t="s">
        <v>840</v>
      </c>
      <c r="E2" s="45" t="s">
        <v>841</v>
      </c>
      <c r="F2" s="45" t="s">
        <v>895</v>
      </c>
    </row>
    <row r="3" spans="1:14" s="45" customFormat="1" x14ac:dyDescent="0.25">
      <c r="A3" s="45">
        <f>C66</f>
        <v>12.52</v>
      </c>
      <c r="B3" s="73">
        <f t="shared" ref="B3:D3" si="0">D66</f>
        <v>21.61</v>
      </c>
      <c r="C3" s="45">
        <f t="shared" si="0"/>
        <v>26.89</v>
      </c>
      <c r="D3" s="45">
        <f t="shared" si="0"/>
        <v>23.09</v>
      </c>
      <c r="E3" s="45">
        <f>H66</f>
        <v>11.46</v>
      </c>
      <c r="F3" s="138" t="s">
        <v>897</v>
      </c>
    </row>
    <row r="4" spans="1:14" s="45" customFormat="1" x14ac:dyDescent="0.25"/>
    <row r="5" spans="1:14" s="45" customFormat="1" x14ac:dyDescent="0.25"/>
    <row r="6" spans="1:14" s="45" customFormat="1" ht="15.75" thickBot="1" x14ac:dyDescent="0.3">
      <c r="A6" s="46" t="s">
        <v>894</v>
      </c>
    </row>
    <row r="7" spans="1:14" x14ac:dyDescent="0.25">
      <c r="A7" s="190" t="s">
        <v>539</v>
      </c>
      <c r="B7" s="192" t="s">
        <v>846</v>
      </c>
      <c r="C7" s="197"/>
      <c r="D7" s="197"/>
      <c r="E7" s="197"/>
      <c r="F7" s="197"/>
      <c r="G7" s="197"/>
      <c r="H7" s="197"/>
      <c r="I7" s="197"/>
      <c r="J7" s="197"/>
      <c r="K7" s="193"/>
      <c r="L7" s="124"/>
      <c r="M7" s="202"/>
      <c r="N7" s="203"/>
    </row>
    <row r="8" spans="1:14" x14ac:dyDescent="0.25">
      <c r="A8" s="196"/>
      <c r="B8" s="198"/>
      <c r="C8" s="199"/>
      <c r="D8" s="199"/>
      <c r="E8" s="199"/>
      <c r="F8" s="199"/>
      <c r="G8" s="199"/>
      <c r="H8" s="199"/>
      <c r="I8" s="199"/>
      <c r="J8" s="199"/>
      <c r="K8" s="200"/>
      <c r="L8" s="125"/>
      <c r="M8" s="204"/>
      <c r="N8" s="205"/>
    </row>
    <row r="9" spans="1:14" x14ac:dyDescent="0.25">
      <c r="A9" s="196"/>
      <c r="B9" s="198"/>
      <c r="C9" s="199"/>
      <c r="D9" s="199"/>
      <c r="E9" s="199"/>
      <c r="F9" s="199"/>
      <c r="G9" s="199"/>
      <c r="H9" s="199"/>
      <c r="I9" s="199"/>
      <c r="J9" s="199"/>
      <c r="K9" s="200"/>
      <c r="L9" s="125"/>
      <c r="M9" s="204"/>
      <c r="N9" s="205"/>
    </row>
    <row r="10" spans="1:14" ht="15.75" thickBot="1" x14ac:dyDescent="0.3">
      <c r="A10" s="196"/>
      <c r="B10" s="194"/>
      <c r="C10" s="201"/>
      <c r="D10" s="201"/>
      <c r="E10" s="201"/>
      <c r="F10" s="201"/>
      <c r="G10" s="201"/>
      <c r="H10" s="201"/>
      <c r="I10" s="201"/>
      <c r="J10" s="201"/>
      <c r="K10" s="195"/>
      <c r="L10" s="126" t="s">
        <v>225</v>
      </c>
      <c r="M10" s="204"/>
      <c r="N10" s="205"/>
    </row>
    <row r="11" spans="1:14" x14ac:dyDescent="0.25">
      <c r="A11" s="196"/>
      <c r="B11" s="190" t="s">
        <v>851</v>
      </c>
      <c r="C11" s="124"/>
      <c r="D11" s="192" t="s">
        <v>193</v>
      </c>
      <c r="E11" s="197"/>
      <c r="F11" s="197"/>
      <c r="G11" s="193"/>
      <c r="H11" s="192" t="s">
        <v>854</v>
      </c>
      <c r="I11" s="193"/>
      <c r="J11" s="192" t="s">
        <v>855</v>
      </c>
      <c r="K11" s="193"/>
      <c r="L11" s="126" t="s">
        <v>847</v>
      </c>
      <c r="M11" s="198" t="s">
        <v>849</v>
      </c>
      <c r="N11" s="200"/>
    </row>
    <row r="12" spans="1:14" x14ac:dyDescent="0.25">
      <c r="A12" s="196"/>
      <c r="B12" s="196"/>
      <c r="C12" s="125"/>
      <c r="D12" s="198"/>
      <c r="E12" s="199"/>
      <c r="F12" s="199"/>
      <c r="G12" s="200"/>
      <c r="H12" s="198"/>
      <c r="I12" s="200"/>
      <c r="J12" s="198"/>
      <c r="K12" s="200"/>
      <c r="L12" s="126" t="s">
        <v>848</v>
      </c>
      <c r="M12" s="198" t="s">
        <v>850</v>
      </c>
      <c r="N12" s="200"/>
    </row>
    <row r="13" spans="1:14" ht="15.75" thickBot="1" x14ac:dyDescent="0.3">
      <c r="A13" s="196"/>
      <c r="B13" s="196"/>
      <c r="C13" s="126" t="s">
        <v>852</v>
      </c>
      <c r="D13" s="194"/>
      <c r="E13" s="201"/>
      <c r="F13" s="201"/>
      <c r="G13" s="195"/>
      <c r="H13" s="194"/>
      <c r="I13" s="195"/>
      <c r="J13" s="198"/>
      <c r="K13" s="200"/>
      <c r="L13" s="126"/>
      <c r="M13" s="198"/>
      <c r="N13" s="200"/>
    </row>
    <row r="14" spans="1:14" x14ac:dyDescent="0.25">
      <c r="A14" s="196"/>
      <c r="B14" s="196"/>
      <c r="C14" s="126" t="s">
        <v>853</v>
      </c>
      <c r="D14" s="123" t="s">
        <v>856</v>
      </c>
      <c r="E14" s="190" t="s">
        <v>857</v>
      </c>
      <c r="F14" s="190" t="s">
        <v>858</v>
      </c>
      <c r="G14" s="190" t="s">
        <v>849</v>
      </c>
      <c r="H14" s="192" t="s">
        <v>859</v>
      </c>
      <c r="I14" s="193"/>
      <c r="J14" s="198"/>
      <c r="K14" s="200"/>
      <c r="L14" s="126"/>
      <c r="M14" s="198"/>
      <c r="N14" s="200"/>
    </row>
    <row r="15" spans="1:14" ht="15.75" thickBot="1" x14ac:dyDescent="0.3">
      <c r="A15" s="196"/>
      <c r="B15" s="191"/>
      <c r="C15" s="127"/>
      <c r="D15" s="127" t="s">
        <v>639</v>
      </c>
      <c r="E15" s="191"/>
      <c r="F15" s="191"/>
      <c r="G15" s="191"/>
      <c r="H15" s="194"/>
      <c r="I15" s="195"/>
      <c r="J15" s="194"/>
      <c r="K15" s="195"/>
      <c r="L15" s="127"/>
      <c r="M15" s="194"/>
      <c r="N15" s="195"/>
    </row>
    <row r="16" spans="1:14" ht="15.75" thickBot="1" x14ac:dyDescent="0.3">
      <c r="A16" s="191"/>
      <c r="B16" s="206" t="s">
        <v>860</v>
      </c>
      <c r="C16" s="207"/>
      <c r="D16" s="207"/>
      <c r="E16" s="207"/>
      <c r="F16" s="207"/>
      <c r="G16" s="207"/>
      <c r="H16" s="207"/>
      <c r="I16" s="207"/>
      <c r="J16" s="207"/>
      <c r="K16" s="207"/>
      <c r="L16" s="207"/>
      <c r="M16" s="207"/>
      <c r="N16" s="208"/>
    </row>
    <row r="17" spans="1:14" ht="15.75" thickBot="1" x14ac:dyDescent="0.3">
      <c r="A17" s="128">
        <v>1970</v>
      </c>
      <c r="B17" s="129">
        <v>1.31</v>
      </c>
      <c r="C17" s="129">
        <v>0.93</v>
      </c>
      <c r="D17" s="129">
        <v>1.27</v>
      </c>
      <c r="E17" s="129">
        <v>2.62</v>
      </c>
      <c r="F17" s="129">
        <v>2.57</v>
      </c>
      <c r="G17" s="129">
        <v>2.4300000000000002</v>
      </c>
      <c r="H17" s="129">
        <v>0.82</v>
      </c>
      <c r="I17" s="129"/>
      <c r="J17" s="129">
        <v>0.99</v>
      </c>
      <c r="K17" s="129"/>
      <c r="L17" s="129">
        <v>6.53</v>
      </c>
      <c r="M17" s="129">
        <v>1.91</v>
      </c>
      <c r="N17" s="129"/>
    </row>
    <row r="18" spans="1:14" ht="15.75" thickBot="1" x14ac:dyDescent="0.3">
      <c r="A18" s="128">
        <v>1971</v>
      </c>
      <c r="B18" s="129">
        <v>0.85</v>
      </c>
      <c r="C18" s="129">
        <v>0.98</v>
      </c>
      <c r="D18" s="129">
        <v>1.34</v>
      </c>
      <c r="E18" s="129">
        <v>2.56</v>
      </c>
      <c r="F18" s="129">
        <v>2.75</v>
      </c>
      <c r="G18" s="129">
        <v>2.38</v>
      </c>
      <c r="H18" s="129">
        <v>0.86</v>
      </c>
      <c r="I18" s="129"/>
      <c r="J18" s="129">
        <v>1.03</v>
      </c>
      <c r="K18" s="129"/>
      <c r="L18" s="129">
        <v>6.78</v>
      </c>
      <c r="M18" s="129">
        <v>1.95</v>
      </c>
      <c r="N18" s="129"/>
    </row>
    <row r="19" spans="1:14" ht="15.75" thickBot="1" x14ac:dyDescent="0.3">
      <c r="A19" s="128">
        <v>1972</v>
      </c>
      <c r="B19" s="129">
        <v>0.9</v>
      </c>
      <c r="C19" s="129">
        <v>1.03</v>
      </c>
      <c r="D19" s="129">
        <v>1.35</v>
      </c>
      <c r="E19" s="129">
        <v>2.73</v>
      </c>
      <c r="F19" s="129">
        <v>3.03</v>
      </c>
      <c r="G19" s="129">
        <v>2.5</v>
      </c>
      <c r="H19" s="129">
        <v>0.87</v>
      </c>
      <c r="I19" s="129"/>
      <c r="J19" s="129">
        <v>1.07</v>
      </c>
      <c r="K19" s="129"/>
      <c r="L19" s="129">
        <v>7.22</v>
      </c>
      <c r="M19" s="129">
        <v>2.1</v>
      </c>
      <c r="N19" s="129"/>
    </row>
    <row r="20" spans="1:14" ht="15.75" thickBot="1" x14ac:dyDescent="0.3">
      <c r="A20" s="128">
        <v>1973</v>
      </c>
      <c r="B20" s="129" t="s">
        <v>861</v>
      </c>
      <c r="C20" s="129">
        <v>1.1100000000000001</v>
      </c>
      <c r="D20" s="129">
        <v>1.57</v>
      </c>
      <c r="E20" s="129">
        <v>3.73</v>
      </c>
      <c r="F20" s="129">
        <v>3.55</v>
      </c>
      <c r="G20" s="129">
        <v>3.23</v>
      </c>
      <c r="H20" s="129">
        <v>1</v>
      </c>
      <c r="I20" s="129"/>
      <c r="J20" s="129">
        <v>1.17</v>
      </c>
      <c r="K20" s="129"/>
      <c r="L20" s="129">
        <v>7.72</v>
      </c>
      <c r="M20" s="129">
        <v>2.35</v>
      </c>
      <c r="N20" s="129"/>
    </row>
    <row r="21" spans="1:14" ht="15.75" thickBot="1" x14ac:dyDescent="0.3">
      <c r="A21" s="128">
        <v>1974</v>
      </c>
      <c r="B21" s="129">
        <v>1.52</v>
      </c>
      <c r="C21" s="129">
        <v>1.31</v>
      </c>
      <c r="D21" s="129">
        <v>2.4900000000000002</v>
      </c>
      <c r="E21" s="129">
        <v>4.3899999999999997</v>
      </c>
      <c r="F21" s="129">
        <v>5.34</v>
      </c>
      <c r="G21" s="129">
        <v>4.12</v>
      </c>
      <c r="H21" s="129">
        <v>1.54</v>
      </c>
      <c r="I21" s="129"/>
      <c r="J21" s="129">
        <v>1.39</v>
      </c>
      <c r="K21" s="129"/>
      <c r="L21" s="129">
        <v>9.89</v>
      </c>
      <c r="M21" s="129">
        <v>2.97</v>
      </c>
      <c r="N21" s="129"/>
    </row>
    <row r="22" spans="1:14" ht="15.75" thickBot="1" x14ac:dyDescent="0.3">
      <c r="A22" s="128">
        <v>1975</v>
      </c>
      <c r="B22" s="129" t="s">
        <v>861</v>
      </c>
      <c r="C22" s="129">
        <v>1.49</v>
      </c>
      <c r="D22" s="129">
        <v>2.8</v>
      </c>
      <c r="E22" s="129">
        <v>4.45</v>
      </c>
      <c r="F22" s="129">
        <v>5.08</v>
      </c>
      <c r="G22" s="129">
        <v>4.1500000000000004</v>
      </c>
      <c r="H22" s="129">
        <v>1.62</v>
      </c>
      <c r="I22" s="129"/>
      <c r="J22" s="129">
        <v>1.54</v>
      </c>
      <c r="K22" s="129"/>
      <c r="L22" s="129">
        <v>10.68</v>
      </c>
      <c r="M22" s="129">
        <v>3.19</v>
      </c>
      <c r="N22" s="129"/>
    </row>
    <row r="23" spans="1:14" ht="15.75" thickBot="1" x14ac:dyDescent="0.3">
      <c r="A23" s="128">
        <v>1976</v>
      </c>
      <c r="B23" s="129" t="s">
        <v>861</v>
      </c>
      <c r="C23" s="129">
        <v>1.68</v>
      </c>
      <c r="D23" s="129">
        <v>3.11</v>
      </c>
      <c r="E23" s="129">
        <v>4.62</v>
      </c>
      <c r="F23" s="129">
        <v>5.19</v>
      </c>
      <c r="G23" s="129">
        <v>4.25</v>
      </c>
      <c r="H23" s="129">
        <v>1.74</v>
      </c>
      <c r="I23" s="129"/>
      <c r="J23" s="129">
        <v>1.74</v>
      </c>
      <c r="K23" s="129"/>
      <c r="L23" s="129">
        <v>11.19</v>
      </c>
      <c r="M23" s="129">
        <v>3.56</v>
      </c>
      <c r="N23" s="129"/>
    </row>
    <row r="24" spans="1:14" ht="15.75" thickBot="1" x14ac:dyDescent="0.3">
      <c r="A24" s="128">
        <v>1977</v>
      </c>
      <c r="B24" s="129" t="s">
        <v>861</v>
      </c>
      <c r="C24" s="129">
        <v>1.8</v>
      </c>
      <c r="D24" s="129">
        <v>3.21</v>
      </c>
      <c r="E24" s="129">
        <v>5.46</v>
      </c>
      <c r="F24" s="129">
        <v>5.74</v>
      </c>
      <c r="G24" s="129">
        <v>4.8</v>
      </c>
      <c r="H24" s="129">
        <v>1.96</v>
      </c>
      <c r="I24" s="129"/>
      <c r="J24" s="129">
        <v>1.87</v>
      </c>
      <c r="K24" s="129"/>
      <c r="L24" s="129">
        <v>12.41</v>
      </c>
      <c r="M24" s="129">
        <v>4.0999999999999996</v>
      </c>
      <c r="N24" s="129"/>
    </row>
    <row r="25" spans="1:14" ht="15.75" thickBot="1" x14ac:dyDescent="0.3">
      <c r="A25" s="128">
        <v>1978</v>
      </c>
      <c r="B25" s="129">
        <v>3.42</v>
      </c>
      <c r="C25" s="129">
        <v>1.89</v>
      </c>
      <c r="D25" s="129">
        <v>3.27</v>
      </c>
      <c r="E25" s="129">
        <v>5.07</v>
      </c>
      <c r="F25" s="129">
        <v>6.05</v>
      </c>
      <c r="G25" s="129">
        <v>4.74</v>
      </c>
      <c r="H25" s="129">
        <v>2.08</v>
      </c>
      <c r="I25" s="129"/>
      <c r="J25" s="129">
        <v>1.98</v>
      </c>
      <c r="K25" s="129"/>
      <c r="L25" s="129">
        <v>13.13</v>
      </c>
      <c r="M25" s="129">
        <v>4.4400000000000004</v>
      </c>
      <c r="N25" s="129"/>
    </row>
    <row r="26" spans="1:14" ht="15.75" thickBot="1" x14ac:dyDescent="0.3">
      <c r="A26" s="128">
        <v>1979</v>
      </c>
      <c r="B26" s="129">
        <v>4.87</v>
      </c>
      <c r="C26" s="129">
        <v>2.36</v>
      </c>
      <c r="D26" s="129">
        <v>4.4800000000000004</v>
      </c>
      <c r="E26" s="129">
        <v>6.73</v>
      </c>
      <c r="F26" s="129">
        <v>8.64</v>
      </c>
      <c r="G26" s="129">
        <v>6.16</v>
      </c>
      <c r="H26" s="129">
        <v>2.98</v>
      </c>
      <c r="I26" s="129"/>
      <c r="J26" s="129">
        <v>2.5099999999999998</v>
      </c>
      <c r="K26" s="129"/>
      <c r="L26" s="129">
        <v>13.1</v>
      </c>
      <c r="M26" s="129">
        <v>4.78</v>
      </c>
      <c r="N26" s="129"/>
    </row>
    <row r="27" spans="1:14" ht="15.75" thickBot="1" x14ac:dyDescent="0.3">
      <c r="A27" s="128">
        <v>1980</v>
      </c>
      <c r="B27" s="129">
        <v>5.13</v>
      </c>
      <c r="C27" s="129">
        <v>3.37</v>
      </c>
      <c r="D27" s="129">
        <v>6.92</v>
      </c>
      <c r="E27" s="129">
        <v>8.15</v>
      </c>
      <c r="F27" s="129">
        <v>13.04</v>
      </c>
      <c r="G27" s="129">
        <v>8.14</v>
      </c>
      <c r="H27" s="129">
        <v>4.1500000000000004</v>
      </c>
      <c r="I27" s="129"/>
      <c r="J27" s="129">
        <v>3.53</v>
      </c>
      <c r="K27" s="129"/>
      <c r="L27" s="129">
        <v>17.18</v>
      </c>
      <c r="M27" s="129">
        <v>6.7</v>
      </c>
      <c r="N27" s="129"/>
    </row>
    <row r="28" spans="1:14" ht="15.75" thickBot="1" x14ac:dyDescent="0.3">
      <c r="A28" s="128">
        <v>1981</v>
      </c>
      <c r="B28" s="129">
        <v>5.43</v>
      </c>
      <c r="C28" s="129">
        <v>3.58</v>
      </c>
      <c r="D28" s="129">
        <v>7.9</v>
      </c>
      <c r="E28" s="129">
        <v>7.53</v>
      </c>
      <c r="F28" s="129">
        <v>15.34</v>
      </c>
      <c r="G28" s="129">
        <v>7.74</v>
      </c>
      <c r="H28" s="129">
        <v>5.0999999999999996</v>
      </c>
      <c r="I28" s="129"/>
      <c r="J28" s="129">
        <v>3.75</v>
      </c>
      <c r="K28" s="129"/>
      <c r="L28" s="129">
        <v>19.09</v>
      </c>
      <c r="M28" s="129">
        <v>7.56</v>
      </c>
      <c r="N28" s="129"/>
    </row>
    <row r="29" spans="1:14" ht="15.75" thickBot="1" x14ac:dyDescent="0.3">
      <c r="A29" s="128">
        <v>1982</v>
      </c>
      <c r="B29" s="129">
        <v>5.68</v>
      </c>
      <c r="C29" s="129">
        <v>4.24</v>
      </c>
      <c r="D29" s="129">
        <v>7.85</v>
      </c>
      <c r="E29" s="129">
        <v>10</v>
      </c>
      <c r="F29" s="129">
        <v>15.22</v>
      </c>
      <c r="G29" s="129">
        <v>9.9700000000000006</v>
      </c>
      <c r="H29" s="129">
        <v>4.95</v>
      </c>
      <c r="I29" s="129"/>
      <c r="J29" s="129">
        <v>4.41</v>
      </c>
      <c r="K29" s="129"/>
      <c r="L29" s="129">
        <v>22.47</v>
      </c>
      <c r="M29" s="129">
        <v>8.5399999999999991</v>
      </c>
      <c r="N29" s="129"/>
    </row>
    <row r="30" spans="1:14" ht="15.75" thickBot="1" x14ac:dyDescent="0.3">
      <c r="A30" s="128">
        <v>1983</v>
      </c>
      <c r="B30" s="129">
        <v>4.62</v>
      </c>
      <c r="C30" s="129">
        <v>5.2</v>
      </c>
      <c r="D30" s="129">
        <v>7.91</v>
      </c>
      <c r="E30" s="129">
        <v>11</v>
      </c>
      <c r="F30" s="129">
        <v>8.39</v>
      </c>
      <c r="G30" s="129">
        <v>10.83</v>
      </c>
      <c r="H30" s="129">
        <v>4.79</v>
      </c>
      <c r="I30" s="129"/>
      <c r="J30" s="129">
        <v>5.37</v>
      </c>
      <c r="K30" s="129"/>
      <c r="L30" s="129">
        <v>20.88</v>
      </c>
      <c r="M30" s="129">
        <v>9.1999999999999993</v>
      </c>
      <c r="N30" s="129"/>
    </row>
    <row r="31" spans="1:14" ht="15.75" thickBot="1" x14ac:dyDescent="0.3">
      <c r="A31" s="128">
        <v>1984</v>
      </c>
      <c r="B31" s="129">
        <v>4.63</v>
      </c>
      <c r="C31" s="129">
        <v>5.62</v>
      </c>
      <c r="D31" s="129">
        <v>7.67</v>
      </c>
      <c r="E31" s="129">
        <v>9.64</v>
      </c>
      <c r="F31" s="129">
        <v>8.2899999999999991</v>
      </c>
      <c r="G31" s="129">
        <v>9.49</v>
      </c>
      <c r="H31" s="129">
        <v>4.88</v>
      </c>
      <c r="I31" s="129"/>
      <c r="J31" s="129">
        <v>5.7</v>
      </c>
      <c r="K31" s="129"/>
      <c r="L31" s="129">
        <v>20.73</v>
      </c>
      <c r="M31" s="129">
        <v>9.69</v>
      </c>
      <c r="N31" s="129"/>
    </row>
    <row r="32" spans="1:14" ht="15.75" thickBot="1" x14ac:dyDescent="0.3">
      <c r="A32" s="128">
        <v>1985</v>
      </c>
      <c r="B32" s="129">
        <v>4.54</v>
      </c>
      <c r="C32" s="129">
        <v>5.51</v>
      </c>
      <c r="D32" s="129">
        <v>5.25</v>
      </c>
      <c r="E32" s="129">
        <v>8.66</v>
      </c>
      <c r="F32" s="129">
        <v>11.15</v>
      </c>
      <c r="G32" s="129">
        <v>8.57</v>
      </c>
      <c r="H32" s="129">
        <v>4.6900000000000004</v>
      </c>
      <c r="I32" s="129"/>
      <c r="J32" s="129">
        <v>5.57</v>
      </c>
      <c r="K32" s="129"/>
      <c r="L32" s="129">
        <v>22.8</v>
      </c>
      <c r="M32" s="129">
        <v>9.83</v>
      </c>
      <c r="N32" s="129"/>
    </row>
    <row r="33" spans="1:14" ht="15.75" thickBot="1" x14ac:dyDescent="0.3">
      <c r="A33" s="128">
        <v>1986</v>
      </c>
      <c r="B33" s="129" t="s">
        <v>861</v>
      </c>
      <c r="C33" s="129">
        <v>4.95</v>
      </c>
      <c r="D33" s="129">
        <v>7.58</v>
      </c>
      <c r="E33" s="129">
        <v>10.95</v>
      </c>
      <c r="F33" s="129">
        <v>4.97</v>
      </c>
      <c r="G33" s="129">
        <v>10.27</v>
      </c>
      <c r="H33" s="129">
        <v>3.76</v>
      </c>
      <c r="I33" s="129"/>
      <c r="J33" s="129">
        <v>5.0599999999999996</v>
      </c>
      <c r="K33" s="129"/>
      <c r="L33" s="129">
        <v>23.26</v>
      </c>
      <c r="M33" s="129">
        <v>10.02</v>
      </c>
      <c r="N33" s="129"/>
    </row>
    <row r="34" spans="1:14" ht="15.75" thickBot="1" x14ac:dyDescent="0.3">
      <c r="A34" s="128">
        <v>1987</v>
      </c>
      <c r="B34" s="129">
        <v>3.76</v>
      </c>
      <c r="C34" s="129">
        <v>5.13</v>
      </c>
      <c r="D34" s="129">
        <v>6.05</v>
      </c>
      <c r="E34" s="129">
        <v>12.37</v>
      </c>
      <c r="F34" s="129">
        <v>4.6900000000000004</v>
      </c>
      <c r="G34" s="129">
        <v>11.73</v>
      </c>
      <c r="H34" s="129">
        <v>3.58</v>
      </c>
      <c r="I34" s="129"/>
      <c r="J34" s="129">
        <v>5.26</v>
      </c>
      <c r="K34" s="129"/>
      <c r="L34" s="129">
        <v>23.55</v>
      </c>
      <c r="M34" s="129">
        <v>10.11</v>
      </c>
      <c r="N34" s="129"/>
    </row>
    <row r="35" spans="1:14" ht="15.75" thickBot="1" x14ac:dyDescent="0.3">
      <c r="A35" s="128">
        <v>1988</v>
      </c>
      <c r="B35" s="129">
        <v>3.37</v>
      </c>
      <c r="C35" s="129">
        <v>5.48</v>
      </c>
      <c r="D35" s="129">
        <v>5.84</v>
      </c>
      <c r="E35" s="129">
        <v>11.39</v>
      </c>
      <c r="F35" s="129">
        <v>5.07</v>
      </c>
      <c r="G35" s="129">
        <v>10.9</v>
      </c>
      <c r="H35" s="129">
        <v>3.62</v>
      </c>
      <c r="I35" s="129"/>
      <c r="J35" s="129">
        <v>5.56</v>
      </c>
      <c r="K35" s="129"/>
      <c r="L35" s="129">
        <v>25.02</v>
      </c>
      <c r="M35" s="129">
        <v>10.99</v>
      </c>
      <c r="N35" s="129"/>
    </row>
    <row r="36" spans="1:14" ht="15.75" thickBot="1" x14ac:dyDescent="0.3">
      <c r="A36" s="128">
        <v>1989</v>
      </c>
      <c r="B36" s="129">
        <v>3.66</v>
      </c>
      <c r="C36" s="129">
        <v>5.37</v>
      </c>
      <c r="D36" s="129">
        <v>7.63</v>
      </c>
      <c r="E36" s="129">
        <v>11.65</v>
      </c>
      <c r="F36" s="129">
        <v>5.37</v>
      </c>
      <c r="G36" s="129">
        <v>11.23</v>
      </c>
      <c r="H36" s="129">
        <v>3.99</v>
      </c>
      <c r="I36" s="129"/>
      <c r="J36" s="129">
        <v>5.51</v>
      </c>
      <c r="K36" s="129"/>
      <c r="L36" s="129">
        <v>27.69</v>
      </c>
      <c r="M36" s="129">
        <v>11.49</v>
      </c>
      <c r="N36" s="129"/>
    </row>
    <row r="37" spans="1:14" ht="15.75" thickBot="1" x14ac:dyDescent="0.3">
      <c r="A37" s="128">
        <v>1990</v>
      </c>
      <c r="B37" s="129">
        <v>3.77</v>
      </c>
      <c r="C37" s="129">
        <v>5.6</v>
      </c>
      <c r="D37" s="129">
        <v>5.7</v>
      </c>
      <c r="E37" s="129">
        <v>12.45</v>
      </c>
      <c r="F37" s="129">
        <v>7.44</v>
      </c>
      <c r="G37" s="129">
        <v>11.95</v>
      </c>
      <c r="H37" s="129">
        <v>4.75</v>
      </c>
      <c r="I37" s="129"/>
      <c r="J37" s="129">
        <v>5.78</v>
      </c>
      <c r="K37" s="129"/>
      <c r="L37" s="129">
        <v>29.26</v>
      </c>
      <c r="M37" s="129">
        <v>12.36</v>
      </c>
      <c r="N37" s="129"/>
    </row>
    <row r="38" spans="1:14" ht="15.75" thickBot="1" x14ac:dyDescent="0.3">
      <c r="A38" s="128">
        <v>1991</v>
      </c>
      <c r="B38" s="129">
        <v>5.21</v>
      </c>
      <c r="C38" s="129">
        <v>6.11</v>
      </c>
      <c r="D38" s="129">
        <v>5.6</v>
      </c>
      <c r="E38" s="129">
        <v>12.75</v>
      </c>
      <c r="F38" s="129">
        <v>5.88</v>
      </c>
      <c r="G38" s="129">
        <v>12.3</v>
      </c>
      <c r="H38" s="129">
        <v>4.55</v>
      </c>
      <c r="I38" s="129"/>
      <c r="J38" s="129">
        <v>6.29</v>
      </c>
      <c r="K38" s="129"/>
      <c r="L38" s="129">
        <v>31.61</v>
      </c>
      <c r="M38" s="129">
        <v>13.38</v>
      </c>
      <c r="N38" s="129"/>
    </row>
    <row r="39" spans="1:14" ht="15.75" thickBot="1" x14ac:dyDescent="0.3">
      <c r="A39" s="128">
        <v>1992</v>
      </c>
      <c r="B39" s="129">
        <v>3.76</v>
      </c>
      <c r="C39" s="129">
        <v>5.81</v>
      </c>
      <c r="D39" s="129">
        <v>7.04</v>
      </c>
      <c r="E39" s="129">
        <v>13.39</v>
      </c>
      <c r="F39" s="129">
        <v>5.28</v>
      </c>
      <c r="G39" s="129">
        <v>12.83</v>
      </c>
      <c r="H39" s="129">
        <v>4.16</v>
      </c>
      <c r="I39" s="129"/>
      <c r="J39" s="129">
        <v>5.94</v>
      </c>
      <c r="K39" s="129"/>
      <c r="L39" s="129">
        <v>32.46</v>
      </c>
      <c r="M39" s="129">
        <v>13.88</v>
      </c>
      <c r="N39" s="129"/>
    </row>
    <row r="40" spans="1:14" ht="15.75" thickBot="1" x14ac:dyDescent="0.3">
      <c r="A40" s="128">
        <v>1993</v>
      </c>
      <c r="B40" s="129">
        <v>3.77</v>
      </c>
      <c r="C40" s="129">
        <v>6.01</v>
      </c>
      <c r="D40" s="129">
        <v>7.4</v>
      </c>
      <c r="E40" s="129">
        <v>14.24</v>
      </c>
      <c r="F40" s="129">
        <v>5.78</v>
      </c>
      <c r="G40" s="129">
        <v>13.57</v>
      </c>
      <c r="H40" s="129">
        <v>4.0599999999999996</v>
      </c>
      <c r="I40" s="129"/>
      <c r="J40" s="129">
        <v>6.17</v>
      </c>
      <c r="K40" s="129"/>
      <c r="L40" s="129">
        <v>33.130000000000003</v>
      </c>
      <c r="M40" s="129">
        <v>13.97</v>
      </c>
      <c r="N40" s="129"/>
    </row>
    <row r="41" spans="1:14" ht="15.75" thickBot="1" x14ac:dyDescent="0.3">
      <c r="A41" s="128">
        <v>1994</v>
      </c>
      <c r="B41" s="129">
        <v>3.74</v>
      </c>
      <c r="C41" s="129">
        <v>6.26</v>
      </c>
      <c r="D41" s="129">
        <v>6.95</v>
      </c>
      <c r="E41" s="129">
        <v>12.21</v>
      </c>
      <c r="F41" s="129">
        <v>5.05</v>
      </c>
      <c r="G41" s="129">
        <v>11.67</v>
      </c>
      <c r="H41" s="129">
        <v>3.94</v>
      </c>
      <c r="I41" s="129"/>
      <c r="J41" s="129">
        <v>6.34</v>
      </c>
      <c r="K41" s="129"/>
      <c r="L41" s="129">
        <v>33.49</v>
      </c>
      <c r="M41" s="129">
        <v>14.23</v>
      </c>
      <c r="N41" s="129"/>
    </row>
    <row r="42" spans="1:14" ht="15.75" thickBot="1" x14ac:dyDescent="0.3">
      <c r="A42" s="128">
        <v>1995</v>
      </c>
      <c r="B42" s="129">
        <v>3.77</v>
      </c>
      <c r="C42" s="129">
        <v>6.35</v>
      </c>
      <c r="D42" s="129">
        <v>6.93</v>
      </c>
      <c r="E42" s="129">
        <v>11.79</v>
      </c>
      <c r="F42" s="129">
        <v>5.0999999999999996</v>
      </c>
      <c r="G42" s="129">
        <v>11.34</v>
      </c>
      <c r="H42" s="129">
        <v>3.86</v>
      </c>
      <c r="I42" s="129"/>
      <c r="J42" s="129">
        <v>6.41</v>
      </c>
      <c r="K42" s="129"/>
      <c r="L42" s="129">
        <v>34.020000000000003</v>
      </c>
      <c r="M42" s="129">
        <v>14.94</v>
      </c>
      <c r="N42" s="129"/>
    </row>
    <row r="43" spans="1:14" ht="15.75" thickBot="1" x14ac:dyDescent="0.3">
      <c r="A43" s="128">
        <v>1996</v>
      </c>
      <c r="B43" s="129">
        <v>4.03</v>
      </c>
      <c r="C43" s="129">
        <v>6.23</v>
      </c>
      <c r="D43" s="129">
        <v>7.64</v>
      </c>
      <c r="E43" s="129">
        <v>12.38</v>
      </c>
      <c r="F43" s="129">
        <v>5.32</v>
      </c>
      <c r="G43" s="129">
        <v>11.84</v>
      </c>
      <c r="H43" s="129">
        <v>4.43</v>
      </c>
      <c r="I43" s="129"/>
      <c r="J43" s="129">
        <v>6.3</v>
      </c>
      <c r="K43" s="129"/>
      <c r="L43" s="129">
        <v>33.200000000000003</v>
      </c>
      <c r="M43" s="129">
        <v>14.77</v>
      </c>
      <c r="N43" s="129"/>
    </row>
    <row r="44" spans="1:14" ht="15.75" thickBot="1" x14ac:dyDescent="0.3">
      <c r="A44" s="128">
        <v>1997</v>
      </c>
      <c r="B44" s="129">
        <v>3.71</v>
      </c>
      <c r="C44" s="129">
        <v>6.7</v>
      </c>
      <c r="D44" s="129">
        <v>8.11</v>
      </c>
      <c r="E44" s="129">
        <v>12.92</v>
      </c>
      <c r="F44" s="129">
        <v>4.95</v>
      </c>
      <c r="G44" s="129">
        <v>12.17</v>
      </c>
      <c r="H44" s="129">
        <v>4.41</v>
      </c>
      <c r="I44" s="129"/>
      <c r="J44" s="129">
        <v>6.77</v>
      </c>
      <c r="K44" s="129"/>
      <c r="L44" s="129">
        <v>33.71</v>
      </c>
      <c r="M44" s="129">
        <v>15.53</v>
      </c>
      <c r="N44" s="129"/>
    </row>
    <row r="45" spans="1:14" ht="15.75" thickBot="1" x14ac:dyDescent="0.3">
      <c r="A45" s="128">
        <v>1998</v>
      </c>
      <c r="B45" s="129">
        <v>3.66</v>
      </c>
      <c r="C45" s="129">
        <v>6.55</v>
      </c>
      <c r="D45" s="129">
        <v>6.99</v>
      </c>
      <c r="E45" s="129">
        <v>11.75</v>
      </c>
      <c r="F45" s="129">
        <v>6.63</v>
      </c>
      <c r="G45" s="129">
        <v>11.25</v>
      </c>
      <c r="H45" s="129">
        <v>3.82</v>
      </c>
      <c r="I45" s="129"/>
      <c r="J45" s="129">
        <v>6.66</v>
      </c>
      <c r="K45" s="129"/>
      <c r="L45" s="129">
        <v>31.04</v>
      </c>
      <c r="M45" s="129">
        <v>13.81</v>
      </c>
      <c r="N45" s="129"/>
    </row>
    <row r="46" spans="1:14" ht="15.75" thickBot="1" x14ac:dyDescent="0.3">
      <c r="A46" s="128">
        <v>1999</v>
      </c>
      <c r="B46" s="129">
        <v>3.69</v>
      </c>
      <c r="C46" s="129">
        <v>6.52</v>
      </c>
      <c r="D46" s="129">
        <v>7.69</v>
      </c>
      <c r="E46" s="129">
        <v>12.02</v>
      </c>
      <c r="F46" s="129">
        <v>6.58</v>
      </c>
      <c r="G46" s="129">
        <v>11.55</v>
      </c>
      <c r="H46" s="129">
        <v>3.92</v>
      </c>
      <c r="I46" s="129"/>
      <c r="J46" s="129">
        <v>6.64</v>
      </c>
      <c r="K46" s="129"/>
      <c r="L46" s="129">
        <v>31.31</v>
      </c>
      <c r="M46" s="129">
        <v>13.93</v>
      </c>
      <c r="N46" s="129"/>
    </row>
    <row r="47" spans="1:14" ht="15.75" thickBot="1" x14ac:dyDescent="0.3">
      <c r="A47" s="128">
        <v>2000</v>
      </c>
      <c r="B47" s="129">
        <v>3.72</v>
      </c>
      <c r="C47" s="129">
        <v>8.58</v>
      </c>
      <c r="D47" s="129">
        <v>10.78</v>
      </c>
      <c r="E47" s="129">
        <v>15.29</v>
      </c>
      <c r="F47" s="129">
        <v>9.8699999999999992</v>
      </c>
      <c r="G47" s="129">
        <v>14.58</v>
      </c>
      <c r="H47" s="129">
        <v>5.88</v>
      </c>
      <c r="I47" s="129"/>
      <c r="J47" s="129">
        <v>8.74</v>
      </c>
      <c r="K47" s="129"/>
      <c r="L47" s="129">
        <v>31.92</v>
      </c>
      <c r="M47" s="129">
        <v>16.559999999999999</v>
      </c>
      <c r="N47" s="129"/>
    </row>
    <row r="48" spans="1:14" ht="15.75" thickBot="1" x14ac:dyDescent="0.3">
      <c r="A48" s="128">
        <v>2001</v>
      </c>
      <c r="B48" s="129">
        <v>3.48</v>
      </c>
      <c r="C48" s="129">
        <v>10.27</v>
      </c>
      <c r="D48" s="129">
        <v>10.1</v>
      </c>
      <c r="E48" s="129">
        <v>17.27</v>
      </c>
      <c r="F48" s="129">
        <v>8.99</v>
      </c>
      <c r="G48" s="129">
        <v>15.47</v>
      </c>
      <c r="H48" s="129">
        <v>5.62</v>
      </c>
      <c r="I48" s="129"/>
      <c r="J48" s="129">
        <v>10.3</v>
      </c>
      <c r="K48" s="129"/>
      <c r="L48" s="129">
        <v>35.43</v>
      </c>
      <c r="M48" s="129">
        <v>18.38</v>
      </c>
      <c r="N48" s="129"/>
    </row>
    <row r="49" spans="1:14" ht="15.75" thickBot="1" x14ac:dyDescent="0.3">
      <c r="A49" s="128">
        <v>2002</v>
      </c>
      <c r="B49" s="129">
        <v>3.87</v>
      </c>
      <c r="C49" s="129">
        <v>6.98</v>
      </c>
      <c r="D49" s="129">
        <v>8.76</v>
      </c>
      <c r="E49" s="129">
        <v>15.02</v>
      </c>
      <c r="F49" s="129">
        <v>9.19</v>
      </c>
      <c r="G49" s="129">
        <v>14.26</v>
      </c>
      <c r="H49" s="129">
        <v>5.09</v>
      </c>
      <c r="I49" s="129"/>
      <c r="J49" s="129">
        <v>7.14</v>
      </c>
      <c r="K49" s="129"/>
      <c r="L49" s="129">
        <v>37.049999999999997</v>
      </c>
      <c r="M49" s="129">
        <v>16.8</v>
      </c>
      <c r="N49" s="129"/>
    </row>
    <row r="50" spans="1:14" ht="15.75" thickBot="1" x14ac:dyDescent="0.3">
      <c r="A50" s="128">
        <v>2003</v>
      </c>
      <c r="B50" s="129">
        <v>3.77</v>
      </c>
      <c r="C50" s="129">
        <v>8.9499999999999993</v>
      </c>
      <c r="D50" s="129">
        <v>10.55</v>
      </c>
      <c r="E50" s="129">
        <v>17.38</v>
      </c>
      <c r="F50" s="129">
        <v>9.1</v>
      </c>
      <c r="G50" s="129">
        <v>16.75</v>
      </c>
      <c r="H50" s="129">
        <v>6.11</v>
      </c>
      <c r="I50" s="129"/>
      <c r="J50" s="129">
        <v>9.19</v>
      </c>
      <c r="K50" s="129"/>
      <c r="L50" s="129">
        <v>35.840000000000003</v>
      </c>
      <c r="M50" s="129">
        <v>18.28</v>
      </c>
      <c r="N50" s="129"/>
    </row>
    <row r="51" spans="1:14" ht="15.75" thickBot="1" x14ac:dyDescent="0.3">
      <c r="A51" s="128">
        <v>2004</v>
      </c>
      <c r="B51" s="129">
        <v>3.61</v>
      </c>
      <c r="C51" s="129">
        <v>9.67</v>
      </c>
      <c r="D51" s="129">
        <v>12.84</v>
      </c>
      <c r="E51" s="129">
        <v>19.68</v>
      </c>
      <c r="F51" s="129">
        <v>11.61</v>
      </c>
      <c r="G51" s="129">
        <v>19.010000000000002</v>
      </c>
      <c r="H51" s="129">
        <v>6.95</v>
      </c>
      <c r="I51" s="129"/>
      <c r="J51" s="129">
        <v>10.039999999999999</v>
      </c>
      <c r="K51" s="129"/>
      <c r="L51" s="129">
        <v>35.75</v>
      </c>
      <c r="M51" s="129">
        <v>18.64</v>
      </c>
      <c r="N51" s="129"/>
    </row>
    <row r="52" spans="1:14" ht="15.75" thickBot="1" x14ac:dyDescent="0.3">
      <c r="A52" s="128">
        <v>2005</v>
      </c>
      <c r="B52" s="129">
        <v>3.56</v>
      </c>
      <c r="C52" s="129">
        <v>11.58</v>
      </c>
      <c r="D52" s="129">
        <v>16.920000000000002</v>
      </c>
      <c r="E52" s="129">
        <v>22.74</v>
      </c>
      <c r="F52" s="129">
        <v>13.76</v>
      </c>
      <c r="G52" s="129">
        <v>22.07</v>
      </c>
      <c r="H52" s="129">
        <v>9.1999999999999993</v>
      </c>
      <c r="I52" s="129"/>
      <c r="J52" s="129">
        <v>12.14</v>
      </c>
      <c r="K52" s="129"/>
      <c r="L52" s="129">
        <v>36.659999999999997</v>
      </c>
      <c r="M52" s="129">
        <v>20.78</v>
      </c>
      <c r="N52" s="129"/>
    </row>
    <row r="53" spans="1:14" ht="15.75" thickBot="1" x14ac:dyDescent="0.3">
      <c r="A53" s="128">
        <v>2006</v>
      </c>
      <c r="B53" s="129">
        <v>3.73</v>
      </c>
      <c r="C53" s="129">
        <v>11.53</v>
      </c>
      <c r="D53" s="129">
        <v>19.39</v>
      </c>
      <c r="E53" s="129">
        <v>25.86</v>
      </c>
      <c r="F53" s="129">
        <v>22.13</v>
      </c>
      <c r="G53" s="129">
        <v>25.42</v>
      </c>
      <c r="H53" s="129">
        <v>10.6</v>
      </c>
      <c r="I53" s="129"/>
      <c r="J53" s="129">
        <v>12.21</v>
      </c>
      <c r="K53" s="129"/>
      <c r="L53" s="129">
        <v>42.01</v>
      </c>
      <c r="M53" s="129">
        <v>23</v>
      </c>
      <c r="N53" s="129"/>
    </row>
    <row r="54" spans="1:14" ht="15.75" thickBot="1" x14ac:dyDescent="0.3">
      <c r="A54" s="128">
        <v>2007</v>
      </c>
      <c r="B54" s="129" t="s">
        <v>861</v>
      </c>
      <c r="C54" s="129">
        <v>11.24</v>
      </c>
      <c r="D54" s="129">
        <v>20.88</v>
      </c>
      <c r="E54" s="129">
        <v>27.7</v>
      </c>
      <c r="F54" s="129">
        <v>24.26</v>
      </c>
      <c r="G54" s="129">
        <v>27.46</v>
      </c>
      <c r="H54" s="129">
        <v>11.71</v>
      </c>
      <c r="I54" s="129"/>
      <c r="J54" s="129">
        <v>12.07</v>
      </c>
      <c r="K54" s="129"/>
      <c r="L54" s="129">
        <v>42.27</v>
      </c>
      <c r="M54" s="129">
        <v>22.89</v>
      </c>
      <c r="N54" s="129"/>
    </row>
    <row r="55" spans="1:14" ht="15.75" thickBot="1" x14ac:dyDescent="0.3">
      <c r="A55" s="128">
        <v>2008</v>
      </c>
      <c r="B55" s="129" t="s">
        <v>861</v>
      </c>
      <c r="C55" s="129">
        <v>12.41</v>
      </c>
      <c r="D55" s="129">
        <v>25.91</v>
      </c>
      <c r="E55" s="129">
        <v>31.77</v>
      </c>
      <c r="F55" s="129">
        <v>30.07</v>
      </c>
      <c r="G55" s="129">
        <v>31.6</v>
      </c>
      <c r="H55" s="129">
        <v>14.42</v>
      </c>
      <c r="I55" s="129"/>
      <c r="J55" s="129">
        <v>13.62</v>
      </c>
      <c r="K55" s="129"/>
      <c r="L55" s="129">
        <v>40.46</v>
      </c>
      <c r="M55" s="129">
        <v>23.34</v>
      </c>
      <c r="N55" s="129"/>
    </row>
    <row r="56" spans="1:14" ht="15.75" thickBot="1" x14ac:dyDescent="0.3">
      <c r="A56" s="128">
        <v>2009</v>
      </c>
      <c r="B56" s="129" t="s">
        <v>861</v>
      </c>
      <c r="C56" s="129">
        <v>9.18</v>
      </c>
      <c r="D56" s="129">
        <v>18.29</v>
      </c>
      <c r="E56" s="129">
        <v>25.93</v>
      </c>
      <c r="F56" s="129">
        <v>25.27</v>
      </c>
      <c r="G56" s="129">
        <v>25.4</v>
      </c>
      <c r="H56" s="129">
        <v>10.83</v>
      </c>
      <c r="I56" s="129"/>
      <c r="J56" s="129">
        <v>10.23</v>
      </c>
      <c r="K56" s="129"/>
      <c r="L56" s="129">
        <v>43.21</v>
      </c>
      <c r="M56" s="129">
        <v>22.13</v>
      </c>
      <c r="N56" s="129"/>
    </row>
    <row r="57" spans="1:14" ht="15.75" thickBot="1" x14ac:dyDescent="0.3">
      <c r="A57" s="128">
        <v>2010</v>
      </c>
      <c r="B57" s="129" t="s">
        <v>861</v>
      </c>
      <c r="C57" s="129">
        <v>9.7100000000000009</v>
      </c>
      <c r="D57" s="129">
        <v>23.26</v>
      </c>
      <c r="E57" s="129">
        <v>30.42</v>
      </c>
      <c r="F57" s="129">
        <v>27.17</v>
      </c>
      <c r="G57" s="129">
        <v>30.14</v>
      </c>
      <c r="H57" s="129">
        <v>12.78</v>
      </c>
      <c r="I57" s="129"/>
      <c r="J57" s="129">
        <v>11.03</v>
      </c>
      <c r="K57" s="129"/>
      <c r="L57" s="129">
        <v>43.24</v>
      </c>
      <c r="M57" s="129">
        <v>22.27</v>
      </c>
      <c r="N57" s="129"/>
    </row>
    <row r="58" spans="1:14" ht="15.75" thickBot="1" x14ac:dyDescent="0.3">
      <c r="A58" s="128">
        <v>2011</v>
      </c>
      <c r="B58" s="129" t="s">
        <v>861</v>
      </c>
      <c r="C58" s="129">
        <v>9.74</v>
      </c>
      <c r="D58" s="129">
        <v>28.64</v>
      </c>
      <c r="E58" s="129">
        <v>33.04</v>
      </c>
      <c r="F58" s="129">
        <v>32.46</v>
      </c>
      <c r="G58" s="129">
        <v>32.94</v>
      </c>
      <c r="H58" s="129">
        <v>15.36</v>
      </c>
      <c r="I58" s="129"/>
      <c r="J58" s="129">
        <v>11.18</v>
      </c>
      <c r="K58" s="129"/>
      <c r="L58" s="129">
        <v>43.3</v>
      </c>
      <c r="M58" s="129">
        <v>22.29</v>
      </c>
      <c r="N58" s="129"/>
    </row>
    <row r="59" spans="1:14" ht="15.75" thickBot="1" x14ac:dyDescent="0.3">
      <c r="A59" s="128">
        <v>2012</v>
      </c>
      <c r="B59" s="129" t="s">
        <v>861</v>
      </c>
      <c r="C59" s="129">
        <v>8.9600000000000009</v>
      </c>
      <c r="D59" s="129">
        <v>29.84</v>
      </c>
      <c r="E59" s="129">
        <v>30.23</v>
      </c>
      <c r="F59" s="129">
        <v>33.86</v>
      </c>
      <c r="G59" s="129">
        <v>30.26</v>
      </c>
      <c r="H59" s="129">
        <v>17.11</v>
      </c>
      <c r="I59" s="129"/>
      <c r="J59" s="129">
        <v>10.119999999999999</v>
      </c>
      <c r="K59" s="129"/>
      <c r="L59" s="129">
        <v>44.95</v>
      </c>
      <c r="M59" s="129">
        <v>22.99</v>
      </c>
      <c r="N59" s="129"/>
    </row>
    <row r="60" spans="1:14" ht="15.75" thickBot="1" x14ac:dyDescent="0.3">
      <c r="A60" s="128">
        <v>2013</v>
      </c>
      <c r="B60" s="129" t="s">
        <v>861</v>
      </c>
      <c r="C60" s="129">
        <v>9.67</v>
      </c>
      <c r="D60" s="129">
        <v>29.57</v>
      </c>
      <c r="E60" s="129">
        <v>30</v>
      </c>
      <c r="F60" s="129">
        <v>33.54</v>
      </c>
      <c r="G60" s="129">
        <v>30.03</v>
      </c>
      <c r="H60" s="129">
        <v>16.760000000000002</v>
      </c>
      <c r="I60" s="129"/>
      <c r="J60" s="129">
        <v>10.8</v>
      </c>
      <c r="K60" s="129"/>
      <c r="L60" s="129">
        <v>47.56</v>
      </c>
      <c r="M60" s="129">
        <v>24.12</v>
      </c>
      <c r="N60" s="129"/>
    </row>
    <row r="61" spans="1:14" ht="15.75" thickBot="1" x14ac:dyDescent="0.3">
      <c r="A61" s="128">
        <v>2014</v>
      </c>
      <c r="B61" s="129" t="s">
        <v>861</v>
      </c>
      <c r="C61" s="129">
        <v>11.19</v>
      </c>
      <c r="D61" s="129">
        <v>28.9</v>
      </c>
      <c r="E61" s="129">
        <v>35.200000000000003</v>
      </c>
      <c r="F61" s="129">
        <v>33.369999999999997</v>
      </c>
      <c r="G61" s="129">
        <v>34.99</v>
      </c>
      <c r="H61" s="129">
        <v>16.34</v>
      </c>
      <c r="I61" s="129"/>
      <c r="J61" s="129">
        <v>12.45</v>
      </c>
      <c r="K61" s="129"/>
      <c r="L61" s="129">
        <v>47.61</v>
      </c>
      <c r="M61" s="129">
        <v>26.72</v>
      </c>
      <c r="N61" s="129"/>
    </row>
    <row r="62" spans="1:14" ht="15.75" thickBot="1" x14ac:dyDescent="0.3">
      <c r="A62" s="128">
        <v>2015</v>
      </c>
      <c r="B62" s="129" t="s">
        <v>861</v>
      </c>
      <c r="C62" s="129">
        <v>10.99</v>
      </c>
      <c r="D62" s="129">
        <v>20.260000000000002</v>
      </c>
      <c r="E62" s="129">
        <v>26.66</v>
      </c>
      <c r="F62" s="129">
        <v>17.21</v>
      </c>
      <c r="G62" s="129">
        <v>26.42</v>
      </c>
      <c r="H62" s="129">
        <v>11.26</v>
      </c>
      <c r="I62" s="129"/>
      <c r="J62" s="129">
        <v>11.74</v>
      </c>
      <c r="K62" s="129"/>
      <c r="L62" s="129">
        <v>49.8</v>
      </c>
      <c r="M62" s="129">
        <v>27.18</v>
      </c>
      <c r="N62" s="129"/>
    </row>
    <row r="63" spans="1:14" ht="15.75" thickBot="1" x14ac:dyDescent="0.3">
      <c r="A63" s="128">
        <v>2016</v>
      </c>
      <c r="B63" s="129" t="s">
        <v>861</v>
      </c>
      <c r="C63" s="129">
        <v>11.44</v>
      </c>
      <c r="D63" s="129">
        <v>16.89</v>
      </c>
      <c r="E63" s="129">
        <v>25.48</v>
      </c>
      <c r="F63" s="129">
        <v>13.72</v>
      </c>
      <c r="G63" s="129">
        <v>25.09</v>
      </c>
      <c r="H63" s="129">
        <v>9.6199999999999992</v>
      </c>
      <c r="I63" s="129"/>
      <c r="J63" s="129">
        <v>12.11</v>
      </c>
      <c r="K63" s="129"/>
      <c r="L63" s="129">
        <v>50.98</v>
      </c>
      <c r="M63" s="129">
        <v>27.51</v>
      </c>
      <c r="N63" s="130" t="s">
        <v>862</v>
      </c>
    </row>
    <row r="64" spans="1:14" ht="15.75" thickBot="1" x14ac:dyDescent="0.3">
      <c r="A64" s="128">
        <v>2017</v>
      </c>
      <c r="B64" s="129" t="s">
        <v>861</v>
      </c>
      <c r="C64" s="129">
        <v>12.06</v>
      </c>
      <c r="D64" s="129">
        <v>19.239999999999998</v>
      </c>
      <c r="E64" s="129">
        <v>29.48</v>
      </c>
      <c r="F64" s="129">
        <v>17.12</v>
      </c>
      <c r="G64" s="129">
        <v>29.14</v>
      </c>
      <c r="H64" s="129">
        <v>10.76</v>
      </c>
      <c r="I64" s="129"/>
      <c r="J64" s="129">
        <v>12.85</v>
      </c>
      <c r="K64" s="129"/>
      <c r="L64" s="129">
        <v>53.66</v>
      </c>
      <c r="M64" s="129">
        <v>28.84</v>
      </c>
      <c r="N64" s="129"/>
    </row>
    <row r="65" spans="1:14" ht="15.75" thickBot="1" x14ac:dyDescent="0.3">
      <c r="A65" s="128">
        <v>2018</v>
      </c>
      <c r="B65" s="129" t="s">
        <v>861</v>
      </c>
      <c r="C65" s="129">
        <v>11.9</v>
      </c>
      <c r="D65" s="129">
        <v>22.44</v>
      </c>
      <c r="E65" s="129">
        <v>30.6</v>
      </c>
      <c r="F65" s="129">
        <v>24.73</v>
      </c>
      <c r="G65" s="129">
        <v>30.38</v>
      </c>
      <c r="H65" s="129">
        <v>11.9</v>
      </c>
      <c r="I65" s="129"/>
      <c r="J65" s="129">
        <v>12.87</v>
      </c>
      <c r="K65" s="129"/>
      <c r="L65" s="129">
        <v>55.2</v>
      </c>
      <c r="M65" s="129">
        <v>29.45</v>
      </c>
      <c r="N65" s="129"/>
    </row>
    <row r="66" spans="1:14" x14ac:dyDescent="0.25">
      <c r="A66" s="131">
        <v>2019</v>
      </c>
      <c r="B66" s="132" t="s">
        <v>861</v>
      </c>
      <c r="C66" s="132">
        <v>12.52</v>
      </c>
      <c r="D66" s="132">
        <v>21.61</v>
      </c>
      <c r="E66" s="132">
        <v>26.89</v>
      </c>
      <c r="F66" s="132">
        <v>23.09</v>
      </c>
      <c r="G66" s="132">
        <v>26.74</v>
      </c>
      <c r="H66" s="132">
        <v>11.46</v>
      </c>
      <c r="I66" s="132"/>
      <c r="J66" s="132">
        <v>13.24</v>
      </c>
      <c r="K66" s="132"/>
      <c r="L66" s="132">
        <v>56.14</v>
      </c>
      <c r="M66" s="132">
        <v>28.91</v>
      </c>
      <c r="N66" s="122"/>
    </row>
  </sheetData>
  <mergeCells count="20">
    <mergeCell ref="M12:N12"/>
    <mergeCell ref="M13:N13"/>
    <mergeCell ref="M14:N14"/>
    <mergeCell ref="B16:N16"/>
    <mergeCell ref="M15:N15"/>
    <mergeCell ref="B11:B15"/>
    <mergeCell ref="D11:G13"/>
    <mergeCell ref="H11:I13"/>
    <mergeCell ref="J11:K15"/>
    <mergeCell ref="M7:N7"/>
    <mergeCell ref="M8:N8"/>
    <mergeCell ref="M9:N9"/>
    <mergeCell ref="M10:N10"/>
    <mergeCell ref="M11:N11"/>
    <mergeCell ref="E14:E15"/>
    <mergeCell ref="F14:F15"/>
    <mergeCell ref="G14:G15"/>
    <mergeCell ref="H14:I15"/>
    <mergeCell ref="A7:A16"/>
    <mergeCell ref="B7:K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19448-44A8-41BF-AA4D-D74527CEFC43}">
  <sheetPr>
    <tabColor theme="0" tint="-0.14999847407452621"/>
  </sheetPr>
  <dimension ref="A1:M66"/>
  <sheetViews>
    <sheetView topLeftCell="A7" workbookViewId="0">
      <selection activeCell="B7" sqref="B7:K10"/>
    </sheetView>
  </sheetViews>
  <sheetFormatPr defaultRowHeight="15" x14ac:dyDescent="0.25"/>
  <cols>
    <col min="1" max="1" width="11.7109375" customWidth="1"/>
    <col min="2" max="2" width="22.140625" bestFit="1" customWidth="1"/>
    <col min="3" max="3" width="12.85546875" bestFit="1" customWidth="1"/>
    <col min="4" max="4" width="15.42578125" bestFit="1" customWidth="1"/>
  </cols>
  <sheetData>
    <row r="1" spans="1:13" x14ac:dyDescent="0.25">
      <c r="A1">
        <f>AggregateSEDS!C1</f>
        <v>2019</v>
      </c>
      <c r="B1">
        <f>AggregateSEDS!D1</f>
        <v>2019</v>
      </c>
      <c r="C1">
        <f>AggregateSEDS!E1</f>
        <v>2019</v>
      </c>
      <c r="D1">
        <f>AggregateSEDS!F1</f>
        <v>2019</v>
      </c>
      <c r="E1">
        <f>AggregateSEDS!G1</f>
        <v>2019</v>
      </c>
      <c r="F1">
        <v>2019</v>
      </c>
    </row>
    <row r="2" spans="1:13" x14ac:dyDescent="0.25">
      <c r="A2" t="str">
        <f>AggregateSEDS!C2</f>
        <v>Natural gas</v>
      </c>
      <c r="B2" t="str">
        <f>AggregateSEDS!D2</f>
        <v>Diesel / Distallate Fuel Oil</v>
      </c>
      <c r="C2" t="str">
        <f>AggregateSEDS!E2</f>
        <v>HGLs/Propane</v>
      </c>
      <c r="D2" t="str">
        <f>AggregateSEDS!F2</f>
        <v>Kerosene/Jet fuel</v>
      </c>
      <c r="E2" t="str">
        <f>AggregateSEDS!G2</f>
        <v>Wood</v>
      </c>
      <c r="F2" s="45" t="s">
        <v>895</v>
      </c>
    </row>
    <row r="3" spans="1:13" x14ac:dyDescent="0.25">
      <c r="A3" s="45">
        <f>C66</f>
        <v>9.1</v>
      </c>
      <c r="B3" s="45">
        <f t="shared" ref="B3:D3" si="0">D66</f>
        <v>18.12</v>
      </c>
      <c r="C3" s="45">
        <f t="shared" si="0"/>
        <v>16.079999999999998</v>
      </c>
      <c r="D3" s="45">
        <f t="shared" si="0"/>
        <v>23.09</v>
      </c>
      <c r="E3" s="45">
        <f>J66</f>
        <v>2.71</v>
      </c>
      <c r="F3" t="str">
        <f>H66</f>
        <v>—</v>
      </c>
    </row>
    <row r="4" spans="1:13" x14ac:dyDescent="0.25">
      <c r="A4" s="45" t="s">
        <v>845</v>
      </c>
    </row>
    <row r="5" spans="1:13" ht="21" x14ac:dyDescent="0.25">
      <c r="A5" s="134" t="s">
        <v>873</v>
      </c>
    </row>
    <row r="6" spans="1:13" ht="15.75" thickBot="1" x14ac:dyDescent="0.3">
      <c r="A6" s="133"/>
    </row>
    <row r="7" spans="1:13" x14ac:dyDescent="0.25">
      <c r="A7" s="190" t="s">
        <v>539</v>
      </c>
      <c r="B7" s="192" t="s">
        <v>1201</v>
      </c>
      <c r="C7" s="197"/>
      <c r="D7" s="197"/>
      <c r="E7" s="197"/>
      <c r="F7" s="197"/>
      <c r="G7" s="197"/>
      <c r="H7" s="197"/>
      <c r="I7" s="197"/>
      <c r="J7" s="197"/>
      <c r="K7" s="193"/>
      <c r="L7" s="124"/>
      <c r="M7" s="124"/>
    </row>
    <row r="8" spans="1:13" x14ac:dyDescent="0.25">
      <c r="A8" s="196"/>
      <c r="B8" s="198"/>
      <c r="C8" s="199"/>
      <c r="D8" s="199"/>
      <c r="E8" s="199"/>
      <c r="F8" s="199"/>
      <c r="G8" s="199"/>
      <c r="H8" s="199"/>
      <c r="I8" s="199"/>
      <c r="J8" s="199"/>
      <c r="K8" s="200"/>
      <c r="L8" s="125"/>
      <c r="M8" s="125"/>
    </row>
    <row r="9" spans="1:13" x14ac:dyDescent="0.25">
      <c r="A9" s="196"/>
      <c r="B9" s="198"/>
      <c r="C9" s="199"/>
      <c r="D9" s="199"/>
      <c r="E9" s="199"/>
      <c r="F9" s="199"/>
      <c r="G9" s="199"/>
      <c r="H9" s="199"/>
      <c r="I9" s="199"/>
      <c r="J9" s="199"/>
      <c r="K9" s="200"/>
      <c r="L9" s="125"/>
      <c r="M9" s="125"/>
    </row>
    <row r="10" spans="1:13" ht="15.75" thickBot="1" x14ac:dyDescent="0.3">
      <c r="A10" s="196"/>
      <c r="B10" s="194"/>
      <c r="C10" s="201"/>
      <c r="D10" s="201"/>
      <c r="E10" s="201"/>
      <c r="F10" s="201"/>
      <c r="G10" s="201"/>
      <c r="H10" s="201"/>
      <c r="I10" s="201"/>
      <c r="J10" s="201"/>
      <c r="K10" s="195"/>
      <c r="L10" s="126" t="s">
        <v>225</v>
      </c>
      <c r="M10" s="125"/>
    </row>
    <row r="11" spans="1:13" x14ac:dyDescent="0.25">
      <c r="A11" s="196"/>
      <c r="B11" s="190" t="s">
        <v>191</v>
      </c>
      <c r="C11" s="124"/>
      <c r="D11" s="192" t="s">
        <v>193</v>
      </c>
      <c r="E11" s="197"/>
      <c r="F11" s="197"/>
      <c r="G11" s="197"/>
      <c r="H11" s="197"/>
      <c r="I11" s="193"/>
      <c r="J11" s="190" t="s">
        <v>854</v>
      </c>
      <c r="K11" s="190" t="s">
        <v>865</v>
      </c>
      <c r="L11" s="126" t="s">
        <v>847</v>
      </c>
      <c r="M11" s="126" t="s">
        <v>849</v>
      </c>
    </row>
    <row r="12" spans="1:13" x14ac:dyDescent="0.25">
      <c r="A12" s="196"/>
      <c r="B12" s="196"/>
      <c r="C12" s="125"/>
      <c r="D12" s="198"/>
      <c r="E12" s="199"/>
      <c r="F12" s="199"/>
      <c r="G12" s="199"/>
      <c r="H12" s="199"/>
      <c r="I12" s="200"/>
      <c r="J12" s="196"/>
      <c r="K12" s="196"/>
      <c r="L12" s="126" t="s">
        <v>848</v>
      </c>
      <c r="M12" s="126" t="s">
        <v>863</v>
      </c>
    </row>
    <row r="13" spans="1:13" ht="15.75" thickBot="1" x14ac:dyDescent="0.3">
      <c r="A13" s="196"/>
      <c r="B13" s="196"/>
      <c r="C13" s="126" t="s">
        <v>852</v>
      </c>
      <c r="D13" s="194"/>
      <c r="E13" s="201"/>
      <c r="F13" s="201"/>
      <c r="G13" s="201"/>
      <c r="H13" s="201"/>
      <c r="I13" s="195"/>
      <c r="J13" s="191"/>
      <c r="K13" s="196"/>
      <c r="L13" s="126"/>
      <c r="M13" s="126"/>
    </row>
    <row r="14" spans="1:13" x14ac:dyDescent="0.25">
      <c r="A14" s="196"/>
      <c r="B14" s="196"/>
      <c r="C14" s="126" t="s">
        <v>864</v>
      </c>
      <c r="D14" s="123" t="s">
        <v>856</v>
      </c>
      <c r="E14" s="190" t="s">
        <v>866</v>
      </c>
      <c r="F14" s="190" t="s">
        <v>858</v>
      </c>
      <c r="G14" s="123" t="s">
        <v>867</v>
      </c>
      <c r="H14" s="123" t="s">
        <v>869</v>
      </c>
      <c r="I14" s="190" t="s">
        <v>870</v>
      </c>
      <c r="J14" s="123" t="s">
        <v>871</v>
      </c>
      <c r="K14" s="196"/>
      <c r="L14" s="126"/>
      <c r="M14" s="126"/>
    </row>
    <row r="15" spans="1:13" ht="15.75" thickBot="1" x14ac:dyDescent="0.3">
      <c r="A15" s="196"/>
      <c r="B15" s="191"/>
      <c r="C15" s="127"/>
      <c r="D15" s="127" t="s">
        <v>639</v>
      </c>
      <c r="E15" s="191"/>
      <c r="F15" s="191"/>
      <c r="G15" s="127" t="s">
        <v>868</v>
      </c>
      <c r="H15" s="127" t="s">
        <v>639</v>
      </c>
      <c r="I15" s="191"/>
      <c r="J15" s="127" t="s">
        <v>872</v>
      </c>
      <c r="K15" s="191"/>
      <c r="L15" s="127"/>
      <c r="M15" s="127"/>
    </row>
    <row r="16" spans="1:13" ht="15.75" thickBot="1" x14ac:dyDescent="0.3">
      <c r="A16" s="191"/>
      <c r="B16" s="206" t="s">
        <v>860</v>
      </c>
      <c r="C16" s="207"/>
      <c r="D16" s="207"/>
      <c r="E16" s="207"/>
      <c r="F16" s="207"/>
      <c r="G16" s="207"/>
      <c r="H16" s="207"/>
      <c r="I16" s="207"/>
      <c r="J16" s="207"/>
      <c r="K16" s="207"/>
      <c r="L16" s="207"/>
      <c r="M16" s="208"/>
    </row>
    <row r="17" spans="1:13" ht="15.75" thickBot="1" x14ac:dyDescent="0.3">
      <c r="A17" s="128">
        <v>1970</v>
      </c>
      <c r="B17" s="129">
        <v>0.63</v>
      </c>
      <c r="C17" s="129">
        <v>0.69</v>
      </c>
      <c r="D17" s="129">
        <v>1.1200000000000001</v>
      </c>
      <c r="E17" s="129">
        <v>1.35</v>
      </c>
      <c r="F17" s="129">
        <v>0.78</v>
      </c>
      <c r="G17" s="129">
        <v>2.8</v>
      </c>
      <c r="H17" s="129">
        <v>0.4</v>
      </c>
      <c r="I17" s="129">
        <v>0.78</v>
      </c>
      <c r="J17" s="129">
        <v>0.82</v>
      </c>
      <c r="K17" s="129">
        <v>0.71</v>
      </c>
      <c r="L17" s="129">
        <v>5.0199999999999996</v>
      </c>
      <c r="M17" s="129">
        <v>2.08</v>
      </c>
    </row>
    <row r="18" spans="1:13" ht="15.75" thickBot="1" x14ac:dyDescent="0.3">
      <c r="A18" s="128">
        <v>1971</v>
      </c>
      <c r="B18" s="129">
        <v>0.53</v>
      </c>
      <c r="C18" s="129">
        <v>0.72</v>
      </c>
      <c r="D18" s="129">
        <v>1.18</v>
      </c>
      <c r="E18" s="129">
        <v>1.44</v>
      </c>
      <c r="F18" s="129">
        <v>0.8</v>
      </c>
      <c r="G18" s="129">
        <v>2.84</v>
      </c>
      <c r="H18" s="129">
        <v>0.63</v>
      </c>
      <c r="I18" s="129">
        <v>0.94</v>
      </c>
      <c r="J18" s="129">
        <v>0.86</v>
      </c>
      <c r="K18" s="129">
        <v>0.77</v>
      </c>
      <c r="L18" s="129">
        <v>5.31</v>
      </c>
      <c r="M18" s="129">
        <v>2.15</v>
      </c>
    </row>
    <row r="19" spans="1:13" ht="15.75" thickBot="1" x14ac:dyDescent="0.3">
      <c r="A19" s="128">
        <v>1972</v>
      </c>
      <c r="B19" s="129">
        <v>0.61</v>
      </c>
      <c r="C19" s="129">
        <v>0.77</v>
      </c>
      <c r="D19" s="129">
        <v>1.18</v>
      </c>
      <c r="E19" s="129">
        <v>1.47</v>
      </c>
      <c r="F19" s="129">
        <v>0.81</v>
      </c>
      <c r="G19" s="129">
        <v>2.79</v>
      </c>
      <c r="H19" s="129">
        <v>0.79</v>
      </c>
      <c r="I19" s="129">
        <v>1.1399999999999999</v>
      </c>
      <c r="J19" s="129">
        <v>0.87</v>
      </c>
      <c r="K19" s="129">
        <v>0.85</v>
      </c>
      <c r="L19" s="129">
        <v>5.63</v>
      </c>
      <c r="M19" s="129">
        <v>2.5099999999999998</v>
      </c>
    </row>
    <row r="20" spans="1:13" ht="15.75" thickBot="1" x14ac:dyDescent="0.3">
      <c r="A20" s="128">
        <v>1973</v>
      </c>
      <c r="B20" s="129" t="s">
        <v>861</v>
      </c>
      <c r="C20" s="129">
        <v>0.81</v>
      </c>
      <c r="D20" s="129">
        <v>1.41</v>
      </c>
      <c r="E20" s="129">
        <v>1.59</v>
      </c>
      <c r="F20" s="129">
        <v>1.0900000000000001</v>
      </c>
      <c r="G20" s="129">
        <v>3.08</v>
      </c>
      <c r="H20" s="129">
        <v>0.93</v>
      </c>
      <c r="I20" s="129">
        <v>1.3</v>
      </c>
      <c r="J20" s="129">
        <v>1</v>
      </c>
      <c r="K20" s="129">
        <v>0.91</v>
      </c>
      <c r="L20" s="129">
        <v>6.14</v>
      </c>
      <c r="M20" s="129">
        <v>2.75</v>
      </c>
    </row>
    <row r="21" spans="1:13" ht="15.75" thickBot="1" x14ac:dyDescent="0.3">
      <c r="A21" s="128">
        <v>1974</v>
      </c>
      <c r="B21" s="129">
        <v>1.02</v>
      </c>
      <c r="C21" s="129">
        <v>0.94</v>
      </c>
      <c r="D21" s="129">
        <v>2.37</v>
      </c>
      <c r="E21" s="129">
        <v>2.42</v>
      </c>
      <c r="F21" s="129">
        <v>2.2599999999999998</v>
      </c>
      <c r="G21" s="129">
        <v>4.47</v>
      </c>
      <c r="H21" s="129">
        <v>1.97</v>
      </c>
      <c r="I21" s="129">
        <v>2.36</v>
      </c>
      <c r="J21" s="129">
        <v>1.54</v>
      </c>
      <c r="K21" s="129">
        <v>1.25</v>
      </c>
      <c r="L21" s="129">
        <v>8.0399999999999991</v>
      </c>
      <c r="M21" s="129">
        <v>3.54</v>
      </c>
    </row>
    <row r="22" spans="1:13" ht="15.75" thickBot="1" x14ac:dyDescent="0.3">
      <c r="A22" s="128">
        <v>1975</v>
      </c>
      <c r="B22" s="129" t="s">
        <v>861</v>
      </c>
      <c r="C22" s="129">
        <v>1.22</v>
      </c>
      <c r="D22" s="129">
        <v>2.6</v>
      </c>
      <c r="E22" s="129">
        <v>2.68</v>
      </c>
      <c r="F22" s="129">
        <v>2.5</v>
      </c>
      <c r="G22" s="129">
        <v>4.84</v>
      </c>
      <c r="H22" s="129">
        <v>2.4500000000000002</v>
      </c>
      <c r="I22" s="129">
        <v>2.92</v>
      </c>
      <c r="J22" s="129">
        <v>1.62</v>
      </c>
      <c r="K22" s="129">
        <v>1.48</v>
      </c>
      <c r="L22" s="129">
        <v>8.73</v>
      </c>
      <c r="M22" s="129">
        <v>4.3600000000000003</v>
      </c>
    </row>
    <row r="23" spans="1:13" ht="15.75" thickBot="1" x14ac:dyDescent="0.3">
      <c r="A23" s="128">
        <v>1976</v>
      </c>
      <c r="B23" s="129" t="s">
        <v>861</v>
      </c>
      <c r="C23" s="129">
        <v>1.51</v>
      </c>
      <c r="D23" s="129">
        <v>2.9</v>
      </c>
      <c r="E23" s="129">
        <v>2.91</v>
      </c>
      <c r="F23" s="129">
        <v>2.84</v>
      </c>
      <c r="G23" s="129">
        <v>5.04</v>
      </c>
      <c r="H23" s="129">
        <v>2.2599999999999998</v>
      </c>
      <c r="I23" s="129">
        <v>3.07</v>
      </c>
      <c r="J23" s="129">
        <v>1.74</v>
      </c>
      <c r="K23" s="129">
        <v>1.77</v>
      </c>
      <c r="L23" s="129">
        <v>9.61</v>
      </c>
      <c r="M23" s="129">
        <v>5.12</v>
      </c>
    </row>
    <row r="24" spans="1:13" ht="15.75" thickBot="1" x14ac:dyDescent="0.3">
      <c r="A24" s="128">
        <v>1977</v>
      </c>
      <c r="B24" s="129" t="s">
        <v>861</v>
      </c>
      <c r="C24" s="129">
        <v>1.97</v>
      </c>
      <c r="D24" s="129">
        <v>3</v>
      </c>
      <c r="E24" s="129">
        <v>3.5</v>
      </c>
      <c r="F24" s="129">
        <v>2.97</v>
      </c>
      <c r="G24" s="129">
        <v>5.33</v>
      </c>
      <c r="H24" s="129">
        <v>2.35</v>
      </c>
      <c r="I24" s="129">
        <v>3.29</v>
      </c>
      <c r="J24" s="129">
        <v>1.96</v>
      </c>
      <c r="K24" s="129">
        <v>2.21</v>
      </c>
      <c r="L24" s="129">
        <v>12.04</v>
      </c>
      <c r="M24" s="129">
        <v>6.3</v>
      </c>
    </row>
    <row r="25" spans="1:13" ht="15.75" thickBot="1" x14ac:dyDescent="0.3">
      <c r="A25" s="128">
        <v>1978</v>
      </c>
      <c r="B25" s="129">
        <v>1.4</v>
      </c>
      <c r="C25" s="129">
        <v>2.13</v>
      </c>
      <c r="D25" s="129">
        <v>3.04</v>
      </c>
      <c r="E25" s="129">
        <v>3.96</v>
      </c>
      <c r="F25" s="129">
        <v>3.11</v>
      </c>
      <c r="G25" s="129">
        <v>5.48</v>
      </c>
      <c r="H25" s="129">
        <v>2.5099999999999998</v>
      </c>
      <c r="I25" s="129">
        <v>3.59</v>
      </c>
      <c r="J25" s="129">
        <v>2.08</v>
      </c>
      <c r="K25" s="129">
        <v>2.42</v>
      </c>
      <c r="L25" s="129">
        <v>13.1</v>
      </c>
      <c r="M25" s="129">
        <v>6.9</v>
      </c>
    </row>
    <row r="26" spans="1:13" ht="15.75" thickBot="1" x14ac:dyDescent="0.3">
      <c r="A26" s="128">
        <v>1979</v>
      </c>
      <c r="B26" s="129">
        <v>1.6</v>
      </c>
      <c r="C26" s="129">
        <v>2.61</v>
      </c>
      <c r="D26" s="129">
        <v>4.38</v>
      </c>
      <c r="E26" s="129">
        <v>4.01</v>
      </c>
      <c r="F26" s="129">
        <v>4.3099999999999996</v>
      </c>
      <c r="G26" s="129">
        <v>7.47</v>
      </c>
      <c r="H26" s="129">
        <v>3.15</v>
      </c>
      <c r="I26" s="129">
        <v>4.51</v>
      </c>
      <c r="J26" s="129">
        <v>2.98</v>
      </c>
      <c r="K26" s="129">
        <v>2.92</v>
      </c>
      <c r="L26" s="129">
        <v>13.07</v>
      </c>
      <c r="M26" s="129">
        <v>6.96</v>
      </c>
    </row>
    <row r="27" spans="1:13" ht="15.75" thickBot="1" x14ac:dyDescent="0.3">
      <c r="A27" s="128">
        <v>1980</v>
      </c>
      <c r="B27" s="129">
        <v>1.82</v>
      </c>
      <c r="C27" s="129">
        <v>3.82</v>
      </c>
      <c r="D27" s="129">
        <v>6.6</v>
      </c>
      <c r="E27" s="129">
        <v>4.9800000000000004</v>
      </c>
      <c r="F27" s="129">
        <v>6.38</v>
      </c>
      <c r="G27" s="129">
        <v>10.19</v>
      </c>
      <c r="H27" s="129">
        <v>4.9000000000000004</v>
      </c>
      <c r="I27" s="129">
        <v>5.98</v>
      </c>
      <c r="J27" s="129">
        <v>4.1500000000000004</v>
      </c>
      <c r="K27" s="129">
        <v>4.3</v>
      </c>
      <c r="L27" s="129">
        <v>17.989999999999998</v>
      </c>
      <c r="M27" s="129">
        <v>9.5500000000000007</v>
      </c>
    </row>
    <row r="28" spans="1:13" ht="15.75" thickBot="1" x14ac:dyDescent="0.3">
      <c r="A28" s="128">
        <v>1981</v>
      </c>
      <c r="B28" s="129">
        <v>2.06</v>
      </c>
      <c r="C28" s="129">
        <v>4.1900000000000004</v>
      </c>
      <c r="D28" s="129">
        <v>7.54</v>
      </c>
      <c r="E28" s="129">
        <v>5.78</v>
      </c>
      <c r="F28" s="129">
        <v>7.27</v>
      </c>
      <c r="G28" s="129">
        <v>11.33</v>
      </c>
      <c r="H28" s="129">
        <v>6.5</v>
      </c>
      <c r="I28" s="129">
        <v>7.05</v>
      </c>
      <c r="J28" s="129">
        <v>5.0999999999999996</v>
      </c>
      <c r="K28" s="129">
        <v>5.07</v>
      </c>
      <c r="L28" s="129">
        <v>19.3</v>
      </c>
      <c r="M28" s="129">
        <v>10.66</v>
      </c>
    </row>
    <row r="29" spans="1:13" ht="15.75" thickBot="1" x14ac:dyDescent="0.3">
      <c r="A29" s="128">
        <v>1982</v>
      </c>
      <c r="B29" s="129">
        <v>2.31</v>
      </c>
      <c r="C29" s="129">
        <v>5.08</v>
      </c>
      <c r="D29" s="129">
        <v>7.49</v>
      </c>
      <c r="E29" s="129">
        <v>6.6</v>
      </c>
      <c r="F29" s="129">
        <v>6.89</v>
      </c>
      <c r="G29" s="129">
        <v>10.82</v>
      </c>
      <c r="H29" s="129">
        <v>6.62</v>
      </c>
      <c r="I29" s="129">
        <v>7.35</v>
      </c>
      <c r="J29" s="129">
        <v>4.95</v>
      </c>
      <c r="K29" s="129">
        <v>5.6</v>
      </c>
      <c r="L29" s="129">
        <v>21.78</v>
      </c>
      <c r="M29" s="129">
        <v>12.28</v>
      </c>
    </row>
    <row r="30" spans="1:13" ht="15.75" thickBot="1" x14ac:dyDescent="0.3">
      <c r="A30" s="128">
        <v>1983</v>
      </c>
      <c r="B30" s="129">
        <v>2.37</v>
      </c>
      <c r="C30" s="129">
        <v>6.08</v>
      </c>
      <c r="D30" s="129">
        <v>6.27</v>
      </c>
      <c r="E30" s="129">
        <v>6.83</v>
      </c>
      <c r="F30" s="129">
        <v>8.39</v>
      </c>
      <c r="G30" s="129">
        <v>8.9600000000000009</v>
      </c>
      <c r="H30" s="129">
        <v>5.97</v>
      </c>
      <c r="I30" s="129">
        <v>6.75</v>
      </c>
      <c r="J30" s="129">
        <v>4.79</v>
      </c>
      <c r="K30" s="129">
        <v>6.22</v>
      </c>
      <c r="L30" s="129">
        <v>21.41</v>
      </c>
      <c r="M30" s="129">
        <v>12.75</v>
      </c>
    </row>
    <row r="31" spans="1:13" ht="15.75" thickBot="1" x14ac:dyDescent="0.3">
      <c r="A31" s="128">
        <v>1984</v>
      </c>
      <c r="B31" s="129">
        <v>2.39</v>
      </c>
      <c r="C31" s="129">
        <v>6.7</v>
      </c>
      <c r="D31" s="129">
        <v>6</v>
      </c>
      <c r="E31" s="129">
        <v>6.67</v>
      </c>
      <c r="F31" s="129">
        <v>8.2899999999999991</v>
      </c>
      <c r="G31" s="129">
        <v>8.74</v>
      </c>
      <c r="H31" s="129">
        <v>4.49</v>
      </c>
      <c r="I31" s="129">
        <v>6.22</v>
      </c>
      <c r="J31" s="129">
        <v>4.88</v>
      </c>
      <c r="K31" s="129">
        <v>6.56</v>
      </c>
      <c r="L31" s="129">
        <v>22.03</v>
      </c>
      <c r="M31" s="129">
        <v>13.9</v>
      </c>
    </row>
    <row r="32" spans="1:13" ht="15.75" thickBot="1" x14ac:dyDescent="0.3">
      <c r="A32" s="128">
        <v>1985</v>
      </c>
      <c r="B32" s="129">
        <v>2.25</v>
      </c>
      <c r="C32" s="129">
        <v>6.39</v>
      </c>
      <c r="D32" s="129">
        <v>5.93</v>
      </c>
      <c r="E32" s="129">
        <v>9.48</v>
      </c>
      <c r="F32" s="129">
        <v>11.15</v>
      </c>
      <c r="G32" s="129">
        <v>8.68</v>
      </c>
      <c r="H32" s="129">
        <v>3.93</v>
      </c>
      <c r="I32" s="129">
        <v>7.46</v>
      </c>
      <c r="J32" s="129">
        <v>4.6900000000000004</v>
      </c>
      <c r="K32" s="129">
        <v>6.53</v>
      </c>
      <c r="L32" s="129">
        <v>23.61</v>
      </c>
      <c r="M32" s="129">
        <v>15.05</v>
      </c>
    </row>
    <row r="33" spans="1:13" ht="15.75" thickBot="1" x14ac:dyDescent="0.3">
      <c r="A33" s="128">
        <v>1986</v>
      </c>
      <c r="B33" s="129" t="s">
        <v>861</v>
      </c>
      <c r="C33" s="129">
        <v>5.65</v>
      </c>
      <c r="D33" s="129">
        <v>3.52</v>
      </c>
      <c r="E33" s="129">
        <v>8.9600000000000009</v>
      </c>
      <c r="F33" s="129">
        <v>4.97</v>
      </c>
      <c r="G33" s="129">
        <v>6.68</v>
      </c>
      <c r="H33" s="129">
        <v>2.16</v>
      </c>
      <c r="I33" s="129">
        <v>4.4000000000000004</v>
      </c>
      <c r="J33" s="129">
        <v>3.76</v>
      </c>
      <c r="K33" s="129">
        <v>5.37</v>
      </c>
      <c r="L33" s="129">
        <v>24.19</v>
      </c>
      <c r="M33" s="129">
        <v>14.98</v>
      </c>
    </row>
    <row r="34" spans="1:13" ht="15.75" thickBot="1" x14ac:dyDescent="0.3">
      <c r="A34" s="128">
        <v>1987</v>
      </c>
      <c r="B34" s="129">
        <v>2.09</v>
      </c>
      <c r="C34" s="129">
        <v>5.28</v>
      </c>
      <c r="D34" s="129">
        <v>4.1500000000000004</v>
      </c>
      <c r="E34" s="129">
        <v>8.4499999999999993</v>
      </c>
      <c r="F34" s="129">
        <v>4.6900000000000004</v>
      </c>
      <c r="G34" s="129">
        <v>6.95</v>
      </c>
      <c r="H34" s="129">
        <v>2.6</v>
      </c>
      <c r="I34" s="129">
        <v>5.05</v>
      </c>
      <c r="J34" s="129">
        <v>3.58</v>
      </c>
      <c r="K34" s="129">
        <v>5.23</v>
      </c>
      <c r="L34" s="129">
        <v>23.47</v>
      </c>
      <c r="M34" s="129">
        <v>14.1</v>
      </c>
    </row>
    <row r="35" spans="1:13" ht="15.75" thickBot="1" x14ac:dyDescent="0.3">
      <c r="A35" s="128">
        <v>1988</v>
      </c>
      <c r="B35" s="129">
        <v>1.94</v>
      </c>
      <c r="C35" s="129">
        <v>4.55</v>
      </c>
      <c r="D35" s="129">
        <v>3.82</v>
      </c>
      <c r="E35" s="129">
        <v>8.5</v>
      </c>
      <c r="F35" s="129">
        <v>5.07</v>
      </c>
      <c r="G35" s="129">
        <v>7.08</v>
      </c>
      <c r="H35" s="129">
        <v>2.09</v>
      </c>
      <c r="I35" s="129">
        <v>4.78</v>
      </c>
      <c r="J35" s="129">
        <v>3.62</v>
      </c>
      <c r="K35" s="129">
        <v>4.59</v>
      </c>
      <c r="L35" s="129">
        <v>24.15</v>
      </c>
      <c r="M35" s="129">
        <v>13.75</v>
      </c>
    </row>
    <row r="36" spans="1:13" ht="15.75" thickBot="1" x14ac:dyDescent="0.3">
      <c r="A36" s="128">
        <v>1989</v>
      </c>
      <c r="B36" s="129">
        <v>1.93</v>
      </c>
      <c r="C36" s="129">
        <v>4.6900000000000004</v>
      </c>
      <c r="D36" s="129">
        <v>4.78</v>
      </c>
      <c r="E36" s="129">
        <v>7.66</v>
      </c>
      <c r="F36" s="129">
        <v>5.37</v>
      </c>
      <c r="G36" s="129">
        <v>7.66</v>
      </c>
      <c r="H36" s="129">
        <v>2.2999999999999998</v>
      </c>
      <c r="I36" s="129">
        <v>5.53</v>
      </c>
      <c r="J36" s="129">
        <v>3.99</v>
      </c>
      <c r="K36" s="129">
        <v>4.8099999999999996</v>
      </c>
      <c r="L36" s="129">
        <v>25.33</v>
      </c>
      <c r="M36" s="129">
        <v>14.48</v>
      </c>
    </row>
    <row r="37" spans="1:13" ht="15.75" thickBot="1" x14ac:dyDescent="0.3">
      <c r="A37" s="128">
        <v>1990</v>
      </c>
      <c r="B37" s="129">
        <v>2</v>
      </c>
      <c r="C37" s="129">
        <v>4.96</v>
      </c>
      <c r="D37" s="129">
        <v>5.63</v>
      </c>
      <c r="E37" s="129">
        <v>8.9499999999999993</v>
      </c>
      <c r="F37" s="129">
        <v>7.44</v>
      </c>
      <c r="G37" s="129">
        <v>8.57</v>
      </c>
      <c r="H37" s="129">
        <v>3</v>
      </c>
      <c r="I37" s="129">
        <v>6.44</v>
      </c>
      <c r="J37" s="129">
        <v>4.66</v>
      </c>
      <c r="K37" s="129">
        <v>5.16</v>
      </c>
      <c r="L37" s="129">
        <v>26.32</v>
      </c>
      <c r="M37" s="129">
        <v>15.03</v>
      </c>
    </row>
    <row r="38" spans="1:13" ht="15.75" thickBot="1" x14ac:dyDescent="0.3">
      <c r="A38" s="128">
        <v>1991</v>
      </c>
      <c r="B38" s="129">
        <v>1.97</v>
      </c>
      <c r="C38" s="129">
        <v>5.36</v>
      </c>
      <c r="D38" s="129">
        <v>5.29</v>
      </c>
      <c r="E38" s="129">
        <v>9.26</v>
      </c>
      <c r="F38" s="129">
        <v>5.88</v>
      </c>
      <c r="G38" s="129">
        <v>8.18</v>
      </c>
      <c r="H38" s="129">
        <v>2.2400000000000002</v>
      </c>
      <c r="I38" s="129">
        <v>6.19</v>
      </c>
      <c r="J38" s="129">
        <v>4.47</v>
      </c>
      <c r="K38" s="129">
        <v>5.46</v>
      </c>
      <c r="L38" s="129">
        <v>28.13</v>
      </c>
      <c r="M38" s="129">
        <v>15.85</v>
      </c>
    </row>
    <row r="39" spans="1:13" ht="15.75" thickBot="1" x14ac:dyDescent="0.3">
      <c r="A39" s="128">
        <v>1992</v>
      </c>
      <c r="B39" s="129">
        <v>1.83</v>
      </c>
      <c r="C39" s="129">
        <v>5.01</v>
      </c>
      <c r="D39" s="129">
        <v>5.01</v>
      </c>
      <c r="E39" s="129">
        <v>9.26</v>
      </c>
      <c r="F39" s="129">
        <v>5.28</v>
      </c>
      <c r="G39" s="129">
        <v>9.19</v>
      </c>
      <c r="H39" s="129">
        <v>2.25</v>
      </c>
      <c r="I39" s="129">
        <v>7.07</v>
      </c>
      <c r="J39" s="129">
        <v>4.09</v>
      </c>
      <c r="K39" s="129">
        <v>5.17</v>
      </c>
      <c r="L39" s="129">
        <v>29.07</v>
      </c>
      <c r="M39" s="129">
        <v>16.670000000000002</v>
      </c>
    </row>
    <row r="40" spans="1:13" ht="15.75" thickBot="1" x14ac:dyDescent="0.3">
      <c r="A40" s="128">
        <v>1993</v>
      </c>
      <c r="B40" s="129">
        <v>1.85</v>
      </c>
      <c r="C40" s="129">
        <v>5.81</v>
      </c>
      <c r="D40" s="129">
        <v>5.24</v>
      </c>
      <c r="E40" s="129">
        <v>9.17</v>
      </c>
      <c r="F40" s="129">
        <v>5.78</v>
      </c>
      <c r="G40" s="129">
        <v>9.14</v>
      </c>
      <c r="H40" s="129">
        <v>2.14</v>
      </c>
      <c r="I40" s="129">
        <v>6.56</v>
      </c>
      <c r="J40" s="129">
        <v>3.93</v>
      </c>
      <c r="K40" s="129">
        <v>5.81</v>
      </c>
      <c r="L40" s="129">
        <v>29.28</v>
      </c>
      <c r="M40" s="129">
        <v>17.71</v>
      </c>
    </row>
    <row r="41" spans="1:13" ht="15.75" thickBot="1" x14ac:dyDescent="0.3">
      <c r="A41" s="128">
        <v>1994</v>
      </c>
      <c r="B41" s="129">
        <v>1.87</v>
      </c>
      <c r="C41" s="129">
        <v>6.99</v>
      </c>
      <c r="D41" s="129">
        <v>4.8099999999999996</v>
      </c>
      <c r="E41" s="129">
        <v>10.130000000000001</v>
      </c>
      <c r="F41" s="129">
        <v>5.05</v>
      </c>
      <c r="G41" s="129">
        <v>9.1300000000000008</v>
      </c>
      <c r="H41" s="129">
        <v>2.41</v>
      </c>
      <c r="I41" s="129">
        <v>6.54</v>
      </c>
      <c r="J41" s="129">
        <v>3.65</v>
      </c>
      <c r="K41" s="129">
        <v>6.86</v>
      </c>
      <c r="L41" s="129">
        <v>30.38</v>
      </c>
      <c r="M41" s="129">
        <v>18.5</v>
      </c>
    </row>
    <row r="42" spans="1:13" ht="15.75" thickBot="1" x14ac:dyDescent="0.3">
      <c r="A42" s="128">
        <v>1995</v>
      </c>
      <c r="B42" s="129">
        <v>1.76</v>
      </c>
      <c r="C42" s="129">
        <v>6.14</v>
      </c>
      <c r="D42" s="129">
        <v>5.1100000000000003</v>
      </c>
      <c r="E42" s="129">
        <v>10.220000000000001</v>
      </c>
      <c r="F42" s="129">
        <v>5.0999999999999996</v>
      </c>
      <c r="G42" s="129">
        <v>9.27</v>
      </c>
      <c r="H42" s="129">
        <v>2.7</v>
      </c>
      <c r="I42" s="129">
        <v>6.45</v>
      </c>
      <c r="J42" s="129">
        <v>3.04</v>
      </c>
      <c r="K42" s="129">
        <v>6.08</v>
      </c>
      <c r="L42" s="129">
        <v>30.09</v>
      </c>
      <c r="M42" s="129">
        <v>17.670000000000002</v>
      </c>
    </row>
    <row r="43" spans="1:13" ht="15.75" thickBot="1" x14ac:dyDescent="0.3">
      <c r="A43" s="128">
        <v>1996</v>
      </c>
      <c r="B43" s="129">
        <v>1.7</v>
      </c>
      <c r="C43" s="129">
        <v>5.76</v>
      </c>
      <c r="D43" s="129">
        <v>6.06</v>
      </c>
      <c r="E43" s="129">
        <v>11.46</v>
      </c>
      <c r="F43" s="129">
        <v>5.32</v>
      </c>
      <c r="G43" s="129">
        <v>10.029999999999999</v>
      </c>
      <c r="H43" s="129">
        <v>2.95</v>
      </c>
      <c r="I43" s="129">
        <v>7.46</v>
      </c>
      <c r="J43" s="129">
        <v>3.64</v>
      </c>
      <c r="K43" s="129">
        <v>5.8</v>
      </c>
      <c r="L43" s="129">
        <v>28.23</v>
      </c>
      <c r="M43" s="129">
        <v>17.600000000000001</v>
      </c>
    </row>
    <row r="44" spans="1:13" ht="15.75" thickBot="1" x14ac:dyDescent="0.3">
      <c r="A44" s="128">
        <v>1997</v>
      </c>
      <c r="B44" s="129">
        <v>1.74</v>
      </c>
      <c r="C44" s="129">
        <v>6.3</v>
      </c>
      <c r="D44" s="129">
        <v>5.45</v>
      </c>
      <c r="E44" s="129">
        <v>11.67</v>
      </c>
      <c r="F44" s="129">
        <v>4.95</v>
      </c>
      <c r="G44" s="129">
        <v>10.27</v>
      </c>
      <c r="H44" s="129">
        <v>2.78</v>
      </c>
      <c r="I44" s="129">
        <v>7.05</v>
      </c>
      <c r="J44" s="129">
        <v>3.47</v>
      </c>
      <c r="K44" s="129">
        <v>6.28</v>
      </c>
      <c r="L44" s="129">
        <v>28.57</v>
      </c>
      <c r="M44" s="129">
        <v>17.989999999999998</v>
      </c>
    </row>
    <row r="45" spans="1:13" ht="15.75" thickBot="1" x14ac:dyDescent="0.3">
      <c r="A45" s="128">
        <v>1998</v>
      </c>
      <c r="B45" s="129">
        <v>1.78</v>
      </c>
      <c r="C45" s="129">
        <v>5.99</v>
      </c>
      <c r="D45" s="129">
        <v>4.16</v>
      </c>
      <c r="E45" s="129">
        <v>10.19</v>
      </c>
      <c r="F45" s="129">
        <v>6.63</v>
      </c>
      <c r="G45" s="129">
        <v>9.01</v>
      </c>
      <c r="H45" s="129">
        <v>2</v>
      </c>
      <c r="I45" s="129">
        <v>6.16</v>
      </c>
      <c r="J45" s="129">
        <v>2.97</v>
      </c>
      <c r="K45" s="129">
        <v>5.94</v>
      </c>
      <c r="L45" s="129">
        <v>26.96</v>
      </c>
      <c r="M45" s="129">
        <v>16.61</v>
      </c>
    </row>
    <row r="46" spans="1:13" ht="15.75" thickBot="1" x14ac:dyDescent="0.3">
      <c r="A46" s="128">
        <v>1999</v>
      </c>
      <c r="B46" s="129">
        <v>1.73</v>
      </c>
      <c r="C46" s="129">
        <v>6.05</v>
      </c>
      <c r="D46" s="129">
        <v>5.45</v>
      </c>
      <c r="E46" s="129">
        <v>10.49</v>
      </c>
      <c r="F46" s="129">
        <v>6.58</v>
      </c>
      <c r="G46" s="129">
        <v>10.52</v>
      </c>
      <c r="H46" s="129" t="s">
        <v>861</v>
      </c>
      <c r="I46" s="129">
        <v>7.11</v>
      </c>
      <c r="J46" s="129">
        <v>2.72</v>
      </c>
      <c r="K46" s="129">
        <v>6.09</v>
      </c>
      <c r="L46" s="129">
        <v>27.08</v>
      </c>
      <c r="M46" s="129">
        <v>17.45</v>
      </c>
    </row>
    <row r="47" spans="1:13" ht="15.75" thickBot="1" x14ac:dyDescent="0.3">
      <c r="A47" s="128">
        <v>2000</v>
      </c>
      <c r="B47" s="129">
        <v>1.66</v>
      </c>
      <c r="C47" s="129">
        <v>7.88</v>
      </c>
      <c r="D47" s="129">
        <v>7.97</v>
      </c>
      <c r="E47" s="129">
        <v>13.35</v>
      </c>
      <c r="F47" s="129">
        <v>9.8699999999999992</v>
      </c>
      <c r="G47" s="129">
        <v>12.55</v>
      </c>
      <c r="H47" s="129">
        <v>4.3099999999999996</v>
      </c>
      <c r="I47" s="129">
        <v>9.5</v>
      </c>
      <c r="J47" s="129">
        <v>3.81</v>
      </c>
      <c r="K47" s="129">
        <v>7.96</v>
      </c>
      <c r="L47" s="129">
        <v>28.91</v>
      </c>
      <c r="M47" s="129">
        <v>19.72</v>
      </c>
    </row>
    <row r="48" spans="1:13" ht="15.75" thickBot="1" x14ac:dyDescent="0.3">
      <c r="A48" s="128">
        <v>2001</v>
      </c>
      <c r="B48" s="129">
        <v>1.61</v>
      </c>
      <c r="C48" s="129">
        <v>9.19</v>
      </c>
      <c r="D48" s="129">
        <v>6.99</v>
      </c>
      <c r="E48" s="129">
        <v>14.52</v>
      </c>
      <c r="F48" s="129">
        <v>8.99</v>
      </c>
      <c r="G48" s="129">
        <v>12.27</v>
      </c>
      <c r="H48" s="129">
        <v>3.51</v>
      </c>
      <c r="I48" s="129">
        <v>8.7100000000000009</v>
      </c>
      <c r="J48" s="129">
        <v>3.93</v>
      </c>
      <c r="K48" s="129">
        <v>9.07</v>
      </c>
      <c r="L48" s="129">
        <v>34.5</v>
      </c>
      <c r="M48" s="129">
        <v>23.56</v>
      </c>
    </row>
    <row r="49" spans="1:13" ht="15.75" thickBot="1" x14ac:dyDescent="0.3">
      <c r="A49" s="128">
        <v>2002</v>
      </c>
      <c r="B49" s="129">
        <v>1.64</v>
      </c>
      <c r="C49" s="129">
        <v>5.96</v>
      </c>
      <c r="D49" s="129">
        <v>6.52</v>
      </c>
      <c r="E49" s="129">
        <v>12.06</v>
      </c>
      <c r="F49" s="129">
        <v>9.19</v>
      </c>
      <c r="G49" s="129">
        <v>11.19</v>
      </c>
      <c r="H49" s="129" t="s">
        <v>861</v>
      </c>
      <c r="I49" s="129">
        <v>8.2899999999999991</v>
      </c>
      <c r="J49" s="129">
        <v>3.22</v>
      </c>
      <c r="K49" s="129">
        <v>6.07</v>
      </c>
      <c r="L49" s="129">
        <v>38</v>
      </c>
      <c r="M49" s="129">
        <v>24.64</v>
      </c>
    </row>
    <row r="50" spans="1:13" ht="15.75" thickBot="1" x14ac:dyDescent="0.3">
      <c r="A50" s="128">
        <v>2003</v>
      </c>
      <c r="B50" s="129">
        <v>1.68</v>
      </c>
      <c r="C50" s="129">
        <v>7.99</v>
      </c>
      <c r="D50" s="129">
        <v>7.9</v>
      </c>
      <c r="E50" s="129">
        <v>12.99</v>
      </c>
      <c r="F50" s="129">
        <v>9.1</v>
      </c>
      <c r="G50" s="129">
        <v>13.78</v>
      </c>
      <c r="H50" s="129" t="s">
        <v>861</v>
      </c>
      <c r="I50" s="129">
        <v>10.39</v>
      </c>
      <c r="J50" s="129">
        <v>3.93</v>
      </c>
      <c r="K50" s="129">
        <v>8.08</v>
      </c>
      <c r="L50" s="129">
        <v>36.57</v>
      </c>
      <c r="M50" s="129">
        <v>24.78</v>
      </c>
    </row>
    <row r="51" spans="1:13" ht="15.75" thickBot="1" x14ac:dyDescent="0.3">
      <c r="A51" s="128">
        <v>2004</v>
      </c>
      <c r="B51" s="129">
        <v>1.76</v>
      </c>
      <c r="C51" s="129">
        <v>8.4600000000000009</v>
      </c>
      <c r="D51" s="129">
        <v>10.91</v>
      </c>
      <c r="E51" s="129">
        <v>14.87</v>
      </c>
      <c r="F51" s="129">
        <v>11.61</v>
      </c>
      <c r="G51" s="129">
        <v>16.3</v>
      </c>
      <c r="H51" s="129" t="s">
        <v>861</v>
      </c>
      <c r="I51" s="129">
        <v>13.26</v>
      </c>
      <c r="J51" s="129">
        <v>4.0199999999999996</v>
      </c>
      <c r="K51" s="129">
        <v>8.77</v>
      </c>
      <c r="L51" s="129">
        <v>34.11</v>
      </c>
      <c r="M51" s="129">
        <v>24.08</v>
      </c>
    </row>
    <row r="52" spans="1:13" ht="15.75" thickBot="1" x14ac:dyDescent="0.3">
      <c r="A52" s="128">
        <v>2005</v>
      </c>
      <c r="B52" s="129">
        <v>2.12</v>
      </c>
      <c r="C52" s="129">
        <v>10.45</v>
      </c>
      <c r="D52" s="129">
        <v>14.85</v>
      </c>
      <c r="E52" s="129">
        <v>17.84</v>
      </c>
      <c r="F52" s="129">
        <v>13.76</v>
      </c>
      <c r="G52" s="129">
        <v>18.96</v>
      </c>
      <c r="H52" s="129" t="s">
        <v>861</v>
      </c>
      <c r="I52" s="129">
        <v>16.329999999999998</v>
      </c>
      <c r="J52" s="129">
        <v>4.29</v>
      </c>
      <c r="K52" s="129">
        <v>10.8</v>
      </c>
      <c r="L52" s="129">
        <v>34.92</v>
      </c>
      <c r="M52" s="129">
        <v>25.28</v>
      </c>
    </row>
    <row r="53" spans="1:13" ht="15.75" thickBot="1" x14ac:dyDescent="0.3">
      <c r="A53" s="128">
        <v>2006</v>
      </c>
      <c r="B53" s="129">
        <v>2.39</v>
      </c>
      <c r="C53" s="129">
        <v>10.199999999999999</v>
      </c>
      <c r="D53" s="129">
        <v>17.14</v>
      </c>
      <c r="E53" s="129">
        <v>20.49</v>
      </c>
      <c r="F53" s="129">
        <v>22.13</v>
      </c>
      <c r="G53" s="129">
        <v>21.47</v>
      </c>
      <c r="H53" s="129" t="s">
        <v>861</v>
      </c>
      <c r="I53" s="129">
        <v>18.93</v>
      </c>
      <c r="J53" s="129">
        <v>3.84</v>
      </c>
      <c r="K53" s="129">
        <v>10.59</v>
      </c>
      <c r="L53" s="129">
        <v>37.79</v>
      </c>
      <c r="M53" s="129">
        <v>26.96</v>
      </c>
    </row>
    <row r="54" spans="1:13" ht="15.75" thickBot="1" x14ac:dyDescent="0.3">
      <c r="A54" s="128">
        <v>2007</v>
      </c>
      <c r="B54" s="129" t="s">
        <v>861</v>
      </c>
      <c r="C54" s="129">
        <v>9.91</v>
      </c>
      <c r="D54" s="129">
        <v>18.32</v>
      </c>
      <c r="E54" s="129">
        <v>22.25</v>
      </c>
      <c r="F54" s="129">
        <v>24.26</v>
      </c>
      <c r="G54" s="129">
        <v>23.34</v>
      </c>
      <c r="H54" s="129" t="s">
        <v>861</v>
      </c>
      <c r="I54" s="129">
        <v>20.25</v>
      </c>
      <c r="J54" s="129">
        <v>4.84</v>
      </c>
      <c r="K54" s="129">
        <v>10.53</v>
      </c>
      <c r="L54" s="129">
        <v>37.57</v>
      </c>
      <c r="M54" s="129">
        <v>26.68</v>
      </c>
    </row>
    <row r="55" spans="1:13" ht="15.75" thickBot="1" x14ac:dyDescent="0.3">
      <c r="A55" s="128">
        <v>2008</v>
      </c>
      <c r="B55" s="129" t="s">
        <v>861</v>
      </c>
      <c r="C55" s="129">
        <v>11.43</v>
      </c>
      <c r="D55" s="129">
        <v>24.46</v>
      </c>
      <c r="E55" s="129">
        <v>25.91</v>
      </c>
      <c r="F55" s="129">
        <v>30.07</v>
      </c>
      <c r="G55" s="129">
        <v>26.96</v>
      </c>
      <c r="H55" s="129" t="s">
        <v>861</v>
      </c>
      <c r="I55" s="129">
        <v>25.12</v>
      </c>
      <c r="J55" s="129">
        <v>5.83</v>
      </c>
      <c r="K55" s="129">
        <v>12.63</v>
      </c>
      <c r="L55" s="129">
        <v>36.770000000000003</v>
      </c>
      <c r="M55" s="129">
        <v>26.96</v>
      </c>
    </row>
    <row r="56" spans="1:13" ht="15.75" thickBot="1" x14ac:dyDescent="0.3">
      <c r="A56" s="128">
        <v>2009</v>
      </c>
      <c r="B56" s="129" t="s">
        <v>861</v>
      </c>
      <c r="C56" s="129">
        <v>7.55</v>
      </c>
      <c r="D56" s="129">
        <v>14.76</v>
      </c>
      <c r="E56" s="129">
        <v>19.98</v>
      </c>
      <c r="F56" s="129">
        <v>25.27</v>
      </c>
      <c r="G56" s="129">
        <v>20.56</v>
      </c>
      <c r="H56" s="129" t="s">
        <v>861</v>
      </c>
      <c r="I56" s="129">
        <v>16.47</v>
      </c>
      <c r="J56" s="129">
        <v>4.59</v>
      </c>
      <c r="K56" s="129">
        <v>8.39</v>
      </c>
      <c r="L56" s="129">
        <v>38.9</v>
      </c>
      <c r="M56" s="129">
        <v>26.3</v>
      </c>
    </row>
    <row r="57" spans="1:13" ht="15.75" thickBot="1" x14ac:dyDescent="0.3">
      <c r="A57" s="128">
        <v>2010</v>
      </c>
      <c r="B57" s="129" t="s">
        <v>861</v>
      </c>
      <c r="C57" s="129">
        <v>8.1300000000000008</v>
      </c>
      <c r="D57" s="129">
        <v>18.93</v>
      </c>
      <c r="E57" s="129">
        <v>21.61</v>
      </c>
      <c r="F57" s="129">
        <v>27.17</v>
      </c>
      <c r="G57" s="129">
        <v>24.76</v>
      </c>
      <c r="H57" s="129" t="s">
        <v>861</v>
      </c>
      <c r="I57" s="129">
        <v>19.8</v>
      </c>
      <c r="J57" s="129">
        <v>5.19</v>
      </c>
      <c r="K57" s="129">
        <v>9.5299999999999994</v>
      </c>
      <c r="L57" s="129">
        <v>38.380000000000003</v>
      </c>
      <c r="M57" s="129">
        <v>26.3</v>
      </c>
    </row>
    <row r="58" spans="1:13" ht="15.75" thickBot="1" x14ac:dyDescent="0.3">
      <c r="A58" s="128">
        <v>2011</v>
      </c>
      <c r="B58" s="129" t="s">
        <v>861</v>
      </c>
      <c r="C58" s="129">
        <v>8.1300000000000008</v>
      </c>
      <c r="D58" s="129">
        <v>25.42</v>
      </c>
      <c r="E58" s="129">
        <v>26.35</v>
      </c>
      <c r="F58" s="129">
        <v>32.46</v>
      </c>
      <c r="G58" s="129">
        <v>30.51</v>
      </c>
      <c r="H58" s="129" t="s">
        <v>861</v>
      </c>
      <c r="I58" s="129">
        <v>25.87</v>
      </c>
      <c r="J58" s="129">
        <v>3.93</v>
      </c>
      <c r="K58" s="129">
        <v>9.99</v>
      </c>
      <c r="L58" s="129">
        <v>38.24</v>
      </c>
      <c r="M58" s="129">
        <v>26.5</v>
      </c>
    </row>
    <row r="59" spans="1:13" ht="15.75" thickBot="1" x14ac:dyDescent="0.3">
      <c r="A59" s="128">
        <v>2012</v>
      </c>
      <c r="B59" s="129" t="s">
        <v>861</v>
      </c>
      <c r="C59" s="129">
        <v>6.91</v>
      </c>
      <c r="D59" s="129">
        <v>26.06</v>
      </c>
      <c r="E59" s="129">
        <v>19.309999999999999</v>
      </c>
      <c r="F59" s="129">
        <v>33.86</v>
      </c>
      <c r="G59" s="129">
        <v>32.24</v>
      </c>
      <c r="H59" s="129" t="s">
        <v>861</v>
      </c>
      <c r="I59" s="129">
        <v>24.5</v>
      </c>
      <c r="J59" s="129">
        <v>3.49</v>
      </c>
      <c r="K59" s="129">
        <v>8.58</v>
      </c>
      <c r="L59" s="129">
        <v>39.29</v>
      </c>
      <c r="M59" s="129">
        <v>26.31</v>
      </c>
    </row>
    <row r="60" spans="1:13" ht="15.75" thickBot="1" x14ac:dyDescent="0.3">
      <c r="A60" s="128">
        <v>2013</v>
      </c>
      <c r="B60" s="129" t="s">
        <v>861</v>
      </c>
      <c r="C60" s="129">
        <v>7.61</v>
      </c>
      <c r="D60" s="129">
        <v>25.39</v>
      </c>
      <c r="E60" s="129">
        <v>20.350000000000001</v>
      </c>
      <c r="F60" s="129">
        <v>33.54</v>
      </c>
      <c r="G60" s="129">
        <v>31.08</v>
      </c>
      <c r="H60" s="129" t="s">
        <v>861</v>
      </c>
      <c r="I60" s="129">
        <v>24.28</v>
      </c>
      <c r="J60" s="129">
        <v>3.6</v>
      </c>
      <c r="K60" s="129">
        <v>9.0399999999999991</v>
      </c>
      <c r="L60" s="129">
        <v>41.63</v>
      </c>
      <c r="M60" s="129">
        <v>27.49</v>
      </c>
    </row>
    <row r="61" spans="1:13" ht="15.75" thickBot="1" x14ac:dyDescent="0.3">
      <c r="A61" s="128">
        <v>2014</v>
      </c>
      <c r="B61" s="129" t="s">
        <v>861</v>
      </c>
      <c r="C61" s="129">
        <v>8.8000000000000007</v>
      </c>
      <c r="D61" s="129">
        <v>23.94</v>
      </c>
      <c r="E61" s="129">
        <v>21.11</v>
      </c>
      <c r="F61" s="129">
        <v>33.369999999999997</v>
      </c>
      <c r="G61" s="129">
        <v>29.99</v>
      </c>
      <c r="H61" s="129">
        <v>15.94</v>
      </c>
      <c r="I61" s="129">
        <v>23.31</v>
      </c>
      <c r="J61" s="129">
        <v>3.91</v>
      </c>
      <c r="K61" s="129">
        <v>10.08</v>
      </c>
      <c r="L61" s="129">
        <v>45.78</v>
      </c>
      <c r="M61" s="129">
        <v>30.97</v>
      </c>
    </row>
    <row r="62" spans="1:13" ht="15.75" thickBot="1" x14ac:dyDescent="0.3">
      <c r="A62" s="128">
        <v>2015</v>
      </c>
      <c r="B62" s="129" t="s">
        <v>861</v>
      </c>
      <c r="C62" s="129">
        <v>7.75</v>
      </c>
      <c r="D62" s="129">
        <v>15.13</v>
      </c>
      <c r="E62" s="129">
        <v>13.23</v>
      </c>
      <c r="F62" s="129">
        <v>17.21</v>
      </c>
      <c r="G62" s="129">
        <v>25.47</v>
      </c>
      <c r="H62" s="129">
        <v>8.31</v>
      </c>
      <c r="I62" s="129">
        <v>21.51</v>
      </c>
      <c r="J62" s="129">
        <v>2.46</v>
      </c>
      <c r="K62" s="129">
        <v>10.8</v>
      </c>
      <c r="L62" s="129">
        <v>46.12</v>
      </c>
      <c r="M62" s="129">
        <v>30.05</v>
      </c>
    </row>
    <row r="63" spans="1:13" ht="15.75" thickBot="1" x14ac:dyDescent="0.3">
      <c r="A63" s="128">
        <v>2016</v>
      </c>
      <c r="B63" s="129" t="s">
        <v>861</v>
      </c>
      <c r="C63" s="129">
        <v>8.1300000000000008</v>
      </c>
      <c r="D63" s="129">
        <v>12.79</v>
      </c>
      <c r="E63" s="129">
        <v>13.4</v>
      </c>
      <c r="F63" s="129">
        <v>13.72</v>
      </c>
      <c r="G63" s="129">
        <v>22.01</v>
      </c>
      <c r="H63" s="129">
        <v>6.11</v>
      </c>
      <c r="I63" s="129">
        <v>18.510000000000002</v>
      </c>
      <c r="J63" s="129">
        <v>1.89</v>
      </c>
      <c r="K63" s="129">
        <v>10.44</v>
      </c>
      <c r="L63" s="129">
        <v>44.18</v>
      </c>
      <c r="M63" s="129">
        <v>28.63</v>
      </c>
    </row>
    <row r="64" spans="1:13" ht="15.75" thickBot="1" x14ac:dyDescent="0.3">
      <c r="A64" s="128">
        <v>2017</v>
      </c>
      <c r="B64" s="129" t="s">
        <v>861</v>
      </c>
      <c r="C64" s="129">
        <v>8.4600000000000009</v>
      </c>
      <c r="D64" s="129">
        <v>15.25</v>
      </c>
      <c r="E64" s="129">
        <v>17.2</v>
      </c>
      <c r="F64" s="129">
        <v>17.12</v>
      </c>
      <c r="G64" s="129">
        <v>24.37</v>
      </c>
      <c r="H64" s="129" t="s">
        <v>861</v>
      </c>
      <c r="I64" s="129">
        <v>21.1</v>
      </c>
      <c r="J64" s="129">
        <v>2.0099999999999998</v>
      </c>
      <c r="K64" s="129">
        <v>11.37</v>
      </c>
      <c r="L64" s="129">
        <v>46.2</v>
      </c>
      <c r="M64" s="129">
        <v>30.21</v>
      </c>
    </row>
    <row r="65" spans="1:13" ht="15.75" thickBot="1" x14ac:dyDescent="0.3">
      <c r="A65" s="128">
        <v>2018</v>
      </c>
      <c r="B65" s="129" t="s">
        <v>861</v>
      </c>
      <c r="C65" s="129">
        <v>8.2899999999999991</v>
      </c>
      <c r="D65" s="129">
        <v>18.850000000000001</v>
      </c>
      <c r="E65" s="129">
        <v>18.260000000000002</v>
      </c>
      <c r="F65" s="129">
        <v>24.73</v>
      </c>
      <c r="G65" s="129">
        <v>28.09</v>
      </c>
      <c r="H65" s="129" t="s">
        <v>861</v>
      </c>
      <c r="I65" s="129">
        <v>24.42</v>
      </c>
      <c r="J65" s="129">
        <v>2.09</v>
      </c>
      <c r="K65" s="129">
        <v>12.01</v>
      </c>
      <c r="L65" s="129">
        <v>47.9</v>
      </c>
      <c r="M65" s="129">
        <v>30.96</v>
      </c>
    </row>
    <row r="66" spans="1:13" x14ac:dyDescent="0.25">
      <c r="A66" s="131">
        <v>2019</v>
      </c>
      <c r="B66" s="132" t="s">
        <v>861</v>
      </c>
      <c r="C66" s="132">
        <v>9.1</v>
      </c>
      <c r="D66" s="132">
        <v>18.12</v>
      </c>
      <c r="E66" s="132">
        <v>16.079999999999998</v>
      </c>
      <c r="F66" s="132">
        <v>23.09</v>
      </c>
      <c r="G66" s="132">
        <v>29.1</v>
      </c>
      <c r="H66" s="132" t="s">
        <v>861</v>
      </c>
      <c r="I66" s="132">
        <v>24.54</v>
      </c>
      <c r="J66" s="132">
        <v>2.71</v>
      </c>
      <c r="K66" s="132">
        <v>12.59</v>
      </c>
      <c r="L66" s="132">
        <v>48.86</v>
      </c>
      <c r="M66" s="132">
        <v>31.41</v>
      </c>
    </row>
  </sheetData>
  <mergeCells count="10">
    <mergeCell ref="A7:A16"/>
    <mergeCell ref="B7:K10"/>
    <mergeCell ref="B11:B15"/>
    <mergeCell ref="D11:I13"/>
    <mergeCell ref="J11:J13"/>
    <mergeCell ref="K11:K15"/>
    <mergeCell ref="E14:E15"/>
    <mergeCell ref="F14:F15"/>
    <mergeCell ref="I14:I15"/>
    <mergeCell ref="B16:M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29186-DD97-4A08-8966-E7B1A8106739}">
  <sheetPr>
    <tabColor theme="0" tint="-0.14999847407452621"/>
  </sheetPr>
  <dimension ref="A1:U66"/>
  <sheetViews>
    <sheetView topLeftCell="A15" workbookViewId="0">
      <selection activeCell="H33" sqref="H33"/>
    </sheetView>
  </sheetViews>
  <sheetFormatPr defaultRowHeight="15" x14ac:dyDescent="0.25"/>
  <sheetData>
    <row r="1" spans="1:21" x14ac:dyDescent="0.25">
      <c r="A1" s="45">
        <f>AggregateSEDS!C1</f>
        <v>2019</v>
      </c>
      <c r="B1" s="45">
        <f>AggregateSEDS!D1</f>
        <v>2019</v>
      </c>
      <c r="C1" s="45">
        <f>AggregateSEDS!E1</f>
        <v>2019</v>
      </c>
      <c r="D1" s="45">
        <f>AggregateSEDS!F1</f>
        <v>2019</v>
      </c>
      <c r="E1" s="45">
        <f>AggregateSEDS!G1</f>
        <v>2019</v>
      </c>
      <c r="F1" s="45">
        <v>2019</v>
      </c>
    </row>
    <row r="2" spans="1:21" x14ac:dyDescent="0.25">
      <c r="A2" s="45" t="str">
        <f>AggregateSEDS!C2</f>
        <v>Natural gas</v>
      </c>
      <c r="B2" s="45" t="str">
        <f>AggregateSEDS!D2</f>
        <v>Diesel / Distallate Fuel Oil</v>
      </c>
      <c r="C2" s="45" t="str">
        <f>AggregateSEDS!E2</f>
        <v>HGLs/Propane</v>
      </c>
      <c r="D2" s="45" t="str">
        <f>AggregateSEDS!F2</f>
        <v>Kerosene/Jet fuel</v>
      </c>
      <c r="E2" s="45" t="str">
        <f>AggregateSEDS!G2</f>
        <v>Wood</v>
      </c>
      <c r="F2" s="45" t="s">
        <v>895</v>
      </c>
    </row>
    <row r="3" spans="1:21" x14ac:dyDescent="0.25">
      <c r="A3" s="45">
        <f>C66</f>
        <v>8.64</v>
      </c>
      <c r="B3" s="45">
        <f>F66</f>
        <v>28.61</v>
      </c>
      <c r="C3" s="45">
        <f>G66</f>
        <v>17.489999999999998</v>
      </c>
      <c r="D3" s="45">
        <f>I66</f>
        <v>14.76</v>
      </c>
      <c r="E3" s="138" t="s">
        <v>896</v>
      </c>
      <c r="F3" s="45">
        <f>N66</f>
        <v>14.06</v>
      </c>
    </row>
    <row r="4" spans="1:21" x14ac:dyDescent="0.25">
      <c r="A4" s="45" t="s">
        <v>845</v>
      </c>
    </row>
    <row r="5" spans="1:21" ht="21" x14ac:dyDescent="0.25">
      <c r="A5" s="134" t="s">
        <v>874</v>
      </c>
    </row>
    <row r="6" spans="1:21" ht="15.75" thickBot="1" x14ac:dyDescent="0.3">
      <c r="A6" s="133"/>
    </row>
    <row r="7" spans="1:21" x14ac:dyDescent="0.25">
      <c r="A7" s="190" t="s">
        <v>539</v>
      </c>
      <c r="B7" s="192" t="s">
        <v>846</v>
      </c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3"/>
      <c r="S7" s="124"/>
      <c r="T7" s="202"/>
      <c r="U7" s="203"/>
    </row>
    <row r="8" spans="1:21" x14ac:dyDescent="0.25">
      <c r="A8" s="196"/>
      <c r="B8" s="198"/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200"/>
      <c r="S8" s="125"/>
      <c r="T8" s="204"/>
      <c r="U8" s="205"/>
    </row>
    <row r="9" spans="1:21" x14ac:dyDescent="0.25">
      <c r="A9" s="196"/>
      <c r="B9" s="198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200"/>
      <c r="S9" s="125"/>
      <c r="T9" s="204"/>
      <c r="U9" s="205"/>
    </row>
    <row r="10" spans="1:21" ht="15.75" thickBot="1" x14ac:dyDescent="0.3">
      <c r="A10" s="196"/>
      <c r="B10" s="194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195"/>
      <c r="S10" s="126" t="s">
        <v>225</v>
      </c>
      <c r="T10" s="204"/>
      <c r="U10" s="205"/>
    </row>
    <row r="11" spans="1:21" x14ac:dyDescent="0.25">
      <c r="A11" s="196"/>
      <c r="B11" s="190" t="s">
        <v>191</v>
      </c>
      <c r="C11" s="202"/>
      <c r="D11" s="203"/>
      <c r="E11" s="192" t="s">
        <v>193</v>
      </c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3"/>
      <c r="Q11" s="192" t="s">
        <v>855</v>
      </c>
      <c r="R11" s="193"/>
      <c r="S11" s="126" t="s">
        <v>847</v>
      </c>
      <c r="T11" s="198" t="s">
        <v>849</v>
      </c>
      <c r="U11" s="200"/>
    </row>
    <row r="12" spans="1:21" x14ac:dyDescent="0.25">
      <c r="A12" s="196"/>
      <c r="B12" s="196"/>
      <c r="C12" s="204"/>
      <c r="D12" s="205"/>
      <c r="E12" s="198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200"/>
      <c r="Q12" s="198"/>
      <c r="R12" s="200"/>
      <c r="S12" s="126" t="s">
        <v>848</v>
      </c>
      <c r="T12" s="198" t="s">
        <v>850</v>
      </c>
      <c r="U12" s="200"/>
    </row>
    <row r="13" spans="1:21" ht="15.75" thickBot="1" x14ac:dyDescent="0.3">
      <c r="A13" s="196"/>
      <c r="B13" s="196"/>
      <c r="C13" s="198" t="s">
        <v>852</v>
      </c>
      <c r="D13" s="200"/>
      <c r="E13" s="194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195"/>
      <c r="Q13" s="198"/>
      <c r="R13" s="200"/>
      <c r="S13" s="126"/>
      <c r="T13" s="198"/>
      <c r="U13" s="200"/>
    </row>
    <row r="14" spans="1:21" x14ac:dyDescent="0.25">
      <c r="A14" s="196"/>
      <c r="B14" s="196"/>
      <c r="C14" s="198" t="s">
        <v>875</v>
      </c>
      <c r="D14" s="200"/>
      <c r="E14" s="123" t="s">
        <v>876</v>
      </c>
      <c r="F14" s="123" t="s">
        <v>856</v>
      </c>
      <c r="G14" s="192" t="s">
        <v>866</v>
      </c>
      <c r="H14" s="193"/>
      <c r="I14" s="192" t="s">
        <v>878</v>
      </c>
      <c r="J14" s="193"/>
      <c r="K14" s="192" t="s">
        <v>880</v>
      </c>
      <c r="L14" s="193"/>
      <c r="M14" s="123" t="s">
        <v>867</v>
      </c>
      <c r="N14" s="123" t="s">
        <v>869</v>
      </c>
      <c r="O14" s="192" t="s">
        <v>849</v>
      </c>
      <c r="P14" s="193"/>
      <c r="Q14" s="198"/>
      <c r="R14" s="200"/>
      <c r="S14" s="126"/>
      <c r="T14" s="198"/>
      <c r="U14" s="200"/>
    </row>
    <row r="15" spans="1:21" ht="15.75" thickBot="1" x14ac:dyDescent="0.3">
      <c r="A15" s="196"/>
      <c r="B15" s="191"/>
      <c r="C15" s="194"/>
      <c r="D15" s="195"/>
      <c r="E15" s="127" t="s">
        <v>600</v>
      </c>
      <c r="F15" s="127" t="s">
        <v>877</v>
      </c>
      <c r="G15" s="194"/>
      <c r="H15" s="195"/>
      <c r="I15" s="194" t="s">
        <v>879</v>
      </c>
      <c r="J15" s="195"/>
      <c r="K15" s="194"/>
      <c r="L15" s="195"/>
      <c r="M15" s="127" t="s">
        <v>881</v>
      </c>
      <c r="N15" s="127" t="s">
        <v>639</v>
      </c>
      <c r="O15" s="194"/>
      <c r="P15" s="195"/>
      <c r="Q15" s="194"/>
      <c r="R15" s="195"/>
      <c r="S15" s="127"/>
      <c r="T15" s="194"/>
      <c r="U15" s="195"/>
    </row>
    <row r="16" spans="1:21" ht="15.75" thickBot="1" x14ac:dyDescent="0.3">
      <c r="A16" s="191"/>
      <c r="B16" s="206" t="s">
        <v>860</v>
      </c>
      <c r="C16" s="207"/>
      <c r="D16" s="207"/>
      <c r="E16" s="207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8"/>
    </row>
    <row r="17" spans="1:21" ht="15.75" thickBot="1" x14ac:dyDescent="0.3">
      <c r="A17" s="128">
        <v>1970</v>
      </c>
      <c r="B17" s="129">
        <v>0.63</v>
      </c>
      <c r="C17" s="129" t="s">
        <v>861</v>
      </c>
      <c r="D17" s="129"/>
      <c r="E17" s="129">
        <v>2.17</v>
      </c>
      <c r="F17" s="129">
        <v>1.42</v>
      </c>
      <c r="G17" s="129">
        <v>1.35</v>
      </c>
      <c r="H17" s="129"/>
      <c r="I17" s="129">
        <v>0.73</v>
      </c>
      <c r="J17" s="129"/>
      <c r="K17" s="129">
        <v>5.08</v>
      </c>
      <c r="L17" s="129"/>
      <c r="M17" s="129">
        <v>2.8</v>
      </c>
      <c r="N17" s="129">
        <v>0.36</v>
      </c>
      <c r="O17" s="129">
        <v>2.0699999999999998</v>
      </c>
      <c r="P17" s="129"/>
      <c r="Q17" s="129">
        <v>2.0699999999999998</v>
      </c>
      <c r="R17" s="129"/>
      <c r="S17" s="129">
        <v>2.88</v>
      </c>
      <c r="T17" s="129">
        <v>2.0699999999999998</v>
      </c>
      <c r="U17" s="129"/>
    </row>
    <row r="18" spans="1:21" ht="15.75" thickBot="1" x14ac:dyDescent="0.3">
      <c r="A18" s="128">
        <v>1971</v>
      </c>
      <c r="B18" s="129">
        <v>0.53</v>
      </c>
      <c r="C18" s="129" t="s">
        <v>861</v>
      </c>
      <c r="D18" s="129"/>
      <c r="E18" s="129">
        <v>2.21</v>
      </c>
      <c r="F18" s="129">
        <v>1.56</v>
      </c>
      <c r="G18" s="129">
        <v>1.44</v>
      </c>
      <c r="H18" s="129"/>
      <c r="I18" s="129">
        <v>0.77</v>
      </c>
      <c r="J18" s="129"/>
      <c r="K18" s="129">
        <v>5.27</v>
      </c>
      <c r="L18" s="129"/>
      <c r="M18" s="129">
        <v>2.84</v>
      </c>
      <c r="N18" s="129">
        <v>0.56000000000000005</v>
      </c>
      <c r="O18" s="129">
        <v>2.13</v>
      </c>
      <c r="P18" s="129"/>
      <c r="Q18" s="129">
        <v>2.13</v>
      </c>
      <c r="R18" s="129"/>
      <c r="S18" s="129">
        <v>2.95</v>
      </c>
      <c r="T18" s="129">
        <v>2.13</v>
      </c>
      <c r="U18" s="129"/>
    </row>
    <row r="19" spans="1:21" ht="15.75" thickBot="1" x14ac:dyDescent="0.3">
      <c r="A19" s="128">
        <v>1972</v>
      </c>
      <c r="B19" s="129">
        <v>0.61</v>
      </c>
      <c r="C19" s="129" t="s">
        <v>861</v>
      </c>
      <c r="D19" s="129"/>
      <c r="E19" s="129">
        <v>2.19</v>
      </c>
      <c r="F19" s="129">
        <v>1.49</v>
      </c>
      <c r="G19" s="129">
        <v>1.47</v>
      </c>
      <c r="H19" s="129"/>
      <c r="I19" s="129">
        <v>0.76</v>
      </c>
      <c r="J19" s="129"/>
      <c r="K19" s="129">
        <v>5.58</v>
      </c>
      <c r="L19" s="129"/>
      <c r="M19" s="129">
        <v>2.79</v>
      </c>
      <c r="N19" s="129">
        <v>0.7</v>
      </c>
      <c r="O19" s="129">
        <v>2.16</v>
      </c>
      <c r="P19" s="129"/>
      <c r="Q19" s="129">
        <v>2.16</v>
      </c>
      <c r="R19" s="129"/>
      <c r="S19" s="129">
        <v>3.04</v>
      </c>
      <c r="T19" s="129">
        <v>2.16</v>
      </c>
      <c r="U19" s="129"/>
    </row>
    <row r="20" spans="1:21" ht="15.75" thickBot="1" x14ac:dyDescent="0.3">
      <c r="A20" s="128">
        <v>1973</v>
      </c>
      <c r="B20" s="129">
        <v>0.59</v>
      </c>
      <c r="C20" s="129" t="s">
        <v>861</v>
      </c>
      <c r="D20" s="129"/>
      <c r="E20" s="129">
        <v>2.36</v>
      </c>
      <c r="F20" s="129">
        <v>1.78</v>
      </c>
      <c r="G20" s="129">
        <v>1.59</v>
      </c>
      <c r="H20" s="129"/>
      <c r="I20" s="129">
        <v>0.91</v>
      </c>
      <c r="J20" s="129"/>
      <c r="K20" s="129">
        <v>5.33</v>
      </c>
      <c r="L20" s="129"/>
      <c r="M20" s="129">
        <v>3.08</v>
      </c>
      <c r="N20" s="129">
        <v>0.82</v>
      </c>
      <c r="O20" s="129">
        <v>2.42</v>
      </c>
      <c r="P20" s="129"/>
      <c r="Q20" s="129">
        <v>2.42</v>
      </c>
      <c r="R20" s="129"/>
      <c r="S20" s="129">
        <v>3.2</v>
      </c>
      <c r="T20" s="129">
        <v>2.42</v>
      </c>
      <c r="U20" s="129"/>
    </row>
    <row r="21" spans="1:21" ht="15.75" thickBot="1" x14ac:dyDescent="0.3">
      <c r="A21" s="128">
        <v>1974</v>
      </c>
      <c r="B21" s="129">
        <v>1.02</v>
      </c>
      <c r="C21" s="129" t="s">
        <v>861</v>
      </c>
      <c r="D21" s="129"/>
      <c r="E21" s="129">
        <v>3.23</v>
      </c>
      <c r="F21" s="129">
        <v>2.93</v>
      </c>
      <c r="G21" s="129">
        <v>2.42</v>
      </c>
      <c r="H21" s="129"/>
      <c r="I21" s="129">
        <v>1.57</v>
      </c>
      <c r="J21" s="129"/>
      <c r="K21" s="129">
        <v>7.22</v>
      </c>
      <c r="L21" s="129"/>
      <c r="M21" s="129">
        <v>4.47</v>
      </c>
      <c r="N21" s="129">
        <v>1.75</v>
      </c>
      <c r="O21" s="129">
        <v>3.65</v>
      </c>
      <c r="P21" s="129"/>
      <c r="Q21" s="129">
        <v>3.65</v>
      </c>
      <c r="R21" s="129"/>
      <c r="S21" s="129">
        <v>3.92</v>
      </c>
      <c r="T21" s="129">
        <v>3.65</v>
      </c>
      <c r="U21" s="129"/>
    </row>
    <row r="22" spans="1:21" ht="15.75" thickBot="1" x14ac:dyDescent="0.3">
      <c r="A22" s="128">
        <v>1975</v>
      </c>
      <c r="B22" s="129">
        <v>0.92</v>
      </c>
      <c r="C22" s="129" t="s">
        <v>861</v>
      </c>
      <c r="D22" s="129"/>
      <c r="E22" s="129">
        <v>3.45</v>
      </c>
      <c r="F22" s="129">
        <v>3.22</v>
      </c>
      <c r="G22" s="129">
        <v>2.68</v>
      </c>
      <c r="H22" s="129"/>
      <c r="I22" s="129">
        <v>2.04</v>
      </c>
      <c r="J22" s="129"/>
      <c r="K22" s="129">
        <v>7.48</v>
      </c>
      <c r="L22" s="129"/>
      <c r="M22" s="129">
        <v>4.84</v>
      </c>
      <c r="N22" s="129">
        <v>2.12</v>
      </c>
      <c r="O22" s="129">
        <v>4.0199999999999996</v>
      </c>
      <c r="P22" s="129"/>
      <c r="Q22" s="129">
        <v>4.0199999999999996</v>
      </c>
      <c r="R22" s="129"/>
      <c r="S22" s="129">
        <v>4.34</v>
      </c>
      <c r="T22" s="129">
        <v>4.0199999999999996</v>
      </c>
      <c r="U22" s="129"/>
    </row>
    <row r="23" spans="1:21" ht="15.75" thickBot="1" x14ac:dyDescent="0.3">
      <c r="A23" s="128">
        <v>1976</v>
      </c>
      <c r="B23" s="129">
        <v>1.1599999999999999</v>
      </c>
      <c r="C23" s="129" t="s">
        <v>861</v>
      </c>
      <c r="D23" s="129"/>
      <c r="E23" s="129">
        <v>3.59</v>
      </c>
      <c r="F23" s="129">
        <v>3.32</v>
      </c>
      <c r="G23" s="129">
        <v>2.91</v>
      </c>
      <c r="H23" s="129"/>
      <c r="I23" s="129">
        <v>2.3199999999999998</v>
      </c>
      <c r="J23" s="129"/>
      <c r="K23" s="129">
        <v>7.05</v>
      </c>
      <c r="L23" s="129"/>
      <c r="M23" s="129">
        <v>5.04</v>
      </c>
      <c r="N23" s="129">
        <v>2.0499999999999998</v>
      </c>
      <c r="O23" s="129">
        <v>4.17</v>
      </c>
      <c r="P23" s="129"/>
      <c r="Q23" s="129">
        <v>4.17</v>
      </c>
      <c r="R23" s="129"/>
      <c r="S23" s="129">
        <v>5.08</v>
      </c>
      <c r="T23" s="129">
        <v>4.17</v>
      </c>
      <c r="U23" s="129"/>
    </row>
    <row r="24" spans="1:21" ht="15.75" thickBot="1" x14ac:dyDescent="0.3">
      <c r="A24" s="128">
        <v>1977</v>
      </c>
      <c r="B24" s="129">
        <v>1.26</v>
      </c>
      <c r="C24" s="129" t="s">
        <v>861</v>
      </c>
      <c r="D24" s="129"/>
      <c r="E24" s="129">
        <v>3.97</v>
      </c>
      <c r="F24" s="129">
        <v>3.3</v>
      </c>
      <c r="G24" s="129">
        <v>3.5</v>
      </c>
      <c r="H24" s="129"/>
      <c r="I24" s="129">
        <v>2.62</v>
      </c>
      <c r="J24" s="129"/>
      <c r="K24" s="129">
        <v>6.97</v>
      </c>
      <c r="L24" s="129"/>
      <c r="M24" s="129">
        <v>5.33</v>
      </c>
      <c r="N24" s="129">
        <v>2.0699999999999998</v>
      </c>
      <c r="O24" s="129">
        <v>4.38</v>
      </c>
      <c r="P24" s="129"/>
      <c r="Q24" s="129">
        <v>4.38</v>
      </c>
      <c r="R24" s="129"/>
      <c r="S24" s="129">
        <v>8.18</v>
      </c>
      <c r="T24" s="129">
        <v>4.38</v>
      </c>
      <c r="U24" s="129"/>
    </row>
    <row r="25" spans="1:21" ht="15.75" thickBot="1" x14ac:dyDescent="0.3">
      <c r="A25" s="128">
        <v>1978</v>
      </c>
      <c r="B25" s="129" t="s">
        <v>861</v>
      </c>
      <c r="C25" s="129" t="s">
        <v>861</v>
      </c>
      <c r="D25" s="129"/>
      <c r="E25" s="129">
        <v>4.29</v>
      </c>
      <c r="F25" s="129">
        <v>3.3</v>
      </c>
      <c r="G25" s="129">
        <v>3.96</v>
      </c>
      <c r="H25" s="129"/>
      <c r="I25" s="129">
        <v>2.86</v>
      </c>
      <c r="J25" s="129"/>
      <c r="K25" s="129">
        <v>7.6</v>
      </c>
      <c r="L25" s="129"/>
      <c r="M25" s="129">
        <v>5.48</v>
      </c>
      <c r="N25" s="129">
        <v>2.1800000000000002</v>
      </c>
      <c r="O25" s="129">
        <v>4.47</v>
      </c>
      <c r="P25" s="129"/>
      <c r="Q25" s="129">
        <v>4.47</v>
      </c>
      <c r="R25" s="129"/>
      <c r="S25" s="129">
        <v>9.1300000000000008</v>
      </c>
      <c r="T25" s="129">
        <v>4.47</v>
      </c>
      <c r="U25" s="129"/>
    </row>
    <row r="26" spans="1:21" ht="15.75" thickBot="1" x14ac:dyDescent="0.3">
      <c r="A26" s="128">
        <v>1979</v>
      </c>
      <c r="B26" s="129" t="s">
        <v>861</v>
      </c>
      <c r="C26" s="129" t="s">
        <v>861</v>
      </c>
      <c r="D26" s="129"/>
      <c r="E26" s="129">
        <v>5.73</v>
      </c>
      <c r="F26" s="129">
        <v>4.93</v>
      </c>
      <c r="G26" s="129">
        <v>4.01</v>
      </c>
      <c r="H26" s="129"/>
      <c r="I26" s="129">
        <v>3.79</v>
      </c>
      <c r="J26" s="129"/>
      <c r="K26" s="129">
        <v>10.210000000000001</v>
      </c>
      <c r="L26" s="129"/>
      <c r="M26" s="129">
        <v>7.47</v>
      </c>
      <c r="N26" s="129">
        <v>2.78</v>
      </c>
      <c r="O26" s="129">
        <v>6.04</v>
      </c>
      <c r="P26" s="129"/>
      <c r="Q26" s="129">
        <v>6.04</v>
      </c>
      <c r="R26" s="129"/>
      <c r="S26" s="129">
        <v>7.41</v>
      </c>
      <c r="T26" s="129">
        <v>6.04</v>
      </c>
      <c r="U26" s="129"/>
    </row>
    <row r="27" spans="1:21" ht="15.75" thickBot="1" x14ac:dyDescent="0.3">
      <c r="A27" s="128">
        <v>1980</v>
      </c>
      <c r="B27" s="129" t="s">
        <v>861</v>
      </c>
      <c r="C27" s="129" t="s">
        <v>861</v>
      </c>
      <c r="D27" s="129"/>
      <c r="E27" s="129">
        <v>9.02</v>
      </c>
      <c r="F27" s="129">
        <v>7.07</v>
      </c>
      <c r="G27" s="129">
        <v>4.9800000000000004</v>
      </c>
      <c r="H27" s="129"/>
      <c r="I27" s="129">
        <v>6.21</v>
      </c>
      <c r="J27" s="129"/>
      <c r="K27" s="129">
        <v>14.36</v>
      </c>
      <c r="L27" s="129"/>
      <c r="M27" s="129">
        <v>10.19</v>
      </c>
      <c r="N27" s="129">
        <v>4.1399999999999997</v>
      </c>
      <c r="O27" s="129">
        <v>8.2200000000000006</v>
      </c>
      <c r="P27" s="129"/>
      <c r="Q27" s="129">
        <v>8.2200000000000006</v>
      </c>
      <c r="R27" s="129"/>
      <c r="S27" s="129">
        <v>11.39</v>
      </c>
      <c r="T27" s="129">
        <v>8.2200000000000006</v>
      </c>
      <c r="U27" s="129"/>
    </row>
    <row r="28" spans="1:21" ht="15.75" thickBot="1" x14ac:dyDescent="0.3">
      <c r="A28" s="128">
        <v>1981</v>
      </c>
      <c r="B28" s="129" t="s">
        <v>861</v>
      </c>
      <c r="C28" s="129" t="s">
        <v>861</v>
      </c>
      <c r="D28" s="129"/>
      <c r="E28" s="129">
        <v>10.84</v>
      </c>
      <c r="F28" s="129">
        <v>8.14</v>
      </c>
      <c r="G28" s="129">
        <v>5.78</v>
      </c>
      <c r="H28" s="129"/>
      <c r="I28" s="129">
        <v>7.56</v>
      </c>
      <c r="J28" s="129"/>
      <c r="K28" s="129">
        <v>18</v>
      </c>
      <c r="L28" s="129"/>
      <c r="M28" s="129">
        <v>11.33</v>
      </c>
      <c r="N28" s="129">
        <v>5.62</v>
      </c>
      <c r="O28" s="129">
        <v>9.49</v>
      </c>
      <c r="P28" s="129"/>
      <c r="Q28" s="129">
        <v>9.49</v>
      </c>
      <c r="R28" s="129"/>
      <c r="S28" s="129">
        <v>13.07</v>
      </c>
      <c r="T28" s="129">
        <v>9.49</v>
      </c>
      <c r="U28" s="129"/>
    </row>
    <row r="29" spans="1:21" ht="15.75" thickBot="1" x14ac:dyDescent="0.3">
      <c r="A29" s="128">
        <v>1982</v>
      </c>
      <c r="B29" s="129" t="s">
        <v>861</v>
      </c>
      <c r="C29" s="129" t="s">
        <v>861</v>
      </c>
      <c r="D29" s="129"/>
      <c r="E29" s="129">
        <v>10.92</v>
      </c>
      <c r="F29" s="129">
        <v>7.97</v>
      </c>
      <c r="G29" s="129">
        <v>6.6</v>
      </c>
      <c r="H29" s="129"/>
      <c r="I29" s="129">
        <v>7.37</v>
      </c>
      <c r="J29" s="129"/>
      <c r="K29" s="129">
        <v>17.25</v>
      </c>
      <c r="L29" s="129"/>
      <c r="M29" s="129">
        <v>10.82</v>
      </c>
      <c r="N29" s="129">
        <v>5.99</v>
      </c>
      <c r="O29" s="129">
        <v>9.33</v>
      </c>
      <c r="P29" s="129"/>
      <c r="Q29" s="129">
        <v>9.34</v>
      </c>
      <c r="R29" s="129"/>
      <c r="S29" s="129">
        <v>18.38</v>
      </c>
      <c r="T29" s="129">
        <v>9.34</v>
      </c>
      <c r="U29" s="129"/>
    </row>
    <row r="30" spans="1:21" ht="15.75" thickBot="1" x14ac:dyDescent="0.3">
      <c r="A30" s="128">
        <v>1983</v>
      </c>
      <c r="B30" s="129" t="s">
        <v>861</v>
      </c>
      <c r="C30" s="129" t="s">
        <v>861</v>
      </c>
      <c r="D30" s="129"/>
      <c r="E30" s="129">
        <v>10.44</v>
      </c>
      <c r="F30" s="129">
        <v>7.13</v>
      </c>
      <c r="G30" s="129">
        <v>6.83</v>
      </c>
      <c r="H30" s="129"/>
      <c r="I30" s="129">
        <v>6.61</v>
      </c>
      <c r="J30" s="129"/>
      <c r="K30" s="129">
        <v>17.420000000000002</v>
      </c>
      <c r="L30" s="129"/>
      <c r="M30" s="129">
        <v>8.9600000000000009</v>
      </c>
      <c r="N30" s="129">
        <v>5.61</v>
      </c>
      <c r="O30" s="129">
        <v>8.02</v>
      </c>
      <c r="P30" s="129"/>
      <c r="Q30" s="129">
        <v>8.02</v>
      </c>
      <c r="R30" s="129"/>
      <c r="S30" s="129">
        <v>15.15</v>
      </c>
      <c r="T30" s="129">
        <v>8.02</v>
      </c>
      <c r="U30" s="129"/>
    </row>
    <row r="31" spans="1:21" ht="15.75" thickBot="1" x14ac:dyDescent="0.3">
      <c r="A31" s="128">
        <v>1984</v>
      </c>
      <c r="B31" s="129" t="s">
        <v>861</v>
      </c>
      <c r="C31" s="129" t="s">
        <v>861</v>
      </c>
      <c r="D31" s="129"/>
      <c r="E31" s="129">
        <v>10.27</v>
      </c>
      <c r="F31" s="129">
        <v>6.94</v>
      </c>
      <c r="G31" s="129">
        <v>6.67</v>
      </c>
      <c r="H31" s="129"/>
      <c r="I31" s="129">
        <v>6.28</v>
      </c>
      <c r="J31" s="129"/>
      <c r="K31" s="129">
        <v>18.14</v>
      </c>
      <c r="L31" s="129"/>
      <c r="M31" s="129">
        <v>8.74</v>
      </c>
      <c r="N31" s="129">
        <v>5.61</v>
      </c>
      <c r="O31" s="129">
        <v>7.8</v>
      </c>
      <c r="P31" s="129"/>
      <c r="Q31" s="129">
        <v>7.8</v>
      </c>
      <c r="R31" s="129"/>
      <c r="S31" s="129">
        <v>15.64</v>
      </c>
      <c r="T31" s="129">
        <v>7.8</v>
      </c>
      <c r="U31" s="129"/>
    </row>
    <row r="32" spans="1:21" ht="15.75" thickBot="1" x14ac:dyDescent="0.3">
      <c r="A32" s="128">
        <v>1985</v>
      </c>
      <c r="B32" s="129" t="s">
        <v>861</v>
      </c>
      <c r="C32" s="129" t="s">
        <v>861</v>
      </c>
      <c r="D32" s="129"/>
      <c r="E32" s="129">
        <v>9.99</v>
      </c>
      <c r="F32" s="129">
        <v>6.9</v>
      </c>
      <c r="G32" s="129">
        <v>10.15</v>
      </c>
      <c r="H32" s="129"/>
      <c r="I32" s="129">
        <v>6.01</v>
      </c>
      <c r="J32" s="129"/>
      <c r="K32" s="129">
        <v>18.18</v>
      </c>
      <c r="L32" s="129"/>
      <c r="M32" s="129">
        <v>8.68</v>
      </c>
      <c r="N32" s="129">
        <v>5.0199999999999996</v>
      </c>
      <c r="O32" s="129">
        <v>7.68</v>
      </c>
      <c r="P32" s="129"/>
      <c r="Q32" s="129">
        <v>7.68</v>
      </c>
      <c r="R32" s="129"/>
      <c r="S32" s="129">
        <v>18.29</v>
      </c>
      <c r="T32" s="129">
        <v>7.68</v>
      </c>
      <c r="U32" s="129"/>
    </row>
    <row r="33" spans="1:21" ht="15.75" thickBot="1" x14ac:dyDescent="0.3">
      <c r="A33" s="128">
        <v>1986</v>
      </c>
      <c r="B33" s="129" t="s">
        <v>861</v>
      </c>
      <c r="C33" s="129" t="s">
        <v>861</v>
      </c>
      <c r="D33" s="129"/>
      <c r="E33" s="129">
        <v>8.41</v>
      </c>
      <c r="F33" s="129">
        <v>5.93</v>
      </c>
      <c r="G33" s="129">
        <v>9.64</v>
      </c>
      <c r="H33" s="129"/>
      <c r="I33" s="129">
        <v>3.99</v>
      </c>
      <c r="J33" s="129"/>
      <c r="K33" s="129">
        <v>18.02</v>
      </c>
      <c r="L33" s="129"/>
      <c r="M33" s="129">
        <v>6.68</v>
      </c>
      <c r="N33" s="129">
        <v>2.86</v>
      </c>
      <c r="O33" s="129">
        <v>5.84</v>
      </c>
      <c r="P33" s="129"/>
      <c r="Q33" s="129">
        <v>5.84</v>
      </c>
      <c r="R33" s="129"/>
      <c r="S33" s="129">
        <v>18.21</v>
      </c>
      <c r="T33" s="129">
        <v>5.84</v>
      </c>
      <c r="U33" s="129"/>
    </row>
    <row r="34" spans="1:21" ht="15.75" thickBot="1" x14ac:dyDescent="0.3">
      <c r="A34" s="128">
        <v>1987</v>
      </c>
      <c r="B34" s="129" t="s">
        <v>861</v>
      </c>
      <c r="C34" s="129" t="s">
        <v>861</v>
      </c>
      <c r="D34" s="129"/>
      <c r="E34" s="129">
        <v>7.55</v>
      </c>
      <c r="F34" s="129">
        <v>6.7</v>
      </c>
      <c r="G34" s="129">
        <v>9.16</v>
      </c>
      <c r="H34" s="129"/>
      <c r="I34" s="129">
        <v>4.04</v>
      </c>
      <c r="J34" s="129"/>
      <c r="K34" s="129">
        <v>17.04</v>
      </c>
      <c r="L34" s="129"/>
      <c r="M34" s="129">
        <v>6.95</v>
      </c>
      <c r="N34" s="129">
        <v>2.6</v>
      </c>
      <c r="O34" s="129">
        <v>5.97</v>
      </c>
      <c r="P34" s="129"/>
      <c r="Q34" s="129">
        <v>5.97</v>
      </c>
      <c r="R34" s="129"/>
      <c r="S34" s="129">
        <v>13.47</v>
      </c>
      <c r="T34" s="129">
        <v>5.97</v>
      </c>
      <c r="U34" s="129"/>
    </row>
    <row r="35" spans="1:21" ht="15.75" thickBot="1" x14ac:dyDescent="0.3">
      <c r="A35" s="128">
        <v>1988</v>
      </c>
      <c r="B35" s="129" t="s">
        <v>861</v>
      </c>
      <c r="C35" s="129" t="s">
        <v>861</v>
      </c>
      <c r="D35" s="129"/>
      <c r="E35" s="129">
        <v>7.41</v>
      </c>
      <c r="F35" s="129">
        <v>6.51</v>
      </c>
      <c r="G35" s="129">
        <v>9.2100000000000009</v>
      </c>
      <c r="H35" s="129"/>
      <c r="I35" s="129">
        <v>3.84</v>
      </c>
      <c r="J35" s="129"/>
      <c r="K35" s="129">
        <v>18.18</v>
      </c>
      <c r="L35" s="129"/>
      <c r="M35" s="129">
        <v>7.08</v>
      </c>
      <c r="N35" s="129">
        <v>2.2599999999999998</v>
      </c>
      <c r="O35" s="129">
        <v>6</v>
      </c>
      <c r="P35" s="129"/>
      <c r="Q35" s="129">
        <v>6</v>
      </c>
      <c r="R35" s="129"/>
      <c r="S35" s="129">
        <v>14.99</v>
      </c>
      <c r="T35" s="129">
        <v>6</v>
      </c>
      <c r="U35" s="129"/>
    </row>
    <row r="36" spans="1:21" ht="15.75" thickBot="1" x14ac:dyDescent="0.3">
      <c r="A36" s="128">
        <v>1989</v>
      </c>
      <c r="B36" s="129" t="s">
        <v>861</v>
      </c>
      <c r="C36" s="129" t="s">
        <v>861</v>
      </c>
      <c r="D36" s="129"/>
      <c r="E36" s="129">
        <v>8.2799999999999994</v>
      </c>
      <c r="F36" s="129">
        <v>7.14</v>
      </c>
      <c r="G36" s="129">
        <v>8.41</v>
      </c>
      <c r="H36" s="129"/>
      <c r="I36" s="129">
        <v>4.5</v>
      </c>
      <c r="J36" s="129"/>
      <c r="K36" s="129">
        <v>18.899999999999999</v>
      </c>
      <c r="L36" s="129"/>
      <c r="M36" s="129">
        <v>7.66</v>
      </c>
      <c r="N36" s="129">
        <v>2.57</v>
      </c>
      <c r="O36" s="129">
        <v>6.53</v>
      </c>
      <c r="P36" s="129"/>
      <c r="Q36" s="129">
        <v>6.54</v>
      </c>
      <c r="R36" s="129"/>
      <c r="S36" s="129">
        <v>13.15</v>
      </c>
      <c r="T36" s="129">
        <v>6.54</v>
      </c>
      <c r="U36" s="129"/>
    </row>
    <row r="37" spans="1:21" ht="15.75" thickBot="1" x14ac:dyDescent="0.3">
      <c r="A37" s="128">
        <v>1990</v>
      </c>
      <c r="B37" s="129" t="s">
        <v>861</v>
      </c>
      <c r="C37" s="129">
        <v>4.6900000000000004</v>
      </c>
      <c r="D37" s="129"/>
      <c r="E37" s="129">
        <v>9.32</v>
      </c>
      <c r="F37" s="129">
        <v>8.2100000000000009</v>
      </c>
      <c r="G37" s="129">
        <v>9.7100000000000009</v>
      </c>
      <c r="H37" s="129"/>
      <c r="I37" s="129">
        <v>5.76</v>
      </c>
      <c r="J37" s="129"/>
      <c r="K37" s="129">
        <v>20.61</v>
      </c>
      <c r="L37" s="129"/>
      <c r="M37" s="129">
        <v>8.57</v>
      </c>
      <c r="N37" s="129">
        <v>3.59</v>
      </c>
      <c r="O37" s="129">
        <v>7.47</v>
      </c>
      <c r="P37" s="129"/>
      <c r="Q37" s="129">
        <v>7.47</v>
      </c>
      <c r="R37" s="129"/>
      <c r="S37" s="129">
        <v>9.39</v>
      </c>
      <c r="T37" s="129">
        <v>7.47</v>
      </c>
      <c r="U37" s="129"/>
    </row>
    <row r="38" spans="1:21" ht="15.75" thickBot="1" x14ac:dyDescent="0.3">
      <c r="A38" s="128">
        <v>1991</v>
      </c>
      <c r="B38" s="129" t="s">
        <v>861</v>
      </c>
      <c r="C38" s="129">
        <v>5.62</v>
      </c>
      <c r="D38" s="129"/>
      <c r="E38" s="129">
        <v>8.7100000000000009</v>
      </c>
      <c r="F38" s="129">
        <v>8.02</v>
      </c>
      <c r="G38" s="129">
        <v>10.92</v>
      </c>
      <c r="H38" s="129"/>
      <c r="I38" s="129">
        <v>4.8</v>
      </c>
      <c r="J38" s="129"/>
      <c r="K38" s="129">
        <v>22.58</v>
      </c>
      <c r="L38" s="129"/>
      <c r="M38" s="129">
        <v>8.18</v>
      </c>
      <c r="N38" s="129">
        <v>2.58</v>
      </c>
      <c r="O38" s="129">
        <v>7.05</v>
      </c>
      <c r="P38" s="129"/>
      <c r="Q38" s="129">
        <v>7.05</v>
      </c>
      <c r="R38" s="129"/>
      <c r="S38" s="129">
        <v>10.72</v>
      </c>
      <c r="T38" s="129">
        <v>7.05</v>
      </c>
      <c r="U38" s="129"/>
    </row>
    <row r="39" spans="1:21" ht="15.75" thickBot="1" x14ac:dyDescent="0.3">
      <c r="A39" s="128">
        <v>1992</v>
      </c>
      <c r="B39" s="129" t="s">
        <v>861</v>
      </c>
      <c r="C39" s="129">
        <v>6.26</v>
      </c>
      <c r="D39" s="129"/>
      <c r="E39" s="129">
        <v>8.5399999999999991</v>
      </c>
      <c r="F39" s="129">
        <v>8.19</v>
      </c>
      <c r="G39" s="129">
        <v>10.92</v>
      </c>
      <c r="H39" s="129"/>
      <c r="I39" s="129">
        <v>4.53</v>
      </c>
      <c r="J39" s="129"/>
      <c r="K39" s="129">
        <v>22.49</v>
      </c>
      <c r="L39" s="129"/>
      <c r="M39" s="129">
        <v>9.19</v>
      </c>
      <c r="N39" s="129">
        <v>1.84</v>
      </c>
      <c r="O39" s="129">
        <v>7.74</v>
      </c>
      <c r="P39" s="129"/>
      <c r="Q39" s="129">
        <v>7.74</v>
      </c>
      <c r="R39" s="129"/>
      <c r="S39" s="129">
        <v>12.39</v>
      </c>
      <c r="T39" s="129">
        <v>7.75</v>
      </c>
      <c r="U39" s="129"/>
    </row>
    <row r="40" spans="1:21" ht="15.75" thickBot="1" x14ac:dyDescent="0.3">
      <c r="A40" s="128">
        <v>1993</v>
      </c>
      <c r="B40" s="129" t="s">
        <v>861</v>
      </c>
      <c r="C40" s="129">
        <v>4.58</v>
      </c>
      <c r="D40" s="129"/>
      <c r="E40" s="129">
        <v>8.24</v>
      </c>
      <c r="F40" s="129">
        <v>8.4600000000000009</v>
      </c>
      <c r="G40" s="129">
        <v>10.95</v>
      </c>
      <c r="H40" s="129"/>
      <c r="I40" s="129">
        <v>4.5</v>
      </c>
      <c r="J40" s="129"/>
      <c r="K40" s="129">
        <v>22.37</v>
      </c>
      <c r="L40" s="129"/>
      <c r="M40" s="129">
        <v>9.14</v>
      </c>
      <c r="N40" s="129">
        <v>2</v>
      </c>
      <c r="O40" s="129">
        <v>7.7</v>
      </c>
      <c r="P40" s="129"/>
      <c r="Q40" s="129">
        <v>7.7</v>
      </c>
      <c r="R40" s="129"/>
      <c r="S40" s="129">
        <v>10.38</v>
      </c>
      <c r="T40" s="129">
        <v>7.7</v>
      </c>
      <c r="U40" s="129"/>
    </row>
    <row r="41" spans="1:21" ht="15.75" thickBot="1" x14ac:dyDescent="0.3">
      <c r="A41" s="128">
        <v>1994</v>
      </c>
      <c r="B41" s="129" t="s">
        <v>861</v>
      </c>
      <c r="C41" s="129">
        <v>4.99</v>
      </c>
      <c r="D41" s="129"/>
      <c r="E41" s="129">
        <v>7.96</v>
      </c>
      <c r="F41" s="129">
        <v>8.2899999999999991</v>
      </c>
      <c r="G41" s="129">
        <v>11.44</v>
      </c>
      <c r="H41" s="129"/>
      <c r="I41" s="129">
        <v>4.03</v>
      </c>
      <c r="J41" s="129"/>
      <c r="K41" s="129">
        <v>21.71</v>
      </c>
      <c r="L41" s="129"/>
      <c r="M41" s="129">
        <v>9.1300000000000008</v>
      </c>
      <c r="N41" s="129">
        <v>2.02</v>
      </c>
      <c r="O41" s="129">
        <v>7.45</v>
      </c>
      <c r="P41" s="129"/>
      <c r="Q41" s="129">
        <v>7.45</v>
      </c>
      <c r="R41" s="129"/>
      <c r="S41" s="129">
        <v>10.34</v>
      </c>
      <c r="T41" s="129">
        <v>7.45</v>
      </c>
      <c r="U41" s="129"/>
    </row>
    <row r="42" spans="1:21" ht="15.75" thickBot="1" x14ac:dyDescent="0.3">
      <c r="A42" s="128">
        <v>1995</v>
      </c>
      <c r="B42" s="129" t="s">
        <v>861</v>
      </c>
      <c r="C42" s="129">
        <v>5.47</v>
      </c>
      <c r="D42" s="129"/>
      <c r="E42" s="129">
        <v>8.36</v>
      </c>
      <c r="F42" s="129">
        <v>8.4</v>
      </c>
      <c r="G42" s="129">
        <v>11.62</v>
      </c>
      <c r="H42" s="129"/>
      <c r="I42" s="129">
        <v>4.1500000000000004</v>
      </c>
      <c r="J42" s="129"/>
      <c r="K42" s="129">
        <v>21.75</v>
      </c>
      <c r="L42" s="129"/>
      <c r="M42" s="129">
        <v>9.27</v>
      </c>
      <c r="N42" s="129">
        <v>2.13</v>
      </c>
      <c r="O42" s="129">
        <v>7.54</v>
      </c>
      <c r="P42" s="129"/>
      <c r="Q42" s="129">
        <v>7.54</v>
      </c>
      <c r="R42" s="129"/>
      <c r="S42" s="129">
        <v>15.56</v>
      </c>
      <c r="T42" s="129">
        <v>7.55</v>
      </c>
      <c r="U42" s="129"/>
    </row>
    <row r="43" spans="1:21" ht="15.75" thickBot="1" x14ac:dyDescent="0.3">
      <c r="A43" s="128">
        <v>1996</v>
      </c>
      <c r="B43" s="129" t="s">
        <v>861</v>
      </c>
      <c r="C43" s="129">
        <v>4.59</v>
      </c>
      <c r="D43" s="129"/>
      <c r="E43" s="129">
        <v>9.2899999999999991</v>
      </c>
      <c r="F43" s="129">
        <v>9.19</v>
      </c>
      <c r="G43" s="129">
        <v>11.49</v>
      </c>
      <c r="H43" s="129"/>
      <c r="I43" s="129">
        <v>4.96</v>
      </c>
      <c r="J43" s="129"/>
      <c r="K43" s="129">
        <v>21.63</v>
      </c>
      <c r="L43" s="129"/>
      <c r="M43" s="129">
        <v>10.029999999999999</v>
      </c>
      <c r="N43" s="129">
        <v>2.09</v>
      </c>
      <c r="O43" s="129">
        <v>8.26</v>
      </c>
      <c r="P43" s="129"/>
      <c r="Q43" s="129">
        <v>8.26</v>
      </c>
      <c r="R43" s="129"/>
      <c r="S43" s="129">
        <v>13.71</v>
      </c>
      <c r="T43" s="129">
        <v>8.26</v>
      </c>
      <c r="U43" s="129"/>
    </row>
    <row r="44" spans="1:21" ht="15.75" thickBot="1" x14ac:dyDescent="0.3">
      <c r="A44" s="128">
        <v>1997</v>
      </c>
      <c r="B44" s="129" t="s">
        <v>861</v>
      </c>
      <c r="C44" s="129">
        <v>4.42</v>
      </c>
      <c r="D44" s="129"/>
      <c r="E44" s="129">
        <v>9.39</v>
      </c>
      <c r="F44" s="129">
        <v>9.1199999999999992</v>
      </c>
      <c r="G44" s="129">
        <v>11.16</v>
      </c>
      <c r="H44" s="129"/>
      <c r="I44" s="129">
        <v>4.71</v>
      </c>
      <c r="J44" s="129"/>
      <c r="K44" s="129">
        <v>21.82</v>
      </c>
      <c r="L44" s="129"/>
      <c r="M44" s="129">
        <v>10.27</v>
      </c>
      <c r="N44" s="129">
        <v>3.35</v>
      </c>
      <c r="O44" s="129">
        <v>8.68</v>
      </c>
      <c r="P44" s="129"/>
      <c r="Q44" s="129">
        <v>8.68</v>
      </c>
      <c r="R44" s="129"/>
      <c r="S44" s="129">
        <v>13.17</v>
      </c>
      <c r="T44" s="129">
        <v>8.68</v>
      </c>
      <c r="U44" s="129"/>
    </row>
    <row r="45" spans="1:21" ht="15.75" thickBot="1" x14ac:dyDescent="0.3">
      <c r="A45" s="128">
        <v>1998</v>
      </c>
      <c r="B45" s="129" t="s">
        <v>861</v>
      </c>
      <c r="C45" s="129">
        <v>4</v>
      </c>
      <c r="D45" s="129"/>
      <c r="E45" s="129">
        <v>8.11</v>
      </c>
      <c r="F45" s="129">
        <v>7.96</v>
      </c>
      <c r="G45" s="129">
        <v>9.7200000000000006</v>
      </c>
      <c r="H45" s="129"/>
      <c r="I45" s="129">
        <v>3.38</v>
      </c>
      <c r="J45" s="129"/>
      <c r="K45" s="129">
        <v>21.44</v>
      </c>
      <c r="L45" s="129"/>
      <c r="M45" s="129">
        <v>9.01</v>
      </c>
      <c r="N45" s="129">
        <v>2.11</v>
      </c>
      <c r="O45" s="129">
        <v>7.48</v>
      </c>
      <c r="P45" s="129"/>
      <c r="Q45" s="129">
        <v>7.48</v>
      </c>
      <c r="R45" s="129"/>
      <c r="S45" s="129">
        <v>9.94</v>
      </c>
      <c r="T45" s="129">
        <v>7.48</v>
      </c>
      <c r="U45" s="129"/>
    </row>
    <row r="46" spans="1:21" ht="15.75" thickBot="1" x14ac:dyDescent="0.3">
      <c r="A46" s="128">
        <v>1999</v>
      </c>
      <c r="B46" s="129" t="s">
        <v>861</v>
      </c>
      <c r="C46" s="129">
        <v>4.37</v>
      </c>
      <c r="D46" s="129"/>
      <c r="E46" s="129">
        <v>8.81</v>
      </c>
      <c r="F46" s="129">
        <v>9.1</v>
      </c>
      <c r="G46" s="129">
        <v>11.72</v>
      </c>
      <c r="H46" s="129"/>
      <c r="I46" s="129">
        <v>4.26</v>
      </c>
      <c r="J46" s="129"/>
      <c r="K46" s="129">
        <v>23.04</v>
      </c>
      <c r="L46" s="129"/>
      <c r="M46" s="129">
        <v>10.52</v>
      </c>
      <c r="N46" s="129">
        <v>4.2699999999999996</v>
      </c>
      <c r="O46" s="129">
        <v>8.86</v>
      </c>
      <c r="P46" s="129"/>
      <c r="Q46" s="129">
        <v>8.86</v>
      </c>
      <c r="R46" s="129"/>
      <c r="S46" s="129">
        <v>8.58</v>
      </c>
      <c r="T46" s="129">
        <v>8.86</v>
      </c>
      <c r="U46" s="129"/>
    </row>
    <row r="47" spans="1:21" ht="15.75" thickBot="1" x14ac:dyDescent="0.3">
      <c r="A47" s="128">
        <v>2000</v>
      </c>
      <c r="B47" s="129" t="s">
        <v>861</v>
      </c>
      <c r="C47" s="129">
        <v>6.19</v>
      </c>
      <c r="D47" s="129"/>
      <c r="E47" s="129">
        <v>10.87</v>
      </c>
      <c r="F47" s="129">
        <v>11.24</v>
      </c>
      <c r="G47" s="129">
        <v>14.51</v>
      </c>
      <c r="H47" s="129"/>
      <c r="I47" s="129">
        <v>6.91</v>
      </c>
      <c r="J47" s="129"/>
      <c r="K47" s="129">
        <v>23.2</v>
      </c>
      <c r="L47" s="129"/>
      <c r="M47" s="129">
        <v>12.55</v>
      </c>
      <c r="N47" s="129">
        <v>6.24</v>
      </c>
      <c r="O47" s="129">
        <v>10.89</v>
      </c>
      <c r="P47" s="129"/>
      <c r="Q47" s="129">
        <v>10.89</v>
      </c>
      <c r="R47" s="129"/>
      <c r="S47" s="129">
        <v>9.4700000000000006</v>
      </c>
      <c r="T47" s="129">
        <v>10.89</v>
      </c>
      <c r="U47" s="129"/>
    </row>
    <row r="48" spans="1:21" ht="15.75" thickBot="1" x14ac:dyDescent="0.3">
      <c r="A48" s="128">
        <v>2001</v>
      </c>
      <c r="B48" s="129" t="s">
        <v>861</v>
      </c>
      <c r="C48" s="129">
        <v>6.41</v>
      </c>
      <c r="D48" s="129"/>
      <c r="E48" s="129">
        <v>11.01</v>
      </c>
      <c r="F48" s="129">
        <v>10.43</v>
      </c>
      <c r="G48" s="129">
        <v>15.84</v>
      </c>
      <c r="H48" s="129"/>
      <c r="I48" s="129">
        <v>5.83</v>
      </c>
      <c r="J48" s="129"/>
      <c r="K48" s="129">
        <v>24.51</v>
      </c>
      <c r="L48" s="129"/>
      <c r="M48" s="129">
        <v>12.27</v>
      </c>
      <c r="N48" s="129">
        <v>5.29</v>
      </c>
      <c r="O48" s="129">
        <v>10.51</v>
      </c>
      <c r="P48" s="129"/>
      <c r="Q48" s="129">
        <v>10.5</v>
      </c>
      <c r="R48" s="129"/>
      <c r="S48" s="129">
        <v>11.3</v>
      </c>
      <c r="T48" s="129">
        <v>10.5</v>
      </c>
      <c r="U48" s="129"/>
    </row>
    <row r="49" spans="1:21" ht="15.75" thickBot="1" x14ac:dyDescent="0.3">
      <c r="A49" s="128">
        <v>2002</v>
      </c>
      <c r="B49" s="129" t="s">
        <v>861</v>
      </c>
      <c r="C49" s="129">
        <v>4.2699999999999996</v>
      </c>
      <c r="D49" s="129"/>
      <c r="E49" s="129">
        <v>10.72</v>
      </c>
      <c r="F49" s="129">
        <v>9.8000000000000007</v>
      </c>
      <c r="G49" s="129">
        <v>13.43</v>
      </c>
      <c r="H49" s="129"/>
      <c r="I49" s="129">
        <v>5.4</v>
      </c>
      <c r="J49" s="129"/>
      <c r="K49" s="129">
        <v>26.7</v>
      </c>
      <c r="L49" s="129"/>
      <c r="M49" s="129">
        <v>11.19</v>
      </c>
      <c r="N49" s="129">
        <v>5.78</v>
      </c>
      <c r="O49" s="129">
        <v>9.66</v>
      </c>
      <c r="P49" s="129"/>
      <c r="Q49" s="129">
        <v>9.66</v>
      </c>
      <c r="R49" s="129"/>
      <c r="S49" s="129">
        <v>12.45</v>
      </c>
      <c r="T49" s="129">
        <v>9.66</v>
      </c>
      <c r="U49" s="129"/>
    </row>
    <row r="50" spans="1:21" ht="15.75" thickBot="1" x14ac:dyDescent="0.3">
      <c r="A50" s="128">
        <v>2003</v>
      </c>
      <c r="B50" s="129" t="s">
        <v>861</v>
      </c>
      <c r="C50" s="129">
        <v>5.65</v>
      </c>
      <c r="D50" s="129"/>
      <c r="E50" s="129">
        <v>12.42</v>
      </c>
      <c r="F50" s="129">
        <v>11.17</v>
      </c>
      <c r="G50" s="129">
        <v>15.37</v>
      </c>
      <c r="H50" s="129"/>
      <c r="I50" s="129">
        <v>6.55</v>
      </c>
      <c r="J50" s="129"/>
      <c r="K50" s="129">
        <v>28.94</v>
      </c>
      <c r="L50" s="129"/>
      <c r="M50" s="129">
        <v>13.78</v>
      </c>
      <c r="N50" s="129">
        <v>5.9</v>
      </c>
      <c r="O50" s="129">
        <v>11.77</v>
      </c>
      <c r="P50" s="129"/>
      <c r="Q50" s="129">
        <v>11.76</v>
      </c>
      <c r="R50" s="129"/>
      <c r="S50" s="129">
        <v>16.989999999999998</v>
      </c>
      <c r="T50" s="129">
        <v>11.76</v>
      </c>
      <c r="U50" s="129"/>
    </row>
    <row r="51" spans="1:21" ht="15.75" thickBot="1" x14ac:dyDescent="0.3">
      <c r="A51" s="128">
        <v>2004</v>
      </c>
      <c r="B51" s="129" t="s">
        <v>861</v>
      </c>
      <c r="C51" s="129">
        <v>6.83</v>
      </c>
      <c r="D51" s="129"/>
      <c r="E51" s="129">
        <v>15.13</v>
      </c>
      <c r="F51" s="129">
        <v>14.17</v>
      </c>
      <c r="G51" s="129">
        <v>17.350000000000001</v>
      </c>
      <c r="H51" s="129"/>
      <c r="I51" s="129">
        <v>9.33</v>
      </c>
      <c r="J51" s="129"/>
      <c r="K51" s="129">
        <v>30.11</v>
      </c>
      <c r="L51" s="129"/>
      <c r="M51" s="129">
        <v>16.3</v>
      </c>
      <c r="N51" s="129">
        <v>6.31</v>
      </c>
      <c r="O51" s="129">
        <v>14.2</v>
      </c>
      <c r="P51" s="129"/>
      <c r="Q51" s="129">
        <v>14.19</v>
      </c>
      <c r="R51" s="129"/>
      <c r="S51" s="129">
        <v>18.809999999999999</v>
      </c>
      <c r="T51" s="129">
        <v>14.19</v>
      </c>
      <c r="U51" s="129"/>
    </row>
    <row r="52" spans="1:21" ht="15.75" thickBot="1" x14ac:dyDescent="0.3">
      <c r="A52" s="128">
        <v>2005</v>
      </c>
      <c r="B52" s="129" t="s">
        <v>861</v>
      </c>
      <c r="C52" s="129">
        <v>8.6</v>
      </c>
      <c r="D52" s="129"/>
      <c r="E52" s="129">
        <v>18.559999999999999</v>
      </c>
      <c r="F52" s="129">
        <v>17.98</v>
      </c>
      <c r="G52" s="129">
        <v>19.89</v>
      </c>
      <c r="H52" s="129"/>
      <c r="I52" s="129">
        <v>12.85</v>
      </c>
      <c r="J52" s="129"/>
      <c r="K52" s="129">
        <v>35.22</v>
      </c>
      <c r="L52" s="129"/>
      <c r="M52" s="129">
        <v>18.96</v>
      </c>
      <c r="N52" s="129">
        <v>5.63</v>
      </c>
      <c r="O52" s="129">
        <v>16.899999999999999</v>
      </c>
      <c r="P52" s="129"/>
      <c r="Q52" s="129">
        <v>16.88</v>
      </c>
      <c r="R52" s="129"/>
      <c r="S52" s="129">
        <v>19.2</v>
      </c>
      <c r="T52" s="129">
        <v>16.88</v>
      </c>
      <c r="U52" s="129"/>
    </row>
    <row r="53" spans="1:21" ht="15.75" thickBot="1" x14ac:dyDescent="0.3">
      <c r="A53" s="128">
        <v>2006</v>
      </c>
      <c r="B53" s="129" t="s">
        <v>861</v>
      </c>
      <c r="C53" s="129">
        <v>7.75</v>
      </c>
      <c r="D53" s="129"/>
      <c r="E53" s="129">
        <v>22.31</v>
      </c>
      <c r="F53" s="129">
        <v>19.98</v>
      </c>
      <c r="G53" s="129">
        <v>21.68</v>
      </c>
      <c r="H53" s="129"/>
      <c r="I53" s="129">
        <v>15.04</v>
      </c>
      <c r="J53" s="129"/>
      <c r="K53" s="129">
        <v>43.88</v>
      </c>
      <c r="L53" s="129"/>
      <c r="M53" s="129">
        <v>21.47</v>
      </c>
      <c r="N53" s="129">
        <v>7.29</v>
      </c>
      <c r="O53" s="129">
        <v>19.16</v>
      </c>
      <c r="P53" s="129"/>
      <c r="Q53" s="129">
        <v>19.12</v>
      </c>
      <c r="R53" s="129"/>
      <c r="S53" s="129">
        <v>18.45</v>
      </c>
      <c r="T53" s="129">
        <v>19.12</v>
      </c>
      <c r="U53" s="129"/>
    </row>
    <row r="54" spans="1:21" ht="15.75" thickBot="1" x14ac:dyDescent="0.3">
      <c r="A54" s="128">
        <v>2007</v>
      </c>
      <c r="B54" s="129" t="s">
        <v>861</v>
      </c>
      <c r="C54" s="129">
        <v>7.5</v>
      </c>
      <c r="D54" s="129"/>
      <c r="E54" s="129">
        <v>23.7</v>
      </c>
      <c r="F54" s="129">
        <v>20.94</v>
      </c>
      <c r="G54" s="129">
        <v>23.67</v>
      </c>
      <c r="H54" s="129"/>
      <c r="I54" s="129">
        <v>16.190000000000001</v>
      </c>
      <c r="J54" s="129"/>
      <c r="K54" s="129">
        <v>47.16</v>
      </c>
      <c r="L54" s="129"/>
      <c r="M54" s="129">
        <v>23.34</v>
      </c>
      <c r="N54" s="129">
        <v>8.1999999999999993</v>
      </c>
      <c r="O54" s="129">
        <v>20.6</v>
      </c>
      <c r="P54" s="129"/>
      <c r="Q54" s="129">
        <v>20.56</v>
      </c>
      <c r="R54" s="129"/>
      <c r="S54" s="129">
        <v>24.54</v>
      </c>
      <c r="T54" s="129">
        <v>20.56</v>
      </c>
      <c r="U54" s="129"/>
    </row>
    <row r="55" spans="1:21" ht="15.75" thickBot="1" x14ac:dyDescent="0.3">
      <c r="A55" s="128">
        <v>2008</v>
      </c>
      <c r="B55" s="129" t="s">
        <v>861</v>
      </c>
      <c r="C55" s="129">
        <v>11.02</v>
      </c>
      <c r="D55" s="129"/>
      <c r="E55" s="129">
        <v>27.23</v>
      </c>
      <c r="F55" s="129">
        <v>26.74</v>
      </c>
      <c r="G55" s="129">
        <v>28.47</v>
      </c>
      <c r="H55" s="129"/>
      <c r="I55" s="129">
        <v>22.24</v>
      </c>
      <c r="J55" s="129"/>
      <c r="K55" s="129">
        <v>55.12</v>
      </c>
      <c r="L55" s="129"/>
      <c r="M55" s="129">
        <v>26.96</v>
      </c>
      <c r="N55" s="129">
        <v>16.39</v>
      </c>
      <c r="O55" s="129">
        <v>25.33</v>
      </c>
      <c r="P55" s="129"/>
      <c r="Q55" s="129">
        <v>25.28</v>
      </c>
      <c r="R55" s="129"/>
      <c r="S55" s="129">
        <v>23.9</v>
      </c>
      <c r="T55" s="129">
        <v>25.28</v>
      </c>
      <c r="U55" s="129"/>
    </row>
    <row r="56" spans="1:21" ht="15.75" thickBot="1" x14ac:dyDescent="0.3">
      <c r="A56" s="128">
        <v>2009</v>
      </c>
      <c r="B56" s="129" t="s">
        <v>861</v>
      </c>
      <c r="C56" s="129">
        <v>7.41</v>
      </c>
      <c r="D56" s="129"/>
      <c r="E56" s="129">
        <v>20.32</v>
      </c>
      <c r="F56" s="129">
        <v>17.690000000000001</v>
      </c>
      <c r="G56" s="129">
        <v>21.66</v>
      </c>
      <c r="H56" s="129"/>
      <c r="I56" s="129">
        <v>12.5</v>
      </c>
      <c r="J56" s="129"/>
      <c r="K56" s="129">
        <v>56.07</v>
      </c>
      <c r="L56" s="129"/>
      <c r="M56" s="129">
        <v>20.56</v>
      </c>
      <c r="N56" s="129">
        <v>12.57</v>
      </c>
      <c r="O56" s="129">
        <v>18.2</v>
      </c>
      <c r="P56" s="129"/>
      <c r="Q56" s="129">
        <v>18.149999999999999</v>
      </c>
      <c r="R56" s="129"/>
      <c r="S56" s="129">
        <v>24.47</v>
      </c>
      <c r="T56" s="129">
        <v>18.149999999999999</v>
      </c>
      <c r="U56" s="129"/>
    </row>
    <row r="57" spans="1:21" ht="15.75" thickBot="1" x14ac:dyDescent="0.3">
      <c r="A57" s="128">
        <v>2010</v>
      </c>
      <c r="B57" s="129" t="s">
        <v>861</v>
      </c>
      <c r="C57" s="129">
        <v>5.43</v>
      </c>
      <c r="D57" s="129"/>
      <c r="E57" s="129">
        <v>25.19</v>
      </c>
      <c r="F57" s="129">
        <v>23.06</v>
      </c>
      <c r="G57" s="129">
        <v>24.74</v>
      </c>
      <c r="H57" s="129"/>
      <c r="I57" s="129">
        <v>16.170000000000002</v>
      </c>
      <c r="J57" s="129"/>
      <c r="K57" s="129">
        <v>58.8</v>
      </c>
      <c r="L57" s="129"/>
      <c r="M57" s="129">
        <v>24.76</v>
      </c>
      <c r="N57" s="129">
        <v>15.32</v>
      </c>
      <c r="O57" s="129">
        <v>22.58</v>
      </c>
      <c r="P57" s="130" t="s">
        <v>862</v>
      </c>
      <c r="Q57" s="129">
        <v>22.49</v>
      </c>
      <c r="R57" s="130" t="s">
        <v>862</v>
      </c>
      <c r="S57" s="129">
        <v>24.24</v>
      </c>
      <c r="T57" s="129">
        <v>22.5</v>
      </c>
      <c r="U57" s="130" t="s">
        <v>862</v>
      </c>
    </row>
    <row r="58" spans="1:21" ht="15.75" thickBot="1" x14ac:dyDescent="0.3">
      <c r="A58" s="128">
        <v>2011</v>
      </c>
      <c r="B58" s="129" t="s">
        <v>861</v>
      </c>
      <c r="C58" s="129">
        <v>7.18</v>
      </c>
      <c r="D58" s="129"/>
      <c r="E58" s="129">
        <v>31.64</v>
      </c>
      <c r="F58" s="129">
        <v>29.73</v>
      </c>
      <c r="G58" s="129">
        <v>29.39</v>
      </c>
      <c r="H58" s="129"/>
      <c r="I58" s="129">
        <v>22.51</v>
      </c>
      <c r="J58" s="129"/>
      <c r="K58" s="129">
        <v>69.540000000000006</v>
      </c>
      <c r="L58" s="129"/>
      <c r="M58" s="129">
        <v>30.51</v>
      </c>
      <c r="N58" s="129">
        <v>20.92</v>
      </c>
      <c r="O58" s="129">
        <v>28.69</v>
      </c>
      <c r="P58" s="130" t="s">
        <v>862</v>
      </c>
      <c r="Q58" s="129">
        <v>28.58</v>
      </c>
      <c r="R58" s="130" t="s">
        <v>862</v>
      </c>
      <c r="S58" s="129">
        <v>23.84</v>
      </c>
      <c r="T58" s="129">
        <v>28.57</v>
      </c>
      <c r="U58" s="130" t="s">
        <v>862</v>
      </c>
    </row>
    <row r="59" spans="1:21" ht="15.75" thickBot="1" x14ac:dyDescent="0.3">
      <c r="A59" s="128">
        <v>2012</v>
      </c>
      <c r="B59" s="129" t="s">
        <v>861</v>
      </c>
      <c r="C59" s="129">
        <v>6.87</v>
      </c>
      <c r="D59" s="129"/>
      <c r="E59" s="129">
        <v>33.04</v>
      </c>
      <c r="F59" s="129">
        <v>30.81</v>
      </c>
      <c r="G59" s="129">
        <v>21.28</v>
      </c>
      <c r="H59" s="129"/>
      <c r="I59" s="129">
        <v>22.88</v>
      </c>
      <c r="J59" s="129"/>
      <c r="K59" s="129">
        <v>72.11</v>
      </c>
      <c r="L59" s="129"/>
      <c r="M59" s="129">
        <v>32.24</v>
      </c>
      <c r="N59" s="129">
        <v>23.28</v>
      </c>
      <c r="O59" s="129">
        <v>30.15</v>
      </c>
      <c r="P59" s="130" t="s">
        <v>862</v>
      </c>
      <c r="Q59" s="129">
        <v>30.02</v>
      </c>
      <c r="R59" s="130" t="s">
        <v>862</v>
      </c>
      <c r="S59" s="129">
        <v>21.01</v>
      </c>
      <c r="T59" s="129">
        <v>30.02</v>
      </c>
      <c r="U59" s="130" t="s">
        <v>862</v>
      </c>
    </row>
    <row r="60" spans="1:21" ht="15.75" thickBot="1" x14ac:dyDescent="0.3">
      <c r="A60" s="128">
        <v>2013</v>
      </c>
      <c r="B60" s="129" t="s">
        <v>861</v>
      </c>
      <c r="C60" s="129">
        <v>8.6300000000000008</v>
      </c>
      <c r="D60" s="129"/>
      <c r="E60" s="129">
        <v>32.71</v>
      </c>
      <c r="F60" s="129">
        <v>30.07</v>
      </c>
      <c r="G60" s="129">
        <v>22.44</v>
      </c>
      <c r="H60" s="129"/>
      <c r="I60" s="129">
        <v>21.87</v>
      </c>
      <c r="J60" s="129"/>
      <c r="K60" s="129">
        <v>69.42</v>
      </c>
      <c r="L60" s="129"/>
      <c r="M60" s="129">
        <v>31.08</v>
      </c>
      <c r="N60" s="129">
        <v>22.36</v>
      </c>
      <c r="O60" s="129">
        <v>29.2</v>
      </c>
      <c r="P60" s="130" t="s">
        <v>862</v>
      </c>
      <c r="Q60" s="129">
        <v>29.09</v>
      </c>
      <c r="R60" s="130" t="s">
        <v>862</v>
      </c>
      <c r="S60" s="129">
        <v>25.02</v>
      </c>
      <c r="T60" s="129">
        <v>29.09</v>
      </c>
      <c r="U60" s="130" t="s">
        <v>862</v>
      </c>
    </row>
    <row r="61" spans="1:21" ht="15.75" thickBot="1" x14ac:dyDescent="0.3">
      <c r="A61" s="128">
        <v>2014</v>
      </c>
      <c r="B61" s="129" t="s">
        <v>861</v>
      </c>
      <c r="C61" s="129">
        <v>9.16</v>
      </c>
      <c r="D61" s="129"/>
      <c r="E61" s="129">
        <v>33.159999999999997</v>
      </c>
      <c r="F61" s="129">
        <v>29.18</v>
      </c>
      <c r="G61" s="129">
        <v>23.33</v>
      </c>
      <c r="H61" s="129"/>
      <c r="I61" s="129">
        <v>20.37</v>
      </c>
      <c r="J61" s="129"/>
      <c r="K61" s="129">
        <v>69.44</v>
      </c>
      <c r="L61" s="129"/>
      <c r="M61" s="129">
        <v>29.99</v>
      </c>
      <c r="N61" s="129">
        <v>21.6</v>
      </c>
      <c r="O61" s="129">
        <v>28.17</v>
      </c>
      <c r="P61" s="130" t="s">
        <v>862</v>
      </c>
      <c r="Q61" s="129">
        <v>28.06</v>
      </c>
      <c r="R61" s="130" t="s">
        <v>862</v>
      </c>
      <c r="S61" s="129">
        <v>26.09</v>
      </c>
      <c r="T61" s="129">
        <v>28.06</v>
      </c>
      <c r="U61" s="130" t="s">
        <v>862</v>
      </c>
    </row>
    <row r="62" spans="1:21" ht="15.75" thickBot="1" x14ac:dyDescent="0.3">
      <c r="A62" s="128">
        <v>2015</v>
      </c>
      <c r="B62" s="129" t="s">
        <v>861</v>
      </c>
      <c r="C62" s="129">
        <v>7.85</v>
      </c>
      <c r="D62" s="129"/>
      <c r="E62" s="129">
        <v>24.86</v>
      </c>
      <c r="F62" s="129">
        <v>21.98</v>
      </c>
      <c r="G62" s="129">
        <v>14.11</v>
      </c>
      <c r="H62" s="129"/>
      <c r="I62" s="129">
        <v>12.21</v>
      </c>
      <c r="J62" s="129"/>
      <c r="K62" s="129">
        <v>67.28</v>
      </c>
      <c r="L62" s="129"/>
      <c r="M62" s="129">
        <v>25.47</v>
      </c>
      <c r="N62" s="129">
        <v>11.63</v>
      </c>
      <c r="O62" s="129">
        <v>22.2</v>
      </c>
      <c r="P62" s="130" t="s">
        <v>862</v>
      </c>
      <c r="Q62" s="129">
        <v>22.11</v>
      </c>
      <c r="R62" s="130" t="s">
        <v>862</v>
      </c>
      <c r="S62" s="129">
        <v>26.36</v>
      </c>
      <c r="T62" s="129">
        <v>22.11</v>
      </c>
      <c r="U62" s="130" t="s">
        <v>862</v>
      </c>
    </row>
    <row r="63" spans="1:21" ht="15.75" thickBot="1" x14ac:dyDescent="0.3">
      <c r="A63" s="128">
        <v>2016</v>
      </c>
      <c r="B63" s="129" t="s">
        <v>861</v>
      </c>
      <c r="C63" s="129">
        <v>7.94</v>
      </c>
      <c r="D63" s="129"/>
      <c r="E63" s="129">
        <v>21.62</v>
      </c>
      <c r="F63" s="129">
        <v>19.36</v>
      </c>
      <c r="G63" s="129">
        <v>14.3</v>
      </c>
      <c r="H63" s="129"/>
      <c r="I63" s="129">
        <v>9.82</v>
      </c>
      <c r="J63" s="129"/>
      <c r="K63" s="129">
        <v>65.78</v>
      </c>
      <c r="L63" s="129"/>
      <c r="M63" s="129">
        <v>22.01</v>
      </c>
      <c r="N63" s="129">
        <v>8.4499999999999993</v>
      </c>
      <c r="O63" s="129">
        <v>18.87</v>
      </c>
      <c r="P63" s="130" t="s">
        <v>862</v>
      </c>
      <c r="Q63" s="129">
        <v>18.79</v>
      </c>
      <c r="R63" s="130" t="s">
        <v>862</v>
      </c>
      <c r="S63" s="129">
        <v>28.73</v>
      </c>
      <c r="T63" s="129">
        <v>18.8</v>
      </c>
      <c r="U63" s="130" t="s">
        <v>862</v>
      </c>
    </row>
    <row r="64" spans="1:21" ht="15.75" thickBot="1" x14ac:dyDescent="0.3">
      <c r="A64" s="128">
        <v>2017</v>
      </c>
      <c r="B64" s="129" t="s">
        <v>861</v>
      </c>
      <c r="C64" s="129">
        <v>8.33</v>
      </c>
      <c r="D64" s="129"/>
      <c r="E64" s="129">
        <v>24.13</v>
      </c>
      <c r="F64" s="129">
        <v>22.38</v>
      </c>
      <c r="G64" s="129">
        <v>18.8</v>
      </c>
      <c r="H64" s="129"/>
      <c r="I64" s="129">
        <v>12</v>
      </c>
      <c r="J64" s="129"/>
      <c r="K64" s="129">
        <v>67.25</v>
      </c>
      <c r="L64" s="129"/>
      <c r="M64" s="129">
        <v>24.37</v>
      </c>
      <c r="N64" s="129">
        <v>11.94</v>
      </c>
      <c r="O64" s="129">
        <v>21.18</v>
      </c>
      <c r="P64" s="130" t="s">
        <v>862</v>
      </c>
      <c r="Q64" s="129">
        <v>21.07</v>
      </c>
      <c r="R64" s="130" t="s">
        <v>862</v>
      </c>
      <c r="S64" s="129">
        <v>25.44</v>
      </c>
      <c r="T64" s="129">
        <v>21.07</v>
      </c>
      <c r="U64" s="130" t="s">
        <v>862</v>
      </c>
    </row>
    <row r="65" spans="1:21" ht="15.75" thickBot="1" x14ac:dyDescent="0.3">
      <c r="A65" s="128">
        <v>2018</v>
      </c>
      <c r="B65" s="129" t="s">
        <v>861</v>
      </c>
      <c r="C65" s="129">
        <v>8.1300000000000008</v>
      </c>
      <c r="D65" s="129"/>
      <c r="E65" s="129">
        <v>27.04</v>
      </c>
      <c r="F65" s="129">
        <v>28.25</v>
      </c>
      <c r="G65" s="129">
        <v>20.04</v>
      </c>
      <c r="H65" s="129"/>
      <c r="I65" s="129">
        <v>15.67</v>
      </c>
      <c r="J65" s="129"/>
      <c r="K65" s="129">
        <v>72.37</v>
      </c>
      <c r="L65" s="129"/>
      <c r="M65" s="129">
        <v>28.09</v>
      </c>
      <c r="N65" s="129">
        <v>14.93</v>
      </c>
      <c r="O65" s="129">
        <v>25.14</v>
      </c>
      <c r="P65" s="130" t="s">
        <v>862</v>
      </c>
      <c r="Q65" s="129">
        <v>25</v>
      </c>
      <c r="R65" s="130" t="s">
        <v>862</v>
      </c>
      <c r="S65" s="129">
        <v>25.33</v>
      </c>
      <c r="T65" s="129">
        <v>25</v>
      </c>
      <c r="U65" s="130" t="s">
        <v>862</v>
      </c>
    </row>
    <row r="66" spans="1:21" x14ac:dyDescent="0.25">
      <c r="A66" s="131">
        <v>2019</v>
      </c>
      <c r="B66" s="132" t="s">
        <v>861</v>
      </c>
      <c r="C66" s="132">
        <v>8.64</v>
      </c>
      <c r="D66" s="132"/>
      <c r="E66" s="132">
        <v>25.57</v>
      </c>
      <c r="F66" s="132">
        <v>28.61</v>
      </c>
      <c r="G66" s="132">
        <v>17.489999999999998</v>
      </c>
      <c r="H66" s="132"/>
      <c r="I66" s="132">
        <v>14.76</v>
      </c>
      <c r="J66" s="132"/>
      <c r="K66" s="132">
        <v>74.92</v>
      </c>
      <c r="L66" s="132"/>
      <c r="M66" s="132">
        <v>29.1</v>
      </c>
      <c r="N66" s="132">
        <v>14.06</v>
      </c>
      <c r="O66" s="132">
        <v>25.43</v>
      </c>
      <c r="P66" s="132"/>
      <c r="Q66" s="132">
        <v>25.28</v>
      </c>
      <c r="R66" s="122"/>
      <c r="S66" s="122"/>
      <c r="T66" s="122"/>
      <c r="U66" s="122"/>
    </row>
  </sheetData>
  <mergeCells count="25">
    <mergeCell ref="E11:P13"/>
    <mergeCell ref="Q11:R15"/>
    <mergeCell ref="G14:H15"/>
    <mergeCell ref="B11:B15"/>
    <mergeCell ref="C11:D11"/>
    <mergeCell ref="C12:D12"/>
    <mergeCell ref="C13:D13"/>
    <mergeCell ref="C14:D14"/>
    <mergeCell ref="C15:D15"/>
    <mergeCell ref="A7:A16"/>
    <mergeCell ref="B7:R10"/>
    <mergeCell ref="T7:U7"/>
    <mergeCell ref="T8:U8"/>
    <mergeCell ref="T9:U9"/>
    <mergeCell ref="T10:U10"/>
    <mergeCell ref="T11:U11"/>
    <mergeCell ref="T12:U12"/>
    <mergeCell ref="T13:U13"/>
    <mergeCell ref="T14:U14"/>
    <mergeCell ref="I14:J14"/>
    <mergeCell ref="I15:J15"/>
    <mergeCell ref="K14:L15"/>
    <mergeCell ref="O14:P15"/>
    <mergeCell ref="B16:U16"/>
    <mergeCell ref="T15:U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3EED-C365-454C-9B9B-6861EF3CB5D5}">
  <sheetPr>
    <tabColor theme="0" tint="-0.14999847407452621"/>
  </sheetPr>
  <dimension ref="A1:V66"/>
  <sheetViews>
    <sheetView topLeftCell="A51" workbookViewId="0">
      <selection activeCell="B7" sqref="B7:R10"/>
    </sheetView>
  </sheetViews>
  <sheetFormatPr defaultRowHeight="15" x14ac:dyDescent="0.25"/>
  <sheetData>
    <row r="1" spans="1:22" x14ac:dyDescent="0.25">
      <c r="A1" s="45">
        <f>AggregateSEDS!C1</f>
        <v>2019</v>
      </c>
      <c r="B1" s="45">
        <f>AggregateSEDS!D1</f>
        <v>2019</v>
      </c>
      <c r="C1" s="45">
        <f>AggregateSEDS!E1</f>
        <v>2019</v>
      </c>
      <c r="D1" s="45">
        <f>AggregateSEDS!F1</f>
        <v>2019</v>
      </c>
      <c r="E1" s="45">
        <f>AggregateSEDS!G1</f>
        <v>2019</v>
      </c>
      <c r="F1" s="45">
        <v>2019</v>
      </c>
    </row>
    <row r="2" spans="1:22" x14ac:dyDescent="0.25">
      <c r="A2" s="45" t="str">
        <f>AggregateSEDS!C2</f>
        <v>Natural gas</v>
      </c>
      <c r="B2" s="45" t="str">
        <f>AggregateSEDS!D2</f>
        <v>Diesel / Distallate Fuel Oil</v>
      </c>
      <c r="C2" s="45" t="str">
        <f>AggregateSEDS!E2</f>
        <v>HGLs/Propane</v>
      </c>
      <c r="D2" s="45" t="str">
        <f>AggregateSEDS!F2</f>
        <v>Kerosene/Jet fuel</v>
      </c>
      <c r="E2" s="45" t="str">
        <f>AggregateSEDS!G2</f>
        <v>Wood</v>
      </c>
      <c r="F2" s="45" t="s">
        <v>895</v>
      </c>
    </row>
    <row r="3" spans="1:22" x14ac:dyDescent="0.25">
      <c r="A3" s="45">
        <f>E66</f>
        <v>7.44</v>
      </c>
      <c r="B3" s="45">
        <f>F66</f>
        <v>17.84</v>
      </c>
      <c r="C3" s="45">
        <f>G66</f>
        <v>17.5</v>
      </c>
      <c r="D3" s="45">
        <f>I66</f>
        <v>29.1</v>
      </c>
      <c r="E3" s="138">
        <f>O66</f>
        <v>2.6</v>
      </c>
      <c r="F3" s="45">
        <f>J66</f>
        <v>11.27</v>
      </c>
    </row>
    <row r="5" spans="1:22" ht="21" x14ac:dyDescent="0.25">
      <c r="A5" s="134" t="s">
        <v>882</v>
      </c>
    </row>
    <row r="6" spans="1:22" ht="15.75" thickBot="1" x14ac:dyDescent="0.3">
      <c r="A6" s="135"/>
    </row>
    <row r="7" spans="1:22" x14ac:dyDescent="0.25">
      <c r="A7" s="190" t="s">
        <v>539</v>
      </c>
      <c r="B7" s="192" t="s">
        <v>846</v>
      </c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3"/>
      <c r="S7" s="202"/>
      <c r="T7" s="203"/>
      <c r="U7" s="202"/>
      <c r="V7" s="203"/>
    </row>
    <row r="8" spans="1:22" x14ac:dyDescent="0.25">
      <c r="A8" s="196"/>
      <c r="B8" s="198"/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200"/>
      <c r="S8" s="204"/>
      <c r="T8" s="205"/>
      <c r="U8" s="204"/>
      <c r="V8" s="205"/>
    </row>
    <row r="9" spans="1:22" x14ac:dyDescent="0.25">
      <c r="A9" s="196"/>
      <c r="B9" s="198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200"/>
      <c r="S9" s="204"/>
      <c r="T9" s="205"/>
      <c r="U9" s="204"/>
      <c r="V9" s="205"/>
    </row>
    <row r="10" spans="1:22" ht="15.75" thickBot="1" x14ac:dyDescent="0.3">
      <c r="A10" s="196"/>
      <c r="B10" s="194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195"/>
      <c r="S10" s="198" t="s">
        <v>225</v>
      </c>
      <c r="T10" s="200"/>
      <c r="U10" s="204"/>
      <c r="V10" s="205"/>
    </row>
    <row r="11" spans="1:22" x14ac:dyDescent="0.25">
      <c r="A11" s="196"/>
      <c r="B11" s="192" t="s">
        <v>191</v>
      </c>
      <c r="C11" s="197"/>
      <c r="D11" s="193"/>
      <c r="E11" s="124"/>
      <c r="F11" s="192" t="s">
        <v>193</v>
      </c>
      <c r="G11" s="197"/>
      <c r="H11" s="197"/>
      <c r="I11" s="197"/>
      <c r="J11" s="197"/>
      <c r="K11" s="197"/>
      <c r="L11" s="197"/>
      <c r="M11" s="197"/>
      <c r="N11" s="193"/>
      <c r="O11" s="192" t="s">
        <v>854</v>
      </c>
      <c r="P11" s="193"/>
      <c r="Q11" s="192" t="s">
        <v>865</v>
      </c>
      <c r="R11" s="193"/>
      <c r="S11" s="198" t="s">
        <v>847</v>
      </c>
      <c r="T11" s="200"/>
      <c r="U11" s="198" t="s">
        <v>849</v>
      </c>
      <c r="V11" s="200"/>
    </row>
    <row r="12" spans="1:22" x14ac:dyDescent="0.25">
      <c r="A12" s="196"/>
      <c r="B12" s="198"/>
      <c r="C12" s="199"/>
      <c r="D12" s="200"/>
      <c r="E12" s="125"/>
      <c r="F12" s="198"/>
      <c r="G12" s="199"/>
      <c r="H12" s="199"/>
      <c r="I12" s="199"/>
      <c r="J12" s="199"/>
      <c r="K12" s="199"/>
      <c r="L12" s="199"/>
      <c r="M12" s="199"/>
      <c r="N12" s="200"/>
      <c r="O12" s="198"/>
      <c r="P12" s="200"/>
      <c r="Q12" s="198"/>
      <c r="R12" s="200"/>
      <c r="S12" s="198" t="s">
        <v>848</v>
      </c>
      <c r="T12" s="200"/>
      <c r="U12" s="198" t="s">
        <v>863</v>
      </c>
      <c r="V12" s="200"/>
    </row>
    <row r="13" spans="1:22" ht="15.75" thickBot="1" x14ac:dyDescent="0.3">
      <c r="A13" s="196"/>
      <c r="B13" s="194"/>
      <c r="C13" s="201"/>
      <c r="D13" s="195"/>
      <c r="E13" s="126" t="s">
        <v>852</v>
      </c>
      <c r="F13" s="194"/>
      <c r="G13" s="201"/>
      <c r="H13" s="201"/>
      <c r="I13" s="201"/>
      <c r="J13" s="201"/>
      <c r="K13" s="201"/>
      <c r="L13" s="201"/>
      <c r="M13" s="201"/>
      <c r="N13" s="195"/>
      <c r="O13" s="194"/>
      <c r="P13" s="195"/>
      <c r="Q13" s="198"/>
      <c r="R13" s="200"/>
      <c r="S13" s="198"/>
      <c r="T13" s="200"/>
      <c r="U13" s="198"/>
      <c r="V13" s="200"/>
    </row>
    <row r="14" spans="1:22" x14ac:dyDescent="0.25">
      <c r="A14" s="196"/>
      <c r="B14" s="123" t="s">
        <v>883</v>
      </c>
      <c r="C14" s="123" t="s">
        <v>884</v>
      </c>
      <c r="D14" s="190" t="s">
        <v>849</v>
      </c>
      <c r="E14" s="126" t="s">
        <v>864</v>
      </c>
      <c r="F14" s="123" t="s">
        <v>856</v>
      </c>
      <c r="G14" s="192" t="s">
        <v>866</v>
      </c>
      <c r="H14" s="193"/>
      <c r="I14" s="123" t="s">
        <v>867</v>
      </c>
      <c r="J14" s="123" t="s">
        <v>869</v>
      </c>
      <c r="K14" s="192" t="s">
        <v>885</v>
      </c>
      <c r="L14" s="193"/>
      <c r="M14" s="192" t="s">
        <v>849</v>
      </c>
      <c r="N14" s="193"/>
      <c r="O14" s="192" t="s">
        <v>871</v>
      </c>
      <c r="P14" s="193"/>
      <c r="Q14" s="198"/>
      <c r="R14" s="200"/>
      <c r="S14" s="198"/>
      <c r="T14" s="200"/>
      <c r="U14" s="198"/>
      <c r="V14" s="200"/>
    </row>
    <row r="15" spans="1:22" ht="15.75" thickBot="1" x14ac:dyDescent="0.3">
      <c r="A15" s="196"/>
      <c r="B15" s="127" t="s">
        <v>191</v>
      </c>
      <c r="C15" s="127" t="s">
        <v>191</v>
      </c>
      <c r="D15" s="191"/>
      <c r="E15" s="127"/>
      <c r="F15" s="127" t="s">
        <v>639</v>
      </c>
      <c r="G15" s="194"/>
      <c r="H15" s="195"/>
      <c r="I15" s="127" t="s">
        <v>868</v>
      </c>
      <c r="J15" s="127" t="s">
        <v>639</v>
      </c>
      <c r="K15" s="194"/>
      <c r="L15" s="195"/>
      <c r="M15" s="194"/>
      <c r="N15" s="195"/>
      <c r="O15" s="194" t="s">
        <v>872</v>
      </c>
      <c r="P15" s="195"/>
      <c r="Q15" s="194"/>
      <c r="R15" s="195"/>
      <c r="S15" s="194"/>
      <c r="T15" s="195"/>
      <c r="U15" s="194"/>
      <c r="V15" s="195"/>
    </row>
    <row r="16" spans="1:22" ht="15.75" thickBot="1" x14ac:dyDescent="0.3">
      <c r="A16" s="191"/>
      <c r="B16" s="206" t="s">
        <v>860</v>
      </c>
      <c r="C16" s="207"/>
      <c r="D16" s="207"/>
      <c r="E16" s="207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8"/>
    </row>
    <row r="17" spans="1:22" ht="15.75" thickBot="1" x14ac:dyDescent="0.3">
      <c r="A17" s="128">
        <v>1970</v>
      </c>
      <c r="B17" s="129">
        <v>0.43</v>
      </c>
      <c r="C17" s="129">
        <v>0.63</v>
      </c>
      <c r="D17" s="129">
        <v>0.43</v>
      </c>
      <c r="E17" s="129">
        <v>0.38</v>
      </c>
      <c r="F17" s="129">
        <v>0.68</v>
      </c>
      <c r="G17" s="129">
        <v>1.42</v>
      </c>
      <c r="H17" s="129"/>
      <c r="I17" s="129">
        <v>2.8</v>
      </c>
      <c r="J17" s="129">
        <v>0.35</v>
      </c>
      <c r="K17" s="129">
        <v>1.1299999999999999</v>
      </c>
      <c r="L17" s="129"/>
      <c r="M17" s="129">
        <v>0.97</v>
      </c>
      <c r="N17" s="129"/>
      <c r="O17" s="129">
        <v>1.54</v>
      </c>
      <c r="P17" s="129"/>
      <c r="Q17" s="129">
        <v>0.6</v>
      </c>
      <c r="R17" s="129"/>
      <c r="S17" s="129">
        <v>2.9</v>
      </c>
      <c r="T17" s="129"/>
      <c r="U17" s="129">
        <v>0.9</v>
      </c>
      <c r="V17" s="129"/>
    </row>
    <row r="18" spans="1:22" ht="15.75" thickBot="1" x14ac:dyDescent="0.3">
      <c r="A18" s="128">
        <v>1971</v>
      </c>
      <c r="B18" s="129">
        <v>0.47</v>
      </c>
      <c r="C18" s="129">
        <v>0.53</v>
      </c>
      <c r="D18" s="129">
        <v>0.47</v>
      </c>
      <c r="E18" s="129">
        <v>0.42</v>
      </c>
      <c r="F18" s="129">
        <v>0.7</v>
      </c>
      <c r="G18" s="129">
        <v>1.52</v>
      </c>
      <c r="H18" s="129"/>
      <c r="I18" s="129">
        <v>2.84</v>
      </c>
      <c r="J18" s="129">
        <v>0.56999999999999995</v>
      </c>
      <c r="K18" s="129">
        <v>1.25</v>
      </c>
      <c r="L18" s="129"/>
      <c r="M18" s="129">
        <v>1.08</v>
      </c>
      <c r="N18" s="129"/>
      <c r="O18" s="129">
        <v>1.54</v>
      </c>
      <c r="P18" s="129"/>
      <c r="Q18" s="129">
        <v>0.66</v>
      </c>
      <c r="R18" s="129"/>
      <c r="S18" s="129">
        <v>3.03</v>
      </c>
      <c r="T18" s="129"/>
      <c r="U18" s="129">
        <v>0.98</v>
      </c>
      <c r="V18" s="129"/>
    </row>
    <row r="19" spans="1:22" ht="15.75" thickBot="1" x14ac:dyDescent="0.3">
      <c r="A19" s="128">
        <v>1972</v>
      </c>
      <c r="B19" s="129">
        <v>0.52</v>
      </c>
      <c r="C19" s="129">
        <v>0.61</v>
      </c>
      <c r="D19" s="129">
        <v>0.52</v>
      </c>
      <c r="E19" s="129">
        <v>0.45</v>
      </c>
      <c r="F19" s="129">
        <v>0.71</v>
      </c>
      <c r="G19" s="129">
        <v>1.57</v>
      </c>
      <c r="H19" s="129"/>
      <c r="I19" s="129">
        <v>2.79</v>
      </c>
      <c r="J19" s="129">
        <v>0.56999999999999995</v>
      </c>
      <c r="K19" s="129">
        <v>1.32</v>
      </c>
      <c r="L19" s="129"/>
      <c r="M19" s="129">
        <v>1.1100000000000001</v>
      </c>
      <c r="N19" s="129"/>
      <c r="O19" s="129">
        <v>1.54</v>
      </c>
      <c r="P19" s="129"/>
      <c r="Q19" s="129">
        <v>0.7</v>
      </c>
      <c r="R19" s="129"/>
      <c r="S19" s="129">
        <v>3.3</v>
      </c>
      <c r="T19" s="129"/>
      <c r="U19" s="129">
        <v>1.06</v>
      </c>
      <c r="V19" s="129"/>
    </row>
    <row r="20" spans="1:22" ht="15.75" thickBot="1" x14ac:dyDescent="0.3">
      <c r="A20" s="128">
        <v>1973</v>
      </c>
      <c r="B20" s="129">
        <v>0.61</v>
      </c>
      <c r="C20" s="129">
        <v>0.59</v>
      </c>
      <c r="D20" s="129">
        <v>0.61</v>
      </c>
      <c r="E20" s="129">
        <v>0.51</v>
      </c>
      <c r="F20" s="129">
        <v>0.94</v>
      </c>
      <c r="G20" s="129">
        <v>1.7</v>
      </c>
      <c r="H20" s="129"/>
      <c r="I20" s="129">
        <v>3.08</v>
      </c>
      <c r="J20" s="129">
        <v>0.76</v>
      </c>
      <c r="K20" s="129">
        <v>1.47</v>
      </c>
      <c r="L20" s="129"/>
      <c r="M20" s="129">
        <v>1.3</v>
      </c>
      <c r="N20" s="129"/>
      <c r="O20" s="129">
        <v>1.54</v>
      </c>
      <c r="P20" s="129"/>
      <c r="Q20" s="129">
        <v>0.81</v>
      </c>
      <c r="R20" s="129"/>
      <c r="S20" s="129">
        <v>3.75</v>
      </c>
      <c r="T20" s="129"/>
      <c r="U20" s="129">
        <v>1.2</v>
      </c>
      <c r="V20" s="129"/>
    </row>
    <row r="21" spans="1:22" ht="15.75" thickBot="1" x14ac:dyDescent="0.3">
      <c r="A21" s="128">
        <v>1974</v>
      </c>
      <c r="B21" s="129">
        <v>1.29</v>
      </c>
      <c r="C21" s="129">
        <v>1.02</v>
      </c>
      <c r="D21" s="129">
        <v>1.29</v>
      </c>
      <c r="E21" s="129">
        <v>0.65</v>
      </c>
      <c r="F21" s="129">
        <v>1.96</v>
      </c>
      <c r="G21" s="129">
        <v>2.6</v>
      </c>
      <c r="H21" s="129"/>
      <c r="I21" s="129">
        <v>4.47</v>
      </c>
      <c r="J21" s="129">
        <v>1.65</v>
      </c>
      <c r="K21" s="129">
        <v>2.34</v>
      </c>
      <c r="L21" s="129"/>
      <c r="M21" s="129">
        <v>2.2400000000000002</v>
      </c>
      <c r="N21" s="129"/>
      <c r="O21" s="129">
        <v>1.54</v>
      </c>
      <c r="P21" s="129"/>
      <c r="Q21" s="129">
        <v>1.22</v>
      </c>
      <c r="R21" s="129"/>
      <c r="S21" s="129">
        <v>5.74</v>
      </c>
      <c r="T21" s="129"/>
      <c r="U21" s="129">
        <v>1.79</v>
      </c>
      <c r="V21" s="129"/>
    </row>
    <row r="22" spans="1:22" ht="15.75" thickBot="1" x14ac:dyDescent="0.3">
      <c r="A22" s="128">
        <v>1975</v>
      </c>
      <c r="B22" s="129">
        <v>1.38</v>
      </c>
      <c r="C22" s="129">
        <v>0.92</v>
      </c>
      <c r="D22" s="129">
        <v>1.32</v>
      </c>
      <c r="E22" s="129">
        <v>1.05</v>
      </c>
      <c r="F22" s="129">
        <v>2.21</v>
      </c>
      <c r="G22" s="129">
        <v>2.92</v>
      </c>
      <c r="H22" s="129"/>
      <c r="I22" s="129">
        <v>4.84</v>
      </c>
      <c r="J22" s="129">
        <v>1.66</v>
      </c>
      <c r="K22" s="129">
        <v>2.31</v>
      </c>
      <c r="L22" s="129"/>
      <c r="M22" s="129">
        <v>2.35</v>
      </c>
      <c r="N22" s="129"/>
      <c r="O22" s="129">
        <v>1.54</v>
      </c>
      <c r="P22" s="129"/>
      <c r="Q22" s="129">
        <v>1.5</v>
      </c>
      <c r="R22" s="129"/>
      <c r="S22" s="129">
        <v>6.7</v>
      </c>
      <c r="T22" s="129"/>
      <c r="U22" s="129">
        <v>2.2400000000000002</v>
      </c>
      <c r="V22" s="129"/>
    </row>
    <row r="23" spans="1:22" ht="15.75" thickBot="1" x14ac:dyDescent="0.3">
      <c r="A23" s="128">
        <v>1976</v>
      </c>
      <c r="B23" s="129">
        <v>1.51</v>
      </c>
      <c r="C23" s="129">
        <v>1.1599999999999999</v>
      </c>
      <c r="D23" s="129">
        <v>1.43</v>
      </c>
      <c r="E23" s="129">
        <v>1.39</v>
      </c>
      <c r="F23" s="129">
        <v>2.4500000000000002</v>
      </c>
      <c r="G23" s="129">
        <v>3.17</v>
      </c>
      <c r="H23" s="129"/>
      <c r="I23" s="129">
        <v>5.04</v>
      </c>
      <c r="J23" s="129">
        <v>1.59</v>
      </c>
      <c r="K23" s="129">
        <v>2.36</v>
      </c>
      <c r="L23" s="129"/>
      <c r="M23" s="129">
        <v>2.48</v>
      </c>
      <c r="N23" s="129"/>
      <c r="O23" s="129">
        <v>1.54</v>
      </c>
      <c r="P23" s="129"/>
      <c r="Q23" s="129">
        <v>1.77</v>
      </c>
      <c r="R23" s="129"/>
      <c r="S23" s="129">
        <v>7.62</v>
      </c>
      <c r="T23" s="129"/>
      <c r="U23" s="129">
        <v>2.65</v>
      </c>
      <c r="V23" s="129"/>
    </row>
    <row r="24" spans="1:22" ht="15.75" thickBot="1" x14ac:dyDescent="0.3">
      <c r="A24" s="128">
        <v>1977</v>
      </c>
      <c r="B24" s="129">
        <v>1.58</v>
      </c>
      <c r="C24" s="129">
        <v>1.26</v>
      </c>
      <c r="D24" s="129">
        <v>1.47</v>
      </c>
      <c r="E24" s="129">
        <v>1.86</v>
      </c>
      <c r="F24" s="129">
        <v>2.6</v>
      </c>
      <c r="G24" s="129">
        <v>3.88</v>
      </c>
      <c r="H24" s="129"/>
      <c r="I24" s="129">
        <v>5.33</v>
      </c>
      <c r="J24" s="129">
        <v>1.87</v>
      </c>
      <c r="K24" s="129">
        <v>2.57</v>
      </c>
      <c r="L24" s="129"/>
      <c r="M24" s="129">
        <v>2.72</v>
      </c>
      <c r="N24" s="129"/>
      <c r="O24" s="129">
        <v>1.54</v>
      </c>
      <c r="P24" s="129"/>
      <c r="Q24" s="129">
        <v>2.11</v>
      </c>
      <c r="R24" s="129"/>
      <c r="S24" s="129">
        <v>9.4600000000000009</v>
      </c>
      <c r="T24" s="129"/>
      <c r="U24" s="129">
        <v>3.22</v>
      </c>
      <c r="V24" s="129"/>
    </row>
    <row r="25" spans="1:22" ht="15.75" thickBot="1" x14ac:dyDescent="0.3">
      <c r="A25" s="128">
        <v>1978</v>
      </c>
      <c r="B25" s="129">
        <v>1.7</v>
      </c>
      <c r="C25" s="129">
        <v>1.4</v>
      </c>
      <c r="D25" s="129">
        <v>1.59</v>
      </c>
      <c r="E25" s="129">
        <v>2.04</v>
      </c>
      <c r="F25" s="129">
        <v>2.66</v>
      </c>
      <c r="G25" s="129">
        <v>4.41</v>
      </c>
      <c r="H25" s="129"/>
      <c r="I25" s="129">
        <v>5.48</v>
      </c>
      <c r="J25" s="129">
        <v>1.79</v>
      </c>
      <c r="K25" s="129">
        <v>2.69</v>
      </c>
      <c r="L25" s="129"/>
      <c r="M25" s="129">
        <v>2.84</v>
      </c>
      <c r="N25" s="129"/>
      <c r="O25" s="129">
        <v>1.54</v>
      </c>
      <c r="P25" s="129"/>
      <c r="Q25" s="129">
        <v>2.31</v>
      </c>
      <c r="R25" s="129"/>
      <c r="S25" s="129">
        <v>10.75</v>
      </c>
      <c r="T25" s="129"/>
      <c r="U25" s="129">
        <v>3.75</v>
      </c>
      <c r="V25" s="129"/>
    </row>
    <row r="26" spans="1:22" ht="15.75" thickBot="1" x14ac:dyDescent="0.3">
      <c r="A26" s="128">
        <v>1979</v>
      </c>
      <c r="B26" s="129">
        <v>1.74</v>
      </c>
      <c r="C26" s="129">
        <v>1.6</v>
      </c>
      <c r="D26" s="129">
        <v>1.69</v>
      </c>
      <c r="E26" s="129">
        <v>2.61</v>
      </c>
      <c r="F26" s="129">
        <v>3.81</v>
      </c>
      <c r="G26" s="129">
        <v>4.3499999999999996</v>
      </c>
      <c r="H26" s="129"/>
      <c r="I26" s="129">
        <v>7.47</v>
      </c>
      <c r="J26" s="129">
        <v>2.2599999999999998</v>
      </c>
      <c r="K26" s="129">
        <v>3.83</v>
      </c>
      <c r="L26" s="129"/>
      <c r="M26" s="129">
        <v>3.83</v>
      </c>
      <c r="N26" s="129"/>
      <c r="O26" s="129">
        <v>1.54</v>
      </c>
      <c r="P26" s="129"/>
      <c r="Q26" s="129">
        <v>3.06</v>
      </c>
      <c r="R26" s="129"/>
      <c r="S26" s="129">
        <v>10.96</v>
      </c>
      <c r="T26" s="129"/>
      <c r="U26" s="129">
        <v>4.32</v>
      </c>
      <c r="V26" s="129"/>
    </row>
    <row r="27" spans="1:22" ht="15.75" thickBot="1" x14ac:dyDescent="0.3">
      <c r="A27" s="128">
        <v>1980</v>
      </c>
      <c r="B27" s="129">
        <v>1.97</v>
      </c>
      <c r="C27" s="129">
        <v>1.82</v>
      </c>
      <c r="D27" s="129">
        <v>1.91</v>
      </c>
      <c r="E27" s="129">
        <v>3.64</v>
      </c>
      <c r="F27" s="129">
        <v>5.49</v>
      </c>
      <c r="G27" s="129">
        <v>5.43</v>
      </c>
      <c r="H27" s="129"/>
      <c r="I27" s="129">
        <v>10.19</v>
      </c>
      <c r="J27" s="129">
        <v>3.16</v>
      </c>
      <c r="K27" s="129">
        <v>5.79</v>
      </c>
      <c r="L27" s="129"/>
      <c r="M27" s="129">
        <v>5.36</v>
      </c>
      <c r="N27" s="129"/>
      <c r="O27" s="129">
        <v>1.51</v>
      </c>
      <c r="P27" s="129"/>
      <c r="Q27" s="129">
        <v>4.2699999999999996</v>
      </c>
      <c r="R27" s="129"/>
      <c r="S27" s="129">
        <v>16.04</v>
      </c>
      <c r="T27" s="129"/>
      <c r="U27" s="129">
        <v>6.22</v>
      </c>
      <c r="V27" s="129"/>
    </row>
    <row r="28" spans="1:22" ht="15.75" thickBot="1" x14ac:dyDescent="0.3">
      <c r="A28" s="128">
        <v>1981</v>
      </c>
      <c r="B28" s="129">
        <v>2.2599999999999998</v>
      </c>
      <c r="C28" s="129">
        <v>2.06</v>
      </c>
      <c r="D28" s="129">
        <v>2.16</v>
      </c>
      <c r="E28" s="129">
        <v>3.88</v>
      </c>
      <c r="F28" s="129">
        <v>6.42</v>
      </c>
      <c r="G28" s="129">
        <v>6.39</v>
      </c>
      <c r="H28" s="129"/>
      <c r="I28" s="129">
        <v>11.33</v>
      </c>
      <c r="J28" s="129">
        <v>4.0199999999999996</v>
      </c>
      <c r="K28" s="129">
        <v>7.65</v>
      </c>
      <c r="L28" s="129"/>
      <c r="M28" s="129">
        <v>6.55</v>
      </c>
      <c r="N28" s="129"/>
      <c r="O28" s="129">
        <v>1.51</v>
      </c>
      <c r="P28" s="129"/>
      <c r="Q28" s="129">
        <v>4.7300000000000004</v>
      </c>
      <c r="R28" s="129"/>
      <c r="S28" s="129">
        <v>18.11</v>
      </c>
      <c r="T28" s="129"/>
      <c r="U28" s="129">
        <v>7.05</v>
      </c>
      <c r="V28" s="129"/>
    </row>
    <row r="29" spans="1:22" ht="15.75" thickBot="1" x14ac:dyDescent="0.3">
      <c r="A29" s="128">
        <v>1982</v>
      </c>
      <c r="B29" s="129">
        <v>2.0699999999999998</v>
      </c>
      <c r="C29" s="129">
        <v>2.31</v>
      </c>
      <c r="D29" s="129">
        <v>2.19</v>
      </c>
      <c r="E29" s="129">
        <v>4.66</v>
      </c>
      <c r="F29" s="129">
        <v>6.27</v>
      </c>
      <c r="G29" s="129">
        <v>7.37</v>
      </c>
      <c r="H29" s="129"/>
      <c r="I29" s="129">
        <v>10.82</v>
      </c>
      <c r="J29" s="129">
        <v>4.25</v>
      </c>
      <c r="K29" s="129">
        <v>6.9</v>
      </c>
      <c r="L29" s="129"/>
      <c r="M29" s="129">
        <v>6.4</v>
      </c>
      <c r="N29" s="129"/>
      <c r="O29" s="129">
        <v>1.51</v>
      </c>
      <c r="P29" s="129"/>
      <c r="Q29" s="129">
        <v>5.09</v>
      </c>
      <c r="R29" s="129"/>
      <c r="S29" s="129">
        <v>21.24</v>
      </c>
      <c r="T29" s="129"/>
      <c r="U29" s="129">
        <v>7.95</v>
      </c>
      <c r="V29" s="129"/>
    </row>
    <row r="30" spans="1:22" ht="15.75" thickBot="1" x14ac:dyDescent="0.3">
      <c r="A30" s="128">
        <v>1983</v>
      </c>
      <c r="B30" s="129" t="s">
        <v>861</v>
      </c>
      <c r="C30" s="129">
        <v>2.37</v>
      </c>
      <c r="D30" s="129">
        <v>2.37</v>
      </c>
      <c r="E30" s="129">
        <v>5.28</v>
      </c>
      <c r="F30" s="129">
        <v>6.47</v>
      </c>
      <c r="G30" s="129">
        <v>7.68</v>
      </c>
      <c r="H30" s="129"/>
      <c r="I30" s="129">
        <v>8.9600000000000009</v>
      </c>
      <c r="J30" s="129">
        <v>4.2699999999999996</v>
      </c>
      <c r="K30" s="129">
        <v>7.08</v>
      </c>
      <c r="L30" s="129"/>
      <c r="M30" s="129">
        <v>6.59</v>
      </c>
      <c r="N30" s="129"/>
      <c r="O30" s="129">
        <v>1.51</v>
      </c>
      <c r="P30" s="129"/>
      <c r="Q30" s="129">
        <v>5.59</v>
      </c>
      <c r="R30" s="129"/>
      <c r="S30" s="129">
        <v>19.829999999999998</v>
      </c>
      <c r="T30" s="129"/>
      <c r="U30" s="129">
        <v>8.4</v>
      </c>
      <c r="V30" s="129"/>
    </row>
    <row r="31" spans="1:22" ht="15.75" thickBot="1" x14ac:dyDescent="0.3">
      <c r="A31" s="128">
        <v>1984</v>
      </c>
      <c r="B31" s="129" t="s">
        <v>861</v>
      </c>
      <c r="C31" s="129">
        <v>2.39</v>
      </c>
      <c r="D31" s="129">
        <v>2.39</v>
      </c>
      <c r="E31" s="129">
        <v>5.01</v>
      </c>
      <c r="F31" s="129">
        <v>6.29</v>
      </c>
      <c r="G31" s="129">
        <v>7.51</v>
      </c>
      <c r="H31" s="129"/>
      <c r="I31" s="129">
        <v>8.74</v>
      </c>
      <c r="J31" s="129">
        <v>4.49</v>
      </c>
      <c r="K31" s="129">
        <v>7</v>
      </c>
      <c r="L31" s="129"/>
      <c r="M31" s="129">
        <v>6.2</v>
      </c>
      <c r="N31" s="129"/>
      <c r="O31" s="129">
        <v>1.51</v>
      </c>
      <c r="P31" s="129"/>
      <c r="Q31" s="129">
        <v>5.42</v>
      </c>
      <c r="R31" s="129"/>
      <c r="S31" s="129">
        <v>19.59</v>
      </c>
      <c r="T31" s="129"/>
      <c r="U31" s="129">
        <v>7.68</v>
      </c>
      <c r="V31" s="129"/>
    </row>
    <row r="32" spans="1:22" ht="15.75" thickBot="1" x14ac:dyDescent="0.3">
      <c r="A32" s="128">
        <v>1985</v>
      </c>
      <c r="B32" s="129" t="s">
        <v>861</v>
      </c>
      <c r="C32" s="129">
        <v>2.25</v>
      </c>
      <c r="D32" s="129">
        <v>2.25</v>
      </c>
      <c r="E32" s="129">
        <v>4.54</v>
      </c>
      <c r="F32" s="129">
        <v>6.19</v>
      </c>
      <c r="G32" s="129">
        <v>10.65</v>
      </c>
      <c r="H32" s="129"/>
      <c r="I32" s="129">
        <v>8.68</v>
      </c>
      <c r="J32" s="129">
        <v>3.93</v>
      </c>
      <c r="K32" s="129">
        <v>6.98</v>
      </c>
      <c r="L32" s="129"/>
      <c r="M32" s="129">
        <v>6.34</v>
      </c>
      <c r="N32" s="129"/>
      <c r="O32" s="129">
        <v>1.51</v>
      </c>
      <c r="P32" s="129"/>
      <c r="Q32" s="129">
        <v>5.2</v>
      </c>
      <c r="R32" s="129"/>
      <c r="S32" s="129">
        <v>22</v>
      </c>
      <c r="T32" s="129"/>
      <c r="U32" s="129">
        <v>7.96</v>
      </c>
      <c r="V32" s="129"/>
    </row>
    <row r="33" spans="1:22" ht="15.75" thickBot="1" x14ac:dyDescent="0.3">
      <c r="A33" s="128">
        <v>1986</v>
      </c>
      <c r="B33" s="129" t="s">
        <v>861</v>
      </c>
      <c r="C33" s="129">
        <v>2.2599999999999998</v>
      </c>
      <c r="D33" s="129">
        <v>2.2599999999999998</v>
      </c>
      <c r="E33" s="129">
        <v>3.46</v>
      </c>
      <c r="F33" s="129">
        <v>3.84</v>
      </c>
      <c r="G33" s="129">
        <v>9.89</v>
      </c>
      <c r="H33" s="129"/>
      <c r="I33" s="129">
        <v>6.68</v>
      </c>
      <c r="J33" s="129">
        <v>2.16</v>
      </c>
      <c r="K33" s="129">
        <v>7.01</v>
      </c>
      <c r="L33" s="129"/>
      <c r="M33" s="129">
        <v>5.39</v>
      </c>
      <c r="N33" s="129"/>
      <c r="O33" s="129">
        <v>1.77</v>
      </c>
      <c r="P33" s="129"/>
      <c r="Q33" s="129">
        <v>4.26</v>
      </c>
      <c r="R33" s="129"/>
      <c r="S33" s="129">
        <v>21.63</v>
      </c>
      <c r="T33" s="129"/>
      <c r="U33" s="129">
        <v>7.25</v>
      </c>
      <c r="V33" s="129"/>
    </row>
    <row r="34" spans="1:22" ht="15.75" thickBot="1" x14ac:dyDescent="0.3">
      <c r="A34" s="128">
        <v>1987</v>
      </c>
      <c r="B34" s="129" t="s">
        <v>861</v>
      </c>
      <c r="C34" s="129">
        <v>2.09</v>
      </c>
      <c r="D34" s="129">
        <v>2.09</v>
      </c>
      <c r="E34" s="129">
        <v>3.39</v>
      </c>
      <c r="F34" s="129">
        <v>4.42</v>
      </c>
      <c r="G34" s="129">
        <v>9.24</v>
      </c>
      <c r="H34" s="129"/>
      <c r="I34" s="129">
        <v>6.95</v>
      </c>
      <c r="J34" s="129">
        <v>2.6</v>
      </c>
      <c r="K34" s="129">
        <v>7.19</v>
      </c>
      <c r="L34" s="129"/>
      <c r="M34" s="129">
        <v>5.77</v>
      </c>
      <c r="N34" s="129"/>
      <c r="O34" s="129">
        <v>1.77</v>
      </c>
      <c r="P34" s="129"/>
      <c r="Q34" s="129">
        <v>4.28</v>
      </c>
      <c r="R34" s="129"/>
      <c r="S34" s="129">
        <v>20.38</v>
      </c>
      <c r="T34" s="129"/>
      <c r="U34" s="129">
        <v>6.67</v>
      </c>
      <c r="V34" s="129"/>
    </row>
    <row r="35" spans="1:22" ht="15.75" thickBot="1" x14ac:dyDescent="0.3">
      <c r="A35" s="128">
        <v>1988</v>
      </c>
      <c r="B35" s="129" t="s">
        <v>861</v>
      </c>
      <c r="C35" s="129">
        <v>1.94</v>
      </c>
      <c r="D35" s="129">
        <v>1.94</v>
      </c>
      <c r="E35" s="129">
        <v>3.65</v>
      </c>
      <c r="F35" s="129">
        <v>4.07</v>
      </c>
      <c r="G35" s="129">
        <v>9.32</v>
      </c>
      <c r="H35" s="129"/>
      <c r="I35" s="129">
        <v>7.08</v>
      </c>
      <c r="J35" s="129">
        <v>2.09</v>
      </c>
      <c r="K35" s="129">
        <v>6.62</v>
      </c>
      <c r="L35" s="129"/>
      <c r="M35" s="129">
        <v>5.59</v>
      </c>
      <c r="N35" s="129"/>
      <c r="O35" s="129">
        <v>1.77</v>
      </c>
      <c r="P35" s="129"/>
      <c r="Q35" s="129">
        <v>4.29</v>
      </c>
      <c r="R35" s="129"/>
      <c r="S35" s="129">
        <v>20.149999999999999</v>
      </c>
      <c r="T35" s="129"/>
      <c r="U35" s="129">
        <v>7</v>
      </c>
      <c r="V35" s="129"/>
    </row>
    <row r="36" spans="1:22" ht="15.75" thickBot="1" x14ac:dyDescent="0.3">
      <c r="A36" s="128">
        <v>1989</v>
      </c>
      <c r="B36" s="129" t="s">
        <v>861</v>
      </c>
      <c r="C36" s="129">
        <v>1.93</v>
      </c>
      <c r="D36" s="129">
        <v>1.93</v>
      </c>
      <c r="E36" s="129">
        <v>3.61</v>
      </c>
      <c r="F36" s="129">
        <v>4.9800000000000004</v>
      </c>
      <c r="G36" s="129">
        <v>8.31</v>
      </c>
      <c r="H36" s="129"/>
      <c r="I36" s="129">
        <v>7.66</v>
      </c>
      <c r="J36" s="129">
        <v>2.2999999999999998</v>
      </c>
      <c r="K36" s="129">
        <v>5.51</v>
      </c>
      <c r="L36" s="129"/>
      <c r="M36" s="129">
        <v>5.73</v>
      </c>
      <c r="N36" s="129"/>
      <c r="O36" s="129">
        <v>1.19</v>
      </c>
      <c r="P36" s="129"/>
      <c r="Q36" s="129">
        <v>4.09</v>
      </c>
      <c r="R36" s="129"/>
      <c r="S36" s="129">
        <v>20.89</v>
      </c>
      <c r="T36" s="129"/>
      <c r="U36" s="129">
        <v>6.91</v>
      </c>
      <c r="V36" s="129"/>
    </row>
    <row r="37" spans="1:22" ht="15.75" thickBot="1" x14ac:dyDescent="0.3">
      <c r="A37" s="128">
        <v>1990</v>
      </c>
      <c r="B37" s="129" t="s">
        <v>861</v>
      </c>
      <c r="C37" s="129">
        <v>2</v>
      </c>
      <c r="D37" s="129">
        <v>2</v>
      </c>
      <c r="E37" s="129">
        <v>3.79</v>
      </c>
      <c r="F37" s="129">
        <v>5.69</v>
      </c>
      <c r="G37" s="129">
        <v>9.9700000000000006</v>
      </c>
      <c r="H37" s="129"/>
      <c r="I37" s="129">
        <v>8.57</v>
      </c>
      <c r="J37" s="129">
        <v>3</v>
      </c>
      <c r="K37" s="129">
        <v>5.64</v>
      </c>
      <c r="L37" s="129"/>
      <c r="M37" s="129">
        <v>6.21</v>
      </c>
      <c r="N37" s="129"/>
      <c r="O37" s="129">
        <v>0.99</v>
      </c>
      <c r="P37" s="129"/>
      <c r="Q37" s="129">
        <v>4.3099999999999996</v>
      </c>
      <c r="R37" s="129"/>
      <c r="S37" s="129">
        <v>21.35</v>
      </c>
      <c r="T37" s="129"/>
      <c r="U37" s="129">
        <v>7.09</v>
      </c>
      <c r="V37" s="129"/>
    </row>
    <row r="38" spans="1:22" ht="15.75" thickBot="1" x14ac:dyDescent="0.3">
      <c r="A38" s="128">
        <v>1991</v>
      </c>
      <c r="B38" s="129" t="s">
        <v>861</v>
      </c>
      <c r="C38" s="129">
        <v>1.97</v>
      </c>
      <c r="D38" s="129">
        <v>1.97</v>
      </c>
      <c r="E38" s="129">
        <v>3.86</v>
      </c>
      <c r="F38" s="129">
        <v>5.43</v>
      </c>
      <c r="G38" s="129">
        <v>10.36</v>
      </c>
      <c r="H38" s="129"/>
      <c r="I38" s="129">
        <v>8.18</v>
      </c>
      <c r="J38" s="129">
        <v>2.2400000000000002</v>
      </c>
      <c r="K38" s="129">
        <v>5.77</v>
      </c>
      <c r="L38" s="129"/>
      <c r="M38" s="129">
        <v>6.06</v>
      </c>
      <c r="N38" s="129"/>
      <c r="O38" s="129">
        <v>1.1499999999999999</v>
      </c>
      <c r="P38" s="129"/>
      <c r="Q38" s="129">
        <v>4.24</v>
      </c>
      <c r="R38" s="129"/>
      <c r="S38" s="129">
        <v>22.22</v>
      </c>
      <c r="T38" s="129"/>
      <c r="U38" s="129">
        <v>7.21</v>
      </c>
      <c r="V38" s="129"/>
    </row>
    <row r="39" spans="1:22" ht="15.75" thickBot="1" x14ac:dyDescent="0.3">
      <c r="A39" s="128">
        <v>1992</v>
      </c>
      <c r="B39" s="129" t="s">
        <v>861</v>
      </c>
      <c r="C39" s="129">
        <v>1.83</v>
      </c>
      <c r="D39" s="129">
        <v>1.83</v>
      </c>
      <c r="E39" s="129">
        <v>3.58</v>
      </c>
      <c r="F39" s="129">
        <v>5.44</v>
      </c>
      <c r="G39" s="129">
        <v>10.29</v>
      </c>
      <c r="H39" s="129"/>
      <c r="I39" s="129">
        <v>9.19</v>
      </c>
      <c r="J39" s="129">
        <v>2.25</v>
      </c>
      <c r="K39" s="129">
        <v>5.82</v>
      </c>
      <c r="L39" s="129"/>
      <c r="M39" s="129">
        <v>6.32</v>
      </c>
      <c r="N39" s="129"/>
      <c r="O39" s="129">
        <v>1.1499999999999999</v>
      </c>
      <c r="P39" s="129"/>
      <c r="Q39" s="129">
        <v>4.13</v>
      </c>
      <c r="R39" s="129"/>
      <c r="S39" s="129">
        <v>22.25</v>
      </c>
      <c r="T39" s="129"/>
      <c r="U39" s="129">
        <v>7.18</v>
      </c>
      <c r="V39" s="129"/>
    </row>
    <row r="40" spans="1:22" ht="15.75" thickBot="1" x14ac:dyDescent="0.3">
      <c r="A40" s="128">
        <v>1993</v>
      </c>
      <c r="B40" s="129" t="s">
        <v>861</v>
      </c>
      <c r="C40" s="129">
        <v>1.85</v>
      </c>
      <c r="D40" s="129">
        <v>1.85</v>
      </c>
      <c r="E40" s="129">
        <v>2.72</v>
      </c>
      <c r="F40" s="129">
        <v>5.68</v>
      </c>
      <c r="G40" s="129">
        <v>10.28</v>
      </c>
      <c r="H40" s="129"/>
      <c r="I40" s="129">
        <v>9.14</v>
      </c>
      <c r="J40" s="129">
        <v>2.14</v>
      </c>
      <c r="K40" s="129">
        <v>5.73</v>
      </c>
      <c r="L40" s="129"/>
      <c r="M40" s="129">
        <v>6.15</v>
      </c>
      <c r="N40" s="129"/>
      <c r="O40" s="129">
        <v>1.1599999999999999</v>
      </c>
      <c r="P40" s="129"/>
      <c r="Q40" s="129">
        <v>3.52</v>
      </c>
      <c r="R40" s="129"/>
      <c r="S40" s="129">
        <v>21.49</v>
      </c>
      <c r="T40" s="129"/>
      <c r="U40" s="129">
        <v>6.53</v>
      </c>
      <c r="V40" s="129"/>
    </row>
    <row r="41" spans="1:22" ht="15.75" thickBot="1" x14ac:dyDescent="0.3">
      <c r="A41" s="128">
        <v>1994</v>
      </c>
      <c r="B41" s="129" t="s">
        <v>861</v>
      </c>
      <c r="C41" s="129">
        <v>1.87</v>
      </c>
      <c r="D41" s="129">
        <v>1.87</v>
      </c>
      <c r="E41" s="129">
        <v>3.19</v>
      </c>
      <c r="F41" s="129">
        <v>5.29</v>
      </c>
      <c r="G41" s="129">
        <v>11.22</v>
      </c>
      <c r="H41" s="129"/>
      <c r="I41" s="129">
        <v>9.1300000000000008</v>
      </c>
      <c r="J41" s="129">
        <v>2.41</v>
      </c>
      <c r="K41" s="129">
        <v>5.69</v>
      </c>
      <c r="L41" s="129"/>
      <c r="M41" s="129">
        <v>6.18</v>
      </c>
      <c r="N41" s="129"/>
      <c r="O41" s="129">
        <v>1.18</v>
      </c>
      <c r="P41" s="129"/>
      <c r="Q41" s="129">
        <v>3.89</v>
      </c>
      <c r="R41" s="129"/>
      <c r="S41" s="129">
        <v>20.79</v>
      </c>
      <c r="T41" s="129"/>
      <c r="U41" s="129">
        <v>6.87</v>
      </c>
      <c r="V41" s="129"/>
    </row>
    <row r="42" spans="1:22" ht="15.75" thickBot="1" x14ac:dyDescent="0.3">
      <c r="A42" s="128">
        <v>1995</v>
      </c>
      <c r="B42" s="129" t="s">
        <v>861</v>
      </c>
      <c r="C42" s="129">
        <v>1.76</v>
      </c>
      <c r="D42" s="129">
        <v>1.76</v>
      </c>
      <c r="E42" s="129">
        <v>3.66</v>
      </c>
      <c r="F42" s="129">
        <v>5.44</v>
      </c>
      <c r="G42" s="129">
        <v>10.66</v>
      </c>
      <c r="H42" s="129"/>
      <c r="I42" s="129">
        <v>9.27</v>
      </c>
      <c r="J42" s="129">
        <v>2.7</v>
      </c>
      <c r="K42" s="129">
        <v>5.69</v>
      </c>
      <c r="L42" s="129"/>
      <c r="M42" s="129">
        <v>6.14</v>
      </c>
      <c r="N42" s="129"/>
      <c r="O42" s="129">
        <v>1.26</v>
      </c>
      <c r="P42" s="129"/>
      <c r="Q42" s="129">
        <v>4.1100000000000003</v>
      </c>
      <c r="R42" s="129"/>
      <c r="S42" s="129">
        <v>21.59</v>
      </c>
      <c r="T42" s="129"/>
      <c r="U42" s="129">
        <v>7.05</v>
      </c>
      <c r="V42" s="129"/>
    </row>
    <row r="43" spans="1:22" ht="15.75" thickBot="1" x14ac:dyDescent="0.3">
      <c r="A43" s="128">
        <v>1996</v>
      </c>
      <c r="B43" s="129" t="s">
        <v>861</v>
      </c>
      <c r="C43" s="129">
        <v>1.7</v>
      </c>
      <c r="D43" s="129">
        <v>1.7</v>
      </c>
      <c r="E43" s="129">
        <v>3.65</v>
      </c>
      <c r="F43" s="129">
        <v>6.4</v>
      </c>
      <c r="G43" s="129">
        <v>10.3</v>
      </c>
      <c r="H43" s="129"/>
      <c r="I43" s="129">
        <v>10.029999999999999</v>
      </c>
      <c r="J43" s="129">
        <v>2.95</v>
      </c>
      <c r="K43" s="129">
        <v>5.81</v>
      </c>
      <c r="L43" s="129"/>
      <c r="M43" s="129">
        <v>6.51</v>
      </c>
      <c r="N43" s="129"/>
      <c r="O43" s="129">
        <v>1.07</v>
      </c>
      <c r="P43" s="129"/>
      <c r="Q43" s="129">
        <v>4.18</v>
      </c>
      <c r="R43" s="129"/>
      <c r="S43" s="129">
        <v>20.41</v>
      </c>
      <c r="T43" s="129"/>
      <c r="U43" s="129">
        <v>6.97</v>
      </c>
      <c r="V43" s="129"/>
    </row>
    <row r="44" spans="1:22" ht="15.75" thickBot="1" x14ac:dyDescent="0.3">
      <c r="A44" s="128">
        <v>1997</v>
      </c>
      <c r="B44" s="129" t="s">
        <v>861</v>
      </c>
      <c r="C44" s="129">
        <v>1.74</v>
      </c>
      <c r="D44" s="129">
        <v>1.74</v>
      </c>
      <c r="E44" s="129">
        <v>4.1100000000000003</v>
      </c>
      <c r="F44" s="129">
        <v>5.79</v>
      </c>
      <c r="G44" s="129">
        <v>9.86</v>
      </c>
      <c r="H44" s="129"/>
      <c r="I44" s="129">
        <v>10.27</v>
      </c>
      <c r="J44" s="129">
        <v>2.78</v>
      </c>
      <c r="K44" s="129">
        <v>5.98</v>
      </c>
      <c r="L44" s="129"/>
      <c r="M44" s="129">
        <v>6.39</v>
      </c>
      <c r="N44" s="129"/>
      <c r="O44" s="129">
        <v>1.04</v>
      </c>
      <c r="P44" s="129"/>
      <c r="Q44" s="129">
        <v>4.4000000000000004</v>
      </c>
      <c r="R44" s="129"/>
      <c r="S44" s="129">
        <v>20.38</v>
      </c>
      <c r="T44" s="129"/>
      <c r="U44" s="129">
        <v>7.11</v>
      </c>
      <c r="V44" s="129"/>
    </row>
    <row r="45" spans="1:22" ht="15.75" thickBot="1" x14ac:dyDescent="0.3">
      <c r="A45" s="128">
        <v>1998</v>
      </c>
      <c r="B45" s="129" t="s">
        <v>861</v>
      </c>
      <c r="C45" s="129">
        <v>1.78</v>
      </c>
      <c r="D45" s="129">
        <v>1.78</v>
      </c>
      <c r="E45" s="129">
        <v>3.55</v>
      </c>
      <c r="F45" s="129">
        <v>4.3099999999999996</v>
      </c>
      <c r="G45" s="129">
        <v>8.61</v>
      </c>
      <c r="H45" s="129"/>
      <c r="I45" s="129">
        <v>9.01</v>
      </c>
      <c r="J45" s="129">
        <v>2</v>
      </c>
      <c r="K45" s="129">
        <v>5.57</v>
      </c>
      <c r="L45" s="129"/>
      <c r="M45" s="129">
        <v>5.53</v>
      </c>
      <c r="N45" s="129"/>
      <c r="O45" s="129">
        <v>1.24</v>
      </c>
      <c r="P45" s="129"/>
      <c r="Q45" s="129">
        <v>3.91</v>
      </c>
      <c r="R45" s="129"/>
      <c r="S45" s="129">
        <v>19.02</v>
      </c>
      <c r="T45" s="129"/>
      <c r="U45" s="129">
        <v>6.37</v>
      </c>
      <c r="V45" s="129"/>
    </row>
    <row r="46" spans="1:22" ht="15.75" thickBot="1" x14ac:dyDescent="0.3">
      <c r="A46" s="128">
        <v>1999</v>
      </c>
      <c r="B46" s="129" t="s">
        <v>861</v>
      </c>
      <c r="C46" s="129">
        <v>1.73</v>
      </c>
      <c r="D46" s="129">
        <v>1.73</v>
      </c>
      <c r="E46" s="129">
        <v>3.28</v>
      </c>
      <c r="F46" s="129">
        <v>5.32</v>
      </c>
      <c r="G46" s="129">
        <v>9.2200000000000006</v>
      </c>
      <c r="H46" s="129"/>
      <c r="I46" s="129">
        <v>10.52</v>
      </c>
      <c r="J46" s="129">
        <v>2.68</v>
      </c>
      <c r="K46" s="129">
        <v>5.34</v>
      </c>
      <c r="L46" s="129"/>
      <c r="M46" s="129">
        <v>5.68</v>
      </c>
      <c r="N46" s="129"/>
      <c r="O46" s="129">
        <v>1.37</v>
      </c>
      <c r="P46" s="129"/>
      <c r="Q46" s="129">
        <v>3.87</v>
      </c>
      <c r="R46" s="129"/>
      <c r="S46" s="129">
        <v>19.260000000000002</v>
      </c>
      <c r="T46" s="129"/>
      <c r="U46" s="129">
        <v>6.42</v>
      </c>
      <c r="V46" s="129"/>
    </row>
    <row r="47" spans="1:22" ht="15.75" thickBot="1" x14ac:dyDescent="0.3">
      <c r="A47" s="128">
        <v>2000</v>
      </c>
      <c r="B47" s="129" t="s">
        <v>861</v>
      </c>
      <c r="C47" s="129">
        <v>1.66</v>
      </c>
      <c r="D47" s="129">
        <v>1.66</v>
      </c>
      <c r="E47" s="129">
        <v>5.53</v>
      </c>
      <c r="F47" s="129">
        <v>7.99</v>
      </c>
      <c r="G47" s="129">
        <v>12.77</v>
      </c>
      <c r="H47" s="129"/>
      <c r="I47" s="129">
        <v>12.55</v>
      </c>
      <c r="J47" s="129">
        <v>4.3099999999999996</v>
      </c>
      <c r="K47" s="129">
        <v>5.67</v>
      </c>
      <c r="L47" s="129"/>
      <c r="M47" s="129">
        <v>7.09</v>
      </c>
      <c r="N47" s="129"/>
      <c r="O47" s="129">
        <v>1.42</v>
      </c>
      <c r="P47" s="129"/>
      <c r="Q47" s="129">
        <v>5.69</v>
      </c>
      <c r="R47" s="129"/>
      <c r="S47" s="129">
        <v>20.94</v>
      </c>
      <c r="T47" s="129"/>
      <c r="U47" s="129">
        <v>8.25</v>
      </c>
      <c r="V47" s="129"/>
    </row>
    <row r="48" spans="1:22" ht="15.75" thickBot="1" x14ac:dyDescent="0.3">
      <c r="A48" s="128">
        <v>2001</v>
      </c>
      <c r="B48" s="129" t="s">
        <v>861</v>
      </c>
      <c r="C48" s="129">
        <v>1.61</v>
      </c>
      <c r="D48" s="129">
        <v>1.61</v>
      </c>
      <c r="E48" s="129">
        <v>6.5</v>
      </c>
      <c r="F48" s="129">
        <v>7.08</v>
      </c>
      <c r="G48" s="129">
        <v>14.42</v>
      </c>
      <c r="H48" s="129"/>
      <c r="I48" s="129">
        <v>12.27</v>
      </c>
      <c r="J48" s="129">
        <v>3.51</v>
      </c>
      <c r="K48" s="129">
        <v>6.12</v>
      </c>
      <c r="L48" s="129"/>
      <c r="M48" s="129">
        <v>7.33</v>
      </c>
      <c r="N48" s="129"/>
      <c r="O48" s="129">
        <v>1.95</v>
      </c>
      <c r="P48" s="129"/>
      <c r="Q48" s="129">
        <v>6.38</v>
      </c>
      <c r="R48" s="129"/>
      <c r="S48" s="129">
        <v>27.05</v>
      </c>
      <c r="T48" s="129"/>
      <c r="U48" s="129">
        <v>9.8699999999999992</v>
      </c>
      <c r="V48" s="129"/>
    </row>
    <row r="49" spans="1:22" ht="15.75" thickBot="1" x14ac:dyDescent="0.3">
      <c r="A49" s="128">
        <v>2002</v>
      </c>
      <c r="B49" s="129" t="s">
        <v>861</v>
      </c>
      <c r="C49" s="129">
        <v>1.64</v>
      </c>
      <c r="D49" s="129">
        <v>1.64</v>
      </c>
      <c r="E49" s="129">
        <v>4.84</v>
      </c>
      <c r="F49" s="129">
        <v>6.8</v>
      </c>
      <c r="G49" s="129">
        <v>13.49</v>
      </c>
      <c r="H49" s="129"/>
      <c r="I49" s="129">
        <v>11.19</v>
      </c>
      <c r="J49" s="129">
        <v>3.95</v>
      </c>
      <c r="K49" s="129">
        <v>6.01</v>
      </c>
      <c r="L49" s="129"/>
      <c r="M49" s="129">
        <v>7.33</v>
      </c>
      <c r="N49" s="129"/>
      <c r="O49" s="129">
        <v>2.08</v>
      </c>
      <c r="P49" s="129"/>
      <c r="Q49" s="129">
        <v>5.37</v>
      </c>
      <c r="R49" s="129"/>
      <c r="S49" s="129">
        <v>28.75</v>
      </c>
      <c r="T49" s="129"/>
      <c r="U49" s="129">
        <v>8.4</v>
      </c>
      <c r="V49" s="129"/>
    </row>
    <row r="50" spans="1:22" ht="15.75" thickBot="1" x14ac:dyDescent="0.3">
      <c r="A50" s="128">
        <v>2003</v>
      </c>
      <c r="B50" s="129" t="s">
        <v>861</v>
      </c>
      <c r="C50" s="129">
        <v>1.68</v>
      </c>
      <c r="D50" s="129">
        <v>1.68</v>
      </c>
      <c r="E50" s="129">
        <v>7.05</v>
      </c>
      <c r="F50" s="129">
        <v>8.19</v>
      </c>
      <c r="G50" s="129">
        <v>15.09</v>
      </c>
      <c r="H50" s="129"/>
      <c r="I50" s="129">
        <v>13.78</v>
      </c>
      <c r="J50" s="129">
        <v>4.59</v>
      </c>
      <c r="K50" s="129">
        <v>7.67</v>
      </c>
      <c r="L50" s="129"/>
      <c r="M50" s="129">
        <v>9.06</v>
      </c>
      <c r="N50" s="129"/>
      <c r="O50" s="129">
        <v>1.62</v>
      </c>
      <c r="P50" s="129"/>
      <c r="Q50" s="129">
        <v>7.13</v>
      </c>
      <c r="R50" s="129"/>
      <c r="S50" s="129">
        <v>28.11</v>
      </c>
      <c r="T50" s="129"/>
      <c r="U50" s="129">
        <v>10.039999999999999</v>
      </c>
      <c r="V50" s="129"/>
    </row>
    <row r="51" spans="1:22" ht="15.75" thickBot="1" x14ac:dyDescent="0.3">
      <c r="A51" s="128">
        <v>2004</v>
      </c>
      <c r="B51" s="129" t="s">
        <v>861</v>
      </c>
      <c r="C51" s="129">
        <v>1.76</v>
      </c>
      <c r="D51" s="129">
        <v>1.76</v>
      </c>
      <c r="E51" s="129">
        <v>7.74</v>
      </c>
      <c r="F51" s="129">
        <v>11.27</v>
      </c>
      <c r="G51" s="129">
        <v>17.27</v>
      </c>
      <c r="H51" s="129"/>
      <c r="I51" s="129">
        <v>16.3</v>
      </c>
      <c r="J51" s="129">
        <v>5.2</v>
      </c>
      <c r="K51" s="129">
        <v>7.86</v>
      </c>
      <c r="L51" s="129"/>
      <c r="M51" s="129">
        <v>10.48</v>
      </c>
      <c r="N51" s="129"/>
      <c r="O51" s="129">
        <v>1.78</v>
      </c>
      <c r="P51" s="129"/>
      <c r="Q51" s="129">
        <v>8</v>
      </c>
      <c r="R51" s="129"/>
      <c r="S51" s="129">
        <v>27.18</v>
      </c>
      <c r="T51" s="129"/>
      <c r="U51" s="129">
        <v>10.44</v>
      </c>
      <c r="V51" s="129"/>
    </row>
    <row r="52" spans="1:22" ht="15.75" thickBot="1" x14ac:dyDescent="0.3">
      <c r="A52" s="128">
        <v>2005</v>
      </c>
      <c r="B52" s="129" t="s">
        <v>861</v>
      </c>
      <c r="C52" s="129">
        <v>2.12</v>
      </c>
      <c r="D52" s="129">
        <v>2.12</v>
      </c>
      <c r="E52" s="129">
        <v>9.6199999999999992</v>
      </c>
      <c r="F52" s="129">
        <v>15.45</v>
      </c>
      <c r="G52" s="129">
        <v>20.6</v>
      </c>
      <c r="H52" s="129"/>
      <c r="I52" s="129">
        <v>18.96</v>
      </c>
      <c r="J52" s="129">
        <v>7.17</v>
      </c>
      <c r="K52" s="129">
        <v>9.02</v>
      </c>
      <c r="L52" s="129"/>
      <c r="M52" s="129">
        <v>12.46</v>
      </c>
      <c r="N52" s="129"/>
      <c r="O52" s="129">
        <v>2.68</v>
      </c>
      <c r="P52" s="129"/>
      <c r="Q52" s="129">
        <v>9.73</v>
      </c>
      <c r="R52" s="129"/>
      <c r="S52" s="129">
        <v>27.98</v>
      </c>
      <c r="T52" s="129"/>
      <c r="U52" s="129">
        <v>12.25</v>
      </c>
      <c r="V52" s="129"/>
    </row>
    <row r="53" spans="1:22" ht="15.75" thickBot="1" x14ac:dyDescent="0.3">
      <c r="A53" s="128">
        <v>2006</v>
      </c>
      <c r="B53" s="129" t="s">
        <v>861</v>
      </c>
      <c r="C53" s="129">
        <v>2.39</v>
      </c>
      <c r="D53" s="129">
        <v>2.39</v>
      </c>
      <c r="E53" s="129">
        <v>9.09</v>
      </c>
      <c r="F53" s="129">
        <v>17.399999999999999</v>
      </c>
      <c r="G53" s="129">
        <v>23.04</v>
      </c>
      <c r="H53" s="129"/>
      <c r="I53" s="129">
        <v>21.47</v>
      </c>
      <c r="J53" s="129">
        <v>8.65</v>
      </c>
      <c r="K53" s="129">
        <v>10.64</v>
      </c>
      <c r="L53" s="129"/>
      <c r="M53" s="129">
        <v>14.76</v>
      </c>
      <c r="N53" s="129"/>
      <c r="O53" s="129">
        <v>2.66</v>
      </c>
      <c r="P53" s="129"/>
      <c r="Q53" s="129">
        <v>9.94</v>
      </c>
      <c r="R53" s="129"/>
      <c r="S53" s="129">
        <v>29.57</v>
      </c>
      <c r="T53" s="129"/>
      <c r="U53" s="129">
        <v>12.83</v>
      </c>
      <c r="V53" s="129"/>
    </row>
    <row r="54" spans="1:22" ht="15.75" thickBot="1" x14ac:dyDescent="0.3">
      <c r="A54" s="128">
        <v>2007</v>
      </c>
      <c r="B54" s="129" t="s">
        <v>861</v>
      </c>
      <c r="C54" s="129">
        <v>2.81</v>
      </c>
      <c r="D54" s="129">
        <v>2.81</v>
      </c>
      <c r="E54" s="129">
        <v>8.81</v>
      </c>
      <c r="F54" s="129">
        <v>18.29</v>
      </c>
      <c r="G54" s="129">
        <v>26.49</v>
      </c>
      <c r="H54" s="129"/>
      <c r="I54" s="129">
        <v>23.34</v>
      </c>
      <c r="J54" s="129">
        <v>10.039999999999999</v>
      </c>
      <c r="K54" s="129">
        <v>11.87</v>
      </c>
      <c r="L54" s="129"/>
      <c r="M54" s="129">
        <v>15.18</v>
      </c>
      <c r="N54" s="129"/>
      <c r="O54" s="129">
        <v>2.52</v>
      </c>
      <c r="P54" s="129"/>
      <c r="Q54" s="129">
        <v>9.84</v>
      </c>
      <c r="R54" s="129"/>
      <c r="S54" s="129">
        <v>29.26</v>
      </c>
      <c r="T54" s="129"/>
      <c r="U54" s="129">
        <v>12.67</v>
      </c>
      <c r="V54" s="129"/>
    </row>
    <row r="55" spans="1:22" ht="15.75" thickBot="1" x14ac:dyDescent="0.3">
      <c r="A55" s="128">
        <v>2008</v>
      </c>
      <c r="B55" s="129" t="s">
        <v>861</v>
      </c>
      <c r="C55" s="129">
        <v>2.96</v>
      </c>
      <c r="D55" s="129">
        <v>2.96</v>
      </c>
      <c r="E55" s="129">
        <v>10.51</v>
      </c>
      <c r="F55" s="129">
        <v>24.53</v>
      </c>
      <c r="G55" s="129">
        <v>31.75</v>
      </c>
      <c r="H55" s="129"/>
      <c r="I55" s="129">
        <v>26.96</v>
      </c>
      <c r="J55" s="129">
        <v>13.91</v>
      </c>
      <c r="K55" s="129">
        <v>14.12</v>
      </c>
      <c r="L55" s="129"/>
      <c r="M55" s="129">
        <v>19.809999999999999</v>
      </c>
      <c r="N55" s="129"/>
      <c r="O55" s="129">
        <v>2.83</v>
      </c>
      <c r="P55" s="129"/>
      <c r="Q55" s="129">
        <v>12.14</v>
      </c>
      <c r="R55" s="129"/>
      <c r="S55" s="129">
        <v>29.56</v>
      </c>
      <c r="T55" s="129"/>
      <c r="U55" s="129">
        <v>14.8</v>
      </c>
      <c r="V55" s="129"/>
    </row>
    <row r="56" spans="1:22" ht="15.75" thickBot="1" x14ac:dyDescent="0.3">
      <c r="A56" s="128">
        <v>2009</v>
      </c>
      <c r="B56" s="129" t="s">
        <v>861</v>
      </c>
      <c r="C56" s="129">
        <v>2.95</v>
      </c>
      <c r="D56" s="129">
        <v>2.95</v>
      </c>
      <c r="E56" s="129">
        <v>6.39</v>
      </c>
      <c r="F56" s="129">
        <v>14.78</v>
      </c>
      <c r="G56" s="129">
        <v>25.25</v>
      </c>
      <c r="H56" s="129"/>
      <c r="I56" s="129">
        <v>20.56</v>
      </c>
      <c r="J56" s="129" t="s">
        <v>861</v>
      </c>
      <c r="K56" s="129">
        <v>19.68</v>
      </c>
      <c r="L56" s="129"/>
      <c r="M56" s="129">
        <v>18.52</v>
      </c>
      <c r="N56" s="129"/>
      <c r="O56" s="129">
        <v>2.66</v>
      </c>
      <c r="P56" s="129"/>
      <c r="Q56" s="129">
        <v>8.5299999999999994</v>
      </c>
      <c r="R56" s="129"/>
      <c r="S56" s="129">
        <v>30.54</v>
      </c>
      <c r="T56" s="129"/>
      <c r="U56" s="129">
        <v>11.95</v>
      </c>
      <c r="V56" s="129"/>
    </row>
    <row r="57" spans="1:22" ht="15.75" thickBot="1" x14ac:dyDescent="0.3">
      <c r="A57" s="128">
        <v>2010</v>
      </c>
      <c r="B57" s="129" t="s">
        <v>861</v>
      </c>
      <c r="C57" s="129">
        <v>3.41</v>
      </c>
      <c r="D57" s="129">
        <v>3.41</v>
      </c>
      <c r="E57" s="129">
        <v>6.87</v>
      </c>
      <c r="F57" s="129">
        <v>19.100000000000001</v>
      </c>
      <c r="G57" s="129">
        <v>27.24</v>
      </c>
      <c r="H57" s="129"/>
      <c r="I57" s="129">
        <v>24.76</v>
      </c>
      <c r="J57" s="129" t="s">
        <v>861</v>
      </c>
      <c r="K57" s="129">
        <v>25.89</v>
      </c>
      <c r="L57" s="129"/>
      <c r="M57" s="129">
        <v>23.07</v>
      </c>
      <c r="N57" s="129"/>
      <c r="O57" s="129">
        <v>2.68</v>
      </c>
      <c r="P57" s="129"/>
      <c r="Q57" s="129">
        <v>9.93</v>
      </c>
      <c r="R57" s="129"/>
      <c r="S57" s="129">
        <v>28.72</v>
      </c>
      <c r="T57" s="129"/>
      <c r="U57" s="129">
        <v>12.94</v>
      </c>
      <c r="V57" s="129"/>
    </row>
    <row r="58" spans="1:22" ht="15.75" thickBot="1" x14ac:dyDescent="0.3">
      <c r="A58" s="128">
        <v>2011</v>
      </c>
      <c r="B58" s="129" t="s">
        <v>861</v>
      </c>
      <c r="C58" s="129">
        <v>3.64</v>
      </c>
      <c r="D58" s="129">
        <v>3.64</v>
      </c>
      <c r="E58" s="129">
        <v>6.91</v>
      </c>
      <c r="F58" s="129">
        <v>25.33</v>
      </c>
      <c r="G58" s="129">
        <v>33.590000000000003</v>
      </c>
      <c r="H58" s="129"/>
      <c r="I58" s="129">
        <v>30.51</v>
      </c>
      <c r="J58" s="129">
        <v>15.24</v>
      </c>
      <c r="K58" s="129">
        <v>23.87</v>
      </c>
      <c r="L58" s="129"/>
      <c r="M58" s="129">
        <v>26.45</v>
      </c>
      <c r="N58" s="129"/>
      <c r="O58" s="129">
        <v>2.73</v>
      </c>
      <c r="P58" s="129"/>
      <c r="Q58" s="129">
        <v>11.22</v>
      </c>
      <c r="R58" s="129"/>
      <c r="S58" s="129">
        <v>29.62</v>
      </c>
      <c r="T58" s="129"/>
      <c r="U58" s="129">
        <v>14.09</v>
      </c>
      <c r="V58" s="129"/>
    </row>
    <row r="59" spans="1:22" ht="15.75" thickBot="1" x14ac:dyDescent="0.3">
      <c r="A59" s="128">
        <v>2012</v>
      </c>
      <c r="B59" s="129" t="s">
        <v>861</v>
      </c>
      <c r="C59" s="129">
        <v>3.54</v>
      </c>
      <c r="D59" s="129">
        <v>3.54</v>
      </c>
      <c r="E59" s="129">
        <v>5.66</v>
      </c>
      <c r="F59" s="129">
        <v>26.29</v>
      </c>
      <c r="G59" s="129">
        <v>25.38</v>
      </c>
      <c r="H59" s="129"/>
      <c r="I59" s="129">
        <v>32.24</v>
      </c>
      <c r="J59" s="129">
        <v>16.16</v>
      </c>
      <c r="K59" s="129">
        <v>26.16</v>
      </c>
      <c r="L59" s="129"/>
      <c r="M59" s="129">
        <v>27.07</v>
      </c>
      <c r="N59" s="129"/>
      <c r="O59" s="129">
        <v>2.6</v>
      </c>
      <c r="P59" s="129"/>
      <c r="Q59" s="129">
        <v>10.220000000000001</v>
      </c>
      <c r="R59" s="129"/>
      <c r="S59" s="129">
        <v>30.75</v>
      </c>
      <c r="T59" s="129"/>
      <c r="U59" s="129">
        <v>13.21</v>
      </c>
      <c r="V59" s="129"/>
    </row>
    <row r="60" spans="1:22" ht="15.75" thickBot="1" x14ac:dyDescent="0.3">
      <c r="A60" s="128">
        <v>2013</v>
      </c>
      <c r="B60" s="129" t="s">
        <v>861</v>
      </c>
      <c r="C60" s="129">
        <v>3.67</v>
      </c>
      <c r="D60" s="129">
        <v>3.67</v>
      </c>
      <c r="E60" s="129">
        <v>6.4</v>
      </c>
      <c r="F60" s="129">
        <v>25.76</v>
      </c>
      <c r="G60" s="129">
        <v>27.78</v>
      </c>
      <c r="H60" s="129"/>
      <c r="I60" s="129">
        <v>31.08</v>
      </c>
      <c r="J60" s="129">
        <v>16.260000000000002</v>
      </c>
      <c r="K60" s="129">
        <v>24.81</v>
      </c>
      <c r="L60" s="129"/>
      <c r="M60" s="129">
        <v>26.41</v>
      </c>
      <c r="N60" s="130" t="s">
        <v>862</v>
      </c>
      <c r="O60" s="129">
        <v>2.57</v>
      </c>
      <c r="P60" s="129"/>
      <c r="Q60" s="129">
        <v>10.77</v>
      </c>
      <c r="R60" s="129"/>
      <c r="S60" s="129">
        <v>33.520000000000003</v>
      </c>
      <c r="T60" s="129"/>
      <c r="U60" s="129">
        <v>14.43</v>
      </c>
      <c r="V60" s="129"/>
    </row>
    <row r="61" spans="1:22" ht="15.75" thickBot="1" x14ac:dyDescent="0.3">
      <c r="A61" s="128">
        <v>2014</v>
      </c>
      <c r="B61" s="129" t="s">
        <v>861</v>
      </c>
      <c r="C61" s="129">
        <v>3.63</v>
      </c>
      <c r="D61" s="129">
        <v>3.63</v>
      </c>
      <c r="E61" s="129">
        <v>7.44</v>
      </c>
      <c r="F61" s="129">
        <v>24.38</v>
      </c>
      <c r="G61" s="129">
        <v>28.71</v>
      </c>
      <c r="H61" s="129"/>
      <c r="I61" s="129">
        <v>29.99</v>
      </c>
      <c r="J61" s="129">
        <v>15.94</v>
      </c>
      <c r="K61" s="129">
        <v>25.35</v>
      </c>
      <c r="L61" s="130" t="s">
        <v>862</v>
      </c>
      <c r="M61" s="129">
        <v>25.87</v>
      </c>
      <c r="N61" s="130" t="s">
        <v>862</v>
      </c>
      <c r="O61" s="129">
        <v>3.11</v>
      </c>
      <c r="P61" s="129"/>
      <c r="Q61" s="129">
        <v>11.33</v>
      </c>
      <c r="R61" s="129"/>
      <c r="S61" s="129">
        <v>36.159999999999997</v>
      </c>
      <c r="T61" s="129"/>
      <c r="U61" s="129">
        <v>15.23</v>
      </c>
      <c r="V61" s="129"/>
    </row>
    <row r="62" spans="1:22" ht="15.75" thickBot="1" x14ac:dyDescent="0.3">
      <c r="A62" s="128">
        <v>2015</v>
      </c>
      <c r="B62" s="129" t="s">
        <v>861</v>
      </c>
      <c r="C62" s="129">
        <v>3.57</v>
      </c>
      <c r="D62" s="129">
        <v>3.57</v>
      </c>
      <c r="E62" s="129">
        <v>6.18</v>
      </c>
      <c r="F62" s="129">
        <v>15.3</v>
      </c>
      <c r="G62" s="129">
        <v>16.079999999999998</v>
      </c>
      <c r="H62" s="130" t="s">
        <v>862</v>
      </c>
      <c r="I62" s="129">
        <v>25.47</v>
      </c>
      <c r="J62" s="129">
        <v>8.31</v>
      </c>
      <c r="K62" s="129">
        <v>22.14</v>
      </c>
      <c r="L62" s="129"/>
      <c r="M62" s="129">
        <v>19.47</v>
      </c>
      <c r="N62" s="130" t="s">
        <v>862</v>
      </c>
      <c r="O62" s="129">
        <v>3</v>
      </c>
      <c r="P62" s="129"/>
      <c r="Q62" s="129">
        <v>9.1300000000000008</v>
      </c>
      <c r="R62" s="129"/>
      <c r="S62" s="129">
        <v>35.65</v>
      </c>
      <c r="T62" s="129"/>
      <c r="U62" s="129">
        <v>13.28</v>
      </c>
      <c r="V62" s="129"/>
    </row>
    <row r="63" spans="1:22" ht="15.75" thickBot="1" x14ac:dyDescent="0.3">
      <c r="A63" s="128">
        <v>2016</v>
      </c>
      <c r="B63" s="129" t="s">
        <v>861</v>
      </c>
      <c r="C63" s="129">
        <v>3.38</v>
      </c>
      <c r="D63" s="129">
        <v>3.38</v>
      </c>
      <c r="E63" s="129">
        <v>6.56</v>
      </c>
      <c r="F63" s="129">
        <v>13.21</v>
      </c>
      <c r="G63" s="129">
        <v>15.09</v>
      </c>
      <c r="H63" s="129"/>
      <c r="I63" s="129">
        <v>22.01</v>
      </c>
      <c r="J63" s="129">
        <v>6.11</v>
      </c>
      <c r="K63" s="129">
        <v>18.46</v>
      </c>
      <c r="L63" s="130" t="s">
        <v>862</v>
      </c>
      <c r="M63" s="129">
        <v>16.760000000000002</v>
      </c>
      <c r="N63" s="129"/>
      <c r="O63" s="129">
        <v>2.88</v>
      </c>
      <c r="P63" s="129"/>
      <c r="Q63" s="129">
        <v>8.73</v>
      </c>
      <c r="R63" s="129"/>
      <c r="S63" s="129">
        <v>34.94</v>
      </c>
      <c r="T63" s="129"/>
      <c r="U63" s="129">
        <v>12.73</v>
      </c>
      <c r="V63" s="129"/>
    </row>
    <row r="64" spans="1:22" ht="15.75" thickBot="1" x14ac:dyDescent="0.3">
      <c r="A64" s="128">
        <v>2017</v>
      </c>
      <c r="B64" s="129" t="s">
        <v>861</v>
      </c>
      <c r="C64" s="129">
        <v>3.78</v>
      </c>
      <c r="D64" s="129">
        <v>3.78</v>
      </c>
      <c r="E64" s="129">
        <v>6.81</v>
      </c>
      <c r="F64" s="129">
        <v>15.69</v>
      </c>
      <c r="G64" s="129">
        <v>20.420000000000002</v>
      </c>
      <c r="H64" s="129"/>
      <c r="I64" s="129">
        <v>24.37</v>
      </c>
      <c r="J64" s="129" t="s">
        <v>861</v>
      </c>
      <c r="K64" s="129">
        <v>18.98</v>
      </c>
      <c r="L64" s="130" t="s">
        <v>862</v>
      </c>
      <c r="M64" s="129">
        <v>18.690000000000001</v>
      </c>
      <c r="N64" s="130" t="s">
        <v>862</v>
      </c>
      <c r="O64" s="129">
        <v>2.8</v>
      </c>
      <c r="P64" s="130" t="s">
        <v>862</v>
      </c>
      <c r="Q64" s="129">
        <v>9.3699999999999992</v>
      </c>
      <c r="R64" s="130" t="s">
        <v>862</v>
      </c>
      <c r="S64" s="129">
        <v>37.31</v>
      </c>
      <c r="T64" s="129"/>
      <c r="U64" s="129">
        <v>13.5</v>
      </c>
      <c r="V64" s="130" t="s">
        <v>862</v>
      </c>
    </row>
    <row r="65" spans="1:22" ht="15.75" thickBot="1" x14ac:dyDescent="0.3">
      <c r="A65" s="128">
        <v>2018</v>
      </c>
      <c r="B65" s="129" t="s">
        <v>861</v>
      </c>
      <c r="C65" s="129">
        <v>3.53</v>
      </c>
      <c r="D65" s="129">
        <v>3.53</v>
      </c>
      <c r="E65" s="129">
        <v>6.89</v>
      </c>
      <c r="F65" s="129">
        <v>19.010000000000002</v>
      </c>
      <c r="G65" s="129">
        <v>23.67</v>
      </c>
      <c r="H65" s="130" t="s">
        <v>862</v>
      </c>
      <c r="I65" s="129">
        <v>28.09</v>
      </c>
      <c r="J65" s="129">
        <v>11.44</v>
      </c>
      <c r="K65" s="129">
        <v>21.74</v>
      </c>
      <c r="L65" s="130" t="s">
        <v>862</v>
      </c>
      <c r="M65" s="129">
        <v>21.96</v>
      </c>
      <c r="N65" s="129"/>
      <c r="O65" s="129">
        <v>2.59</v>
      </c>
      <c r="P65" s="130" t="s">
        <v>862</v>
      </c>
      <c r="Q65" s="129">
        <v>10.06</v>
      </c>
      <c r="R65" s="130" t="s">
        <v>862</v>
      </c>
      <c r="S65" s="129">
        <v>38.69</v>
      </c>
      <c r="T65" s="130" t="s">
        <v>862</v>
      </c>
      <c r="U65" s="129">
        <v>14.42</v>
      </c>
      <c r="V65" s="129"/>
    </row>
    <row r="66" spans="1:22" x14ac:dyDescent="0.25">
      <c r="A66" s="136">
        <v>2019</v>
      </c>
      <c r="B66" s="137" t="s">
        <v>861</v>
      </c>
      <c r="C66" s="137">
        <v>3.41</v>
      </c>
      <c r="D66" s="137">
        <v>3.41</v>
      </c>
      <c r="E66" s="137">
        <v>7.44</v>
      </c>
      <c r="F66" s="137">
        <v>17.84</v>
      </c>
      <c r="G66" s="137">
        <v>17.5</v>
      </c>
      <c r="H66" s="137"/>
      <c r="I66" s="137">
        <v>29.1</v>
      </c>
      <c r="J66" s="137">
        <v>11.27</v>
      </c>
      <c r="K66" s="137">
        <v>22.64</v>
      </c>
      <c r="L66" s="137"/>
      <c r="M66" s="137">
        <v>21.48</v>
      </c>
      <c r="N66" s="137"/>
      <c r="O66" s="137">
        <v>2.6</v>
      </c>
      <c r="P66" s="137"/>
      <c r="Q66" s="137">
        <v>10.25</v>
      </c>
      <c r="R66" s="122"/>
      <c r="S66" s="122"/>
      <c r="T66" s="122"/>
      <c r="U66" s="122"/>
      <c r="V66" s="122"/>
    </row>
  </sheetData>
  <mergeCells count="31">
    <mergeCell ref="S15:T15"/>
    <mergeCell ref="U12:V12"/>
    <mergeCell ref="U13:V13"/>
    <mergeCell ref="U14:V14"/>
    <mergeCell ref="U15:V15"/>
    <mergeCell ref="G14:H15"/>
    <mergeCell ref="K14:L15"/>
    <mergeCell ref="M14:N15"/>
    <mergeCell ref="O14:P14"/>
    <mergeCell ref="O15:P15"/>
    <mergeCell ref="U7:V7"/>
    <mergeCell ref="U8:V8"/>
    <mergeCell ref="U9:V9"/>
    <mergeCell ref="U10:V10"/>
    <mergeCell ref="U11:V11"/>
    <mergeCell ref="A7:A16"/>
    <mergeCell ref="B7:R10"/>
    <mergeCell ref="S7:T7"/>
    <mergeCell ref="S8:T8"/>
    <mergeCell ref="S9:T9"/>
    <mergeCell ref="S10:T10"/>
    <mergeCell ref="S11:T11"/>
    <mergeCell ref="S12:T12"/>
    <mergeCell ref="S13:T13"/>
    <mergeCell ref="S14:T14"/>
    <mergeCell ref="B16:V16"/>
    <mergeCell ref="B11:D13"/>
    <mergeCell ref="F11:N13"/>
    <mergeCell ref="O11:P13"/>
    <mergeCell ref="Q11:R15"/>
    <mergeCell ref="D14:D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DDD70-BF21-4EBF-8F83-AD79E3DB8232}">
  <sheetPr>
    <tabColor theme="0" tint="-0.14999847407452621"/>
  </sheetPr>
  <dimension ref="A1:N66"/>
  <sheetViews>
    <sheetView workbookViewId="0">
      <selection activeCell="H17" sqref="H17"/>
    </sheetView>
  </sheetViews>
  <sheetFormatPr defaultRowHeight="15" x14ac:dyDescent="0.25"/>
  <sheetData>
    <row r="1" spans="1:14" x14ac:dyDescent="0.25">
      <c r="A1" s="45">
        <f>AggregateSEDS!C1</f>
        <v>2019</v>
      </c>
      <c r="B1" s="45">
        <f>AggregateSEDS!D1</f>
        <v>2019</v>
      </c>
      <c r="C1" s="45">
        <f>AggregateSEDS!E1</f>
        <v>2019</v>
      </c>
      <c r="D1" s="45">
        <f>AggregateSEDS!F1</f>
        <v>2019</v>
      </c>
      <c r="E1" s="45">
        <f>AggregateSEDS!G1</f>
        <v>2019</v>
      </c>
      <c r="F1" s="45">
        <v>2019</v>
      </c>
    </row>
    <row r="2" spans="1:14" x14ac:dyDescent="0.25">
      <c r="A2" s="45" t="str">
        <f>AggregateSEDS!C2</f>
        <v>Natural gas</v>
      </c>
      <c r="B2" s="45" t="str">
        <f>AggregateSEDS!D2</f>
        <v>Diesel / Distallate Fuel Oil</v>
      </c>
      <c r="C2" s="45" t="str">
        <f>AggregateSEDS!E2</f>
        <v>HGLs/Propane</v>
      </c>
      <c r="D2" s="45" t="str">
        <f>AggregateSEDS!F2</f>
        <v>Kerosene/Jet fuel</v>
      </c>
      <c r="E2" s="45" t="str">
        <f>AggregateSEDS!G2</f>
        <v>Wood</v>
      </c>
      <c r="F2" s="45" t="s">
        <v>895</v>
      </c>
    </row>
    <row r="3" spans="1:14" x14ac:dyDescent="0.25">
      <c r="A3" s="45">
        <f>C66</f>
        <v>3.74</v>
      </c>
      <c r="B3" s="45">
        <f>E66</f>
        <v>14.8</v>
      </c>
      <c r="C3" s="45" t="str">
        <f>G66</f>
        <v>—</v>
      </c>
      <c r="D3" s="45">
        <f>I66</f>
        <v>0.67</v>
      </c>
      <c r="E3" s="138">
        <f>J66</f>
        <v>2.33</v>
      </c>
      <c r="F3" s="45" t="str">
        <f>G66</f>
        <v>—</v>
      </c>
    </row>
    <row r="5" spans="1:14" ht="21" x14ac:dyDescent="0.25">
      <c r="A5" s="134" t="s">
        <v>886</v>
      </c>
    </row>
    <row r="6" spans="1:14" ht="15.75" thickBot="1" x14ac:dyDescent="0.3">
      <c r="A6" s="135"/>
    </row>
    <row r="7" spans="1:14" x14ac:dyDescent="0.25">
      <c r="A7" s="190" t="s">
        <v>539</v>
      </c>
      <c r="B7" s="190" t="s">
        <v>191</v>
      </c>
      <c r="C7" s="202"/>
      <c r="D7" s="203"/>
      <c r="E7" s="192" t="s">
        <v>193</v>
      </c>
      <c r="F7" s="197"/>
      <c r="G7" s="197"/>
      <c r="H7" s="193"/>
      <c r="I7" s="124"/>
      <c r="J7" s="190" t="s">
        <v>854</v>
      </c>
      <c r="K7" s="202"/>
      <c r="L7" s="203"/>
      <c r="M7" s="202"/>
      <c r="N7" s="203"/>
    </row>
    <row r="8" spans="1:14" x14ac:dyDescent="0.25">
      <c r="A8" s="196"/>
      <c r="B8" s="196"/>
      <c r="C8" s="204"/>
      <c r="D8" s="205"/>
      <c r="E8" s="198"/>
      <c r="F8" s="199"/>
      <c r="G8" s="199"/>
      <c r="H8" s="200"/>
      <c r="I8" s="125"/>
      <c r="J8" s="196"/>
      <c r="K8" s="204"/>
      <c r="L8" s="205"/>
      <c r="M8" s="204"/>
      <c r="N8" s="205"/>
    </row>
    <row r="9" spans="1:14" ht="15.75" thickBot="1" x14ac:dyDescent="0.3">
      <c r="A9" s="196"/>
      <c r="B9" s="196"/>
      <c r="C9" s="198" t="s">
        <v>852</v>
      </c>
      <c r="D9" s="200"/>
      <c r="E9" s="194"/>
      <c r="F9" s="201"/>
      <c r="G9" s="201"/>
      <c r="H9" s="195"/>
      <c r="I9" s="126" t="s">
        <v>887</v>
      </c>
      <c r="J9" s="191"/>
      <c r="K9" s="198" t="s">
        <v>225</v>
      </c>
      <c r="L9" s="200"/>
      <c r="M9" s="198" t="s">
        <v>849</v>
      </c>
      <c r="N9" s="200"/>
    </row>
    <row r="10" spans="1:14" x14ac:dyDescent="0.25">
      <c r="A10" s="196"/>
      <c r="B10" s="196"/>
      <c r="C10" s="198" t="s">
        <v>864</v>
      </c>
      <c r="D10" s="200"/>
      <c r="E10" s="123" t="s">
        <v>856</v>
      </c>
      <c r="F10" s="123" t="s">
        <v>193</v>
      </c>
      <c r="G10" s="123" t="s">
        <v>869</v>
      </c>
      <c r="H10" s="190" t="s">
        <v>849</v>
      </c>
      <c r="I10" s="126" t="s">
        <v>220</v>
      </c>
      <c r="J10" s="123" t="s">
        <v>871</v>
      </c>
      <c r="K10" s="198" t="s">
        <v>888</v>
      </c>
      <c r="L10" s="200"/>
      <c r="M10" s="198" t="s">
        <v>889</v>
      </c>
      <c r="N10" s="200"/>
    </row>
    <row r="11" spans="1:14" ht="15.75" thickBot="1" x14ac:dyDescent="0.3">
      <c r="A11" s="196"/>
      <c r="B11" s="191"/>
      <c r="C11" s="194"/>
      <c r="D11" s="195"/>
      <c r="E11" s="127" t="s">
        <v>639</v>
      </c>
      <c r="F11" s="127" t="s">
        <v>890</v>
      </c>
      <c r="G11" s="127" t="s">
        <v>639</v>
      </c>
      <c r="H11" s="191"/>
      <c r="I11" s="127"/>
      <c r="J11" s="127" t="s">
        <v>891</v>
      </c>
      <c r="K11" s="194"/>
      <c r="L11" s="195"/>
      <c r="M11" s="194"/>
      <c r="N11" s="195"/>
    </row>
    <row r="12" spans="1:14" ht="15.75" thickBot="1" x14ac:dyDescent="0.3">
      <c r="A12" s="191"/>
      <c r="B12" s="206" t="s">
        <v>860</v>
      </c>
      <c r="C12" s="207"/>
      <c r="D12" s="207"/>
      <c r="E12" s="207"/>
      <c r="F12" s="207"/>
      <c r="G12" s="207"/>
      <c r="H12" s="207"/>
      <c r="I12" s="207"/>
      <c r="J12" s="207"/>
      <c r="K12" s="207"/>
      <c r="L12" s="207"/>
      <c r="M12" s="207"/>
      <c r="N12" s="208"/>
    </row>
    <row r="13" spans="1:14" s="45" customFormat="1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</row>
    <row r="14" spans="1:14" s="45" customFormat="1" x14ac:dyDescent="0.25">
      <c r="A14" s="139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</row>
    <row r="15" spans="1:14" s="45" customFormat="1" x14ac:dyDescent="0.25">
      <c r="A15" s="139"/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</row>
    <row r="16" spans="1:14" s="45" customFormat="1" x14ac:dyDescent="0.25">
      <c r="A16" s="139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</row>
    <row r="17" spans="1:14" ht="15.75" thickBot="1" x14ac:dyDescent="0.3">
      <c r="A17" s="128">
        <v>1970</v>
      </c>
      <c r="B17" s="129" t="s">
        <v>861</v>
      </c>
      <c r="C17" s="129">
        <v>0.33</v>
      </c>
      <c r="D17" s="129"/>
      <c r="E17" s="129">
        <v>0.36</v>
      </c>
      <c r="F17" s="129" t="s">
        <v>861</v>
      </c>
      <c r="G17" s="129">
        <v>0.4</v>
      </c>
      <c r="H17" s="129">
        <v>0.4</v>
      </c>
      <c r="I17" s="129">
        <v>0.19</v>
      </c>
      <c r="J17" s="129">
        <v>0.65</v>
      </c>
      <c r="K17" s="129" t="s">
        <v>861</v>
      </c>
      <c r="L17" s="129"/>
      <c r="M17" s="129">
        <v>0.34</v>
      </c>
      <c r="N17" s="129"/>
    </row>
    <row r="18" spans="1:14" ht="15.75" thickBot="1" x14ac:dyDescent="0.3">
      <c r="A18" s="128">
        <v>1971</v>
      </c>
      <c r="B18" s="129" t="s">
        <v>861</v>
      </c>
      <c r="C18" s="129">
        <v>0.35</v>
      </c>
      <c r="D18" s="129"/>
      <c r="E18" s="129">
        <v>0.59</v>
      </c>
      <c r="F18" s="129" t="s">
        <v>861</v>
      </c>
      <c r="G18" s="129">
        <v>0.63</v>
      </c>
      <c r="H18" s="129">
        <v>0.63</v>
      </c>
      <c r="I18" s="129">
        <v>0.19</v>
      </c>
      <c r="J18" s="129">
        <v>0.69</v>
      </c>
      <c r="K18" s="129" t="s">
        <v>861</v>
      </c>
      <c r="L18" s="129"/>
      <c r="M18" s="129">
        <v>0.41</v>
      </c>
      <c r="N18" s="129"/>
    </row>
    <row r="19" spans="1:14" ht="15.75" thickBot="1" x14ac:dyDescent="0.3">
      <c r="A19" s="128">
        <v>1972</v>
      </c>
      <c r="B19" s="129" t="s">
        <v>861</v>
      </c>
      <c r="C19" s="129">
        <v>0.38</v>
      </c>
      <c r="D19" s="129"/>
      <c r="E19" s="129">
        <v>1.69</v>
      </c>
      <c r="F19" s="129" t="s">
        <v>861</v>
      </c>
      <c r="G19" s="129">
        <v>0.79</v>
      </c>
      <c r="H19" s="129">
        <v>0.8</v>
      </c>
      <c r="I19" s="129">
        <v>0.19</v>
      </c>
      <c r="J19" s="129">
        <v>0.72</v>
      </c>
      <c r="K19" s="129" t="s">
        <v>861</v>
      </c>
      <c r="L19" s="129"/>
      <c r="M19" s="129">
        <v>0.49</v>
      </c>
      <c r="N19" s="129"/>
    </row>
    <row r="20" spans="1:14" ht="15.75" thickBot="1" x14ac:dyDescent="0.3">
      <c r="A20" s="128">
        <v>1973</v>
      </c>
      <c r="B20" s="129" t="s">
        <v>861</v>
      </c>
      <c r="C20" s="129">
        <v>0.42</v>
      </c>
      <c r="D20" s="129"/>
      <c r="E20" s="129">
        <v>1.5</v>
      </c>
      <c r="F20" s="129" t="s">
        <v>861</v>
      </c>
      <c r="G20" s="129">
        <v>0.94</v>
      </c>
      <c r="H20" s="129">
        <v>0.94</v>
      </c>
      <c r="I20" s="129">
        <v>0.18</v>
      </c>
      <c r="J20" s="129">
        <v>0.77</v>
      </c>
      <c r="K20" s="129" t="s">
        <v>861</v>
      </c>
      <c r="L20" s="129"/>
      <c r="M20" s="129">
        <v>0.67</v>
      </c>
      <c r="N20" s="129"/>
    </row>
    <row r="21" spans="1:14" ht="15.75" thickBot="1" x14ac:dyDescent="0.3">
      <c r="A21" s="128">
        <v>1974</v>
      </c>
      <c r="B21" s="129" t="s">
        <v>861</v>
      </c>
      <c r="C21" s="129">
        <v>0.59</v>
      </c>
      <c r="D21" s="129"/>
      <c r="E21" s="129">
        <v>2.23</v>
      </c>
      <c r="F21" s="129" t="s">
        <v>861</v>
      </c>
      <c r="G21" s="129">
        <v>2.0099999999999998</v>
      </c>
      <c r="H21" s="129">
        <v>2.0099999999999998</v>
      </c>
      <c r="I21" s="129">
        <v>0.12</v>
      </c>
      <c r="J21" s="129">
        <v>0.84</v>
      </c>
      <c r="K21" s="129" t="s">
        <v>861</v>
      </c>
      <c r="L21" s="129"/>
      <c r="M21" s="129">
        <v>1.33</v>
      </c>
      <c r="N21" s="129"/>
    </row>
    <row r="22" spans="1:14" ht="15.75" thickBot="1" x14ac:dyDescent="0.3">
      <c r="A22" s="128">
        <v>1975</v>
      </c>
      <c r="B22" s="129" t="s">
        <v>861</v>
      </c>
      <c r="C22" s="129">
        <v>1.05</v>
      </c>
      <c r="D22" s="129"/>
      <c r="E22" s="129">
        <v>2.4300000000000002</v>
      </c>
      <c r="F22" s="129" t="s">
        <v>861</v>
      </c>
      <c r="G22" s="129">
        <v>2.5</v>
      </c>
      <c r="H22" s="129">
        <v>2.5</v>
      </c>
      <c r="I22" s="129">
        <v>0.21</v>
      </c>
      <c r="J22" s="129">
        <v>0.92</v>
      </c>
      <c r="K22" s="129" t="s">
        <v>861</v>
      </c>
      <c r="L22" s="129"/>
      <c r="M22" s="129">
        <v>1.82</v>
      </c>
      <c r="N22" s="129"/>
    </row>
    <row r="23" spans="1:14" ht="15.75" thickBot="1" x14ac:dyDescent="0.3">
      <c r="A23" s="128">
        <v>1976</v>
      </c>
      <c r="B23" s="129" t="s">
        <v>861</v>
      </c>
      <c r="C23" s="129">
        <v>1.56</v>
      </c>
      <c r="D23" s="129"/>
      <c r="E23" s="129">
        <v>2.59</v>
      </c>
      <c r="F23" s="129" t="s">
        <v>861</v>
      </c>
      <c r="G23" s="129">
        <v>2.34</v>
      </c>
      <c r="H23" s="129">
        <v>2.34</v>
      </c>
      <c r="I23" s="129">
        <v>0.28000000000000003</v>
      </c>
      <c r="J23" s="129">
        <v>0.98</v>
      </c>
      <c r="K23" s="129" t="s">
        <v>861</v>
      </c>
      <c r="L23" s="129"/>
      <c r="M23" s="129">
        <v>1.98</v>
      </c>
      <c r="N23" s="129"/>
    </row>
    <row r="24" spans="1:14" ht="15.75" thickBot="1" x14ac:dyDescent="0.3">
      <c r="A24" s="128">
        <v>1977</v>
      </c>
      <c r="B24" s="129" t="s">
        <v>861</v>
      </c>
      <c r="C24" s="129">
        <v>2.1</v>
      </c>
      <c r="D24" s="129"/>
      <c r="E24" s="129">
        <v>2.63</v>
      </c>
      <c r="F24" s="129" t="s">
        <v>861</v>
      </c>
      <c r="G24" s="129">
        <v>2.37</v>
      </c>
      <c r="H24" s="129">
        <v>2.37</v>
      </c>
      <c r="I24" s="129">
        <v>0.28000000000000003</v>
      </c>
      <c r="J24" s="129">
        <v>1.04</v>
      </c>
      <c r="K24" s="129" t="s">
        <v>861</v>
      </c>
      <c r="L24" s="129"/>
      <c r="M24" s="129">
        <v>2.15</v>
      </c>
      <c r="N24" s="129"/>
    </row>
    <row r="25" spans="1:14" ht="15.75" thickBot="1" x14ac:dyDescent="0.3">
      <c r="A25" s="128">
        <v>1978</v>
      </c>
      <c r="B25" s="129" t="s">
        <v>861</v>
      </c>
      <c r="C25" s="129">
        <v>2.1800000000000002</v>
      </c>
      <c r="D25" s="129"/>
      <c r="E25" s="129">
        <v>2.86</v>
      </c>
      <c r="F25" s="129" t="s">
        <v>861</v>
      </c>
      <c r="G25" s="129">
        <v>2.58</v>
      </c>
      <c r="H25" s="129">
        <v>2.59</v>
      </c>
      <c r="I25" s="129">
        <v>0.28999999999999998</v>
      </c>
      <c r="J25" s="129">
        <v>1.1200000000000001</v>
      </c>
      <c r="K25" s="129" t="s">
        <v>861</v>
      </c>
      <c r="L25" s="129"/>
      <c r="M25" s="129">
        <v>2.2799999999999998</v>
      </c>
      <c r="N25" s="129"/>
    </row>
    <row r="26" spans="1:14" ht="15.75" thickBot="1" x14ac:dyDescent="0.3">
      <c r="A26" s="128">
        <v>1979</v>
      </c>
      <c r="B26" s="129" t="s">
        <v>861</v>
      </c>
      <c r="C26" s="129">
        <v>2.4500000000000002</v>
      </c>
      <c r="D26" s="129"/>
      <c r="E26" s="129">
        <v>3.68</v>
      </c>
      <c r="F26" s="129" t="s">
        <v>861</v>
      </c>
      <c r="G26" s="129">
        <v>3.14</v>
      </c>
      <c r="H26" s="129">
        <v>3.16</v>
      </c>
      <c r="I26" s="129">
        <v>0.37</v>
      </c>
      <c r="J26" s="129">
        <v>1.56</v>
      </c>
      <c r="K26" s="129" t="s">
        <v>861</v>
      </c>
      <c r="L26" s="129"/>
      <c r="M26" s="129">
        <v>2.66</v>
      </c>
      <c r="N26" s="129"/>
    </row>
    <row r="27" spans="1:14" ht="15.75" thickBot="1" x14ac:dyDescent="0.3">
      <c r="A27" s="128">
        <v>1980</v>
      </c>
      <c r="B27" s="129" t="s">
        <v>861</v>
      </c>
      <c r="C27" s="129">
        <v>3.53</v>
      </c>
      <c r="D27" s="129"/>
      <c r="E27" s="129">
        <v>5.84</v>
      </c>
      <c r="F27" s="129" t="s">
        <v>861</v>
      </c>
      <c r="G27" s="129">
        <v>5.03</v>
      </c>
      <c r="H27" s="129">
        <v>5.0599999999999996</v>
      </c>
      <c r="I27" s="129">
        <v>0.49</v>
      </c>
      <c r="J27" s="129">
        <v>1.74</v>
      </c>
      <c r="K27" s="129">
        <v>6.94</v>
      </c>
      <c r="L27" s="129"/>
      <c r="M27" s="129">
        <v>3.99</v>
      </c>
      <c r="N27" s="129"/>
    </row>
    <row r="28" spans="1:14" ht="15.75" thickBot="1" x14ac:dyDescent="0.3">
      <c r="A28" s="128">
        <v>1981</v>
      </c>
      <c r="B28" s="129" t="s">
        <v>861</v>
      </c>
      <c r="C28" s="129">
        <v>3.99</v>
      </c>
      <c r="D28" s="129"/>
      <c r="E28" s="129">
        <v>7.46</v>
      </c>
      <c r="F28" s="129" t="s">
        <v>861</v>
      </c>
      <c r="G28" s="129">
        <v>6.62</v>
      </c>
      <c r="H28" s="129">
        <v>6.64</v>
      </c>
      <c r="I28" s="129">
        <v>0.85</v>
      </c>
      <c r="J28" s="129">
        <v>1.24</v>
      </c>
      <c r="K28" s="129">
        <v>8.06</v>
      </c>
      <c r="L28" s="129"/>
      <c r="M28" s="129">
        <v>4.6399999999999997</v>
      </c>
      <c r="N28" s="129"/>
    </row>
    <row r="29" spans="1:14" ht="15.75" thickBot="1" x14ac:dyDescent="0.3">
      <c r="A29" s="128">
        <v>1982</v>
      </c>
      <c r="B29" s="129" t="s">
        <v>861</v>
      </c>
      <c r="C29" s="129">
        <v>5.0199999999999996</v>
      </c>
      <c r="D29" s="129"/>
      <c r="E29" s="129">
        <v>6.71</v>
      </c>
      <c r="F29" s="129" t="s">
        <v>861</v>
      </c>
      <c r="G29" s="129">
        <v>6.77</v>
      </c>
      <c r="H29" s="129">
        <v>6.77</v>
      </c>
      <c r="I29" s="129">
        <v>0.77</v>
      </c>
      <c r="J29" s="129">
        <v>1.28</v>
      </c>
      <c r="K29" s="129">
        <v>9.31</v>
      </c>
      <c r="L29" s="129"/>
      <c r="M29" s="129">
        <v>5.0199999999999996</v>
      </c>
      <c r="N29" s="129"/>
    </row>
    <row r="30" spans="1:14" ht="15.75" thickBot="1" x14ac:dyDescent="0.3">
      <c r="A30" s="128">
        <v>1983</v>
      </c>
      <c r="B30" s="129" t="s">
        <v>861</v>
      </c>
      <c r="C30" s="129">
        <v>5.08</v>
      </c>
      <c r="D30" s="129"/>
      <c r="E30" s="129">
        <v>6.57</v>
      </c>
      <c r="F30" s="129" t="s">
        <v>861</v>
      </c>
      <c r="G30" s="129">
        <v>6.06</v>
      </c>
      <c r="H30" s="129">
        <v>6.07</v>
      </c>
      <c r="I30" s="129">
        <v>1.07</v>
      </c>
      <c r="J30" s="129">
        <v>1.1200000000000001</v>
      </c>
      <c r="K30" s="129">
        <v>9.32</v>
      </c>
      <c r="L30" s="129"/>
      <c r="M30" s="129">
        <v>4.79</v>
      </c>
      <c r="N30" s="129"/>
    </row>
    <row r="31" spans="1:14" ht="15.75" thickBot="1" x14ac:dyDescent="0.3">
      <c r="A31" s="128">
        <v>1984</v>
      </c>
      <c r="B31" s="129" t="s">
        <v>861</v>
      </c>
      <c r="C31" s="129">
        <v>5.09</v>
      </c>
      <c r="D31" s="129"/>
      <c r="E31" s="129">
        <v>5.95</v>
      </c>
      <c r="F31" s="129" t="s">
        <v>861</v>
      </c>
      <c r="G31" s="129">
        <v>5.97</v>
      </c>
      <c r="H31" s="129">
        <v>5.97</v>
      </c>
      <c r="I31" s="129">
        <v>1.1100000000000001</v>
      </c>
      <c r="J31" s="129">
        <v>1.28</v>
      </c>
      <c r="K31" s="129">
        <v>9.08</v>
      </c>
      <c r="L31" s="129"/>
      <c r="M31" s="129">
        <v>4.3499999999999996</v>
      </c>
      <c r="N31" s="129"/>
    </row>
    <row r="32" spans="1:14" ht="15.75" thickBot="1" x14ac:dyDescent="0.3">
      <c r="A32" s="128">
        <v>1985</v>
      </c>
      <c r="B32" s="129" t="s">
        <v>861</v>
      </c>
      <c r="C32" s="129">
        <v>4.47</v>
      </c>
      <c r="D32" s="129"/>
      <c r="E32" s="129">
        <v>5.69</v>
      </c>
      <c r="F32" s="129" t="s">
        <v>861</v>
      </c>
      <c r="G32" s="129">
        <v>5.31</v>
      </c>
      <c r="H32" s="129">
        <v>5.33</v>
      </c>
      <c r="I32" s="129">
        <v>0.96</v>
      </c>
      <c r="J32" s="129">
        <v>0.79</v>
      </c>
      <c r="K32" s="129">
        <v>9.34</v>
      </c>
      <c r="L32" s="129"/>
      <c r="M32" s="129">
        <v>3.8</v>
      </c>
      <c r="N32" s="129"/>
    </row>
    <row r="33" spans="1:14" ht="15.75" thickBot="1" x14ac:dyDescent="0.3">
      <c r="A33" s="128">
        <v>1986</v>
      </c>
      <c r="B33" s="129" t="s">
        <v>861</v>
      </c>
      <c r="C33" s="129">
        <v>2.81</v>
      </c>
      <c r="D33" s="129"/>
      <c r="E33" s="129">
        <v>4.79</v>
      </c>
      <c r="F33" s="129" t="s">
        <v>861</v>
      </c>
      <c r="G33" s="129">
        <v>3.16</v>
      </c>
      <c r="H33" s="129">
        <v>3.26</v>
      </c>
      <c r="I33" s="129">
        <v>0.97</v>
      </c>
      <c r="J33" s="129">
        <v>0.32</v>
      </c>
      <c r="K33" s="129">
        <v>9.27</v>
      </c>
      <c r="L33" s="129"/>
      <c r="M33" s="129">
        <v>2.29</v>
      </c>
      <c r="N33" s="129"/>
    </row>
    <row r="34" spans="1:14" ht="15.75" thickBot="1" x14ac:dyDescent="0.3">
      <c r="A34" s="128">
        <v>1987</v>
      </c>
      <c r="B34" s="129" t="s">
        <v>861</v>
      </c>
      <c r="C34" s="129">
        <v>2.5</v>
      </c>
      <c r="D34" s="129"/>
      <c r="E34" s="129">
        <v>4.0999999999999996</v>
      </c>
      <c r="F34" s="129" t="s">
        <v>861</v>
      </c>
      <c r="G34" s="129">
        <v>2.82</v>
      </c>
      <c r="H34" s="129">
        <v>2.93</v>
      </c>
      <c r="I34" s="129">
        <v>0.99</v>
      </c>
      <c r="J34" s="129">
        <v>0.95</v>
      </c>
      <c r="K34" s="129">
        <v>8.9700000000000006</v>
      </c>
      <c r="L34" s="129"/>
      <c r="M34" s="129">
        <v>2.21</v>
      </c>
      <c r="N34" s="129"/>
    </row>
    <row r="35" spans="1:14" ht="15.75" thickBot="1" x14ac:dyDescent="0.3">
      <c r="A35" s="128">
        <v>1988</v>
      </c>
      <c r="B35" s="129" t="s">
        <v>861</v>
      </c>
      <c r="C35" s="129">
        <v>2.83</v>
      </c>
      <c r="D35" s="129"/>
      <c r="E35" s="129">
        <v>4.03</v>
      </c>
      <c r="F35" s="129" t="s">
        <v>861</v>
      </c>
      <c r="G35" s="129">
        <v>2.66</v>
      </c>
      <c r="H35" s="129">
        <v>2.67</v>
      </c>
      <c r="I35" s="129">
        <v>0.9</v>
      </c>
      <c r="J35" s="129">
        <v>0.87</v>
      </c>
      <c r="K35" s="129">
        <v>8.84</v>
      </c>
      <c r="L35" s="129"/>
      <c r="M35" s="129">
        <v>2.34</v>
      </c>
      <c r="N35" s="129"/>
    </row>
    <row r="36" spans="1:14" ht="15.75" thickBot="1" x14ac:dyDescent="0.3">
      <c r="A36" s="128">
        <v>1989</v>
      </c>
      <c r="B36" s="129">
        <v>1.56</v>
      </c>
      <c r="C36" s="129">
        <v>2.92</v>
      </c>
      <c r="D36" s="129"/>
      <c r="E36" s="129">
        <v>3.64</v>
      </c>
      <c r="F36" s="129" t="s">
        <v>861</v>
      </c>
      <c r="G36" s="129">
        <v>3.08</v>
      </c>
      <c r="H36" s="129">
        <v>3.09</v>
      </c>
      <c r="I36" s="129">
        <v>0.85</v>
      </c>
      <c r="J36" s="129" t="s">
        <v>861</v>
      </c>
      <c r="K36" s="129">
        <v>8.8800000000000008</v>
      </c>
      <c r="L36" s="129"/>
      <c r="M36" s="129">
        <v>2.31</v>
      </c>
      <c r="N36" s="129"/>
    </row>
    <row r="37" spans="1:14" ht="15.75" thickBot="1" x14ac:dyDescent="0.3">
      <c r="A37" s="128">
        <v>1990</v>
      </c>
      <c r="B37" s="129">
        <v>1.49</v>
      </c>
      <c r="C37" s="129">
        <v>3.03</v>
      </c>
      <c r="D37" s="129"/>
      <c r="E37" s="129">
        <v>4.57</v>
      </c>
      <c r="F37" s="129">
        <v>0.8</v>
      </c>
      <c r="G37" s="129">
        <v>4.3600000000000003</v>
      </c>
      <c r="H37" s="129">
        <v>4.0199999999999996</v>
      </c>
      <c r="I37" s="129">
        <v>0.72</v>
      </c>
      <c r="J37" s="129" t="s">
        <v>861</v>
      </c>
      <c r="K37" s="129">
        <v>8.3699999999999992</v>
      </c>
      <c r="L37" s="129"/>
      <c r="M37" s="129">
        <v>2.25</v>
      </c>
      <c r="N37" s="129"/>
    </row>
    <row r="38" spans="1:14" ht="15.75" thickBot="1" x14ac:dyDescent="0.3">
      <c r="A38" s="128">
        <v>1991</v>
      </c>
      <c r="B38" s="129">
        <v>1.43</v>
      </c>
      <c r="C38" s="129">
        <v>2.87</v>
      </c>
      <c r="D38" s="129"/>
      <c r="E38" s="129">
        <v>4.9000000000000004</v>
      </c>
      <c r="F38" s="129">
        <v>0.78</v>
      </c>
      <c r="G38" s="129">
        <v>3.06</v>
      </c>
      <c r="H38" s="129">
        <v>1.95</v>
      </c>
      <c r="I38" s="129">
        <v>0.67</v>
      </c>
      <c r="J38" s="129" t="s">
        <v>861</v>
      </c>
      <c r="K38" s="129">
        <v>7.2</v>
      </c>
      <c r="L38" s="129"/>
      <c r="M38" s="129">
        <v>2.02</v>
      </c>
      <c r="N38" s="129"/>
    </row>
    <row r="39" spans="1:14" ht="15.75" thickBot="1" x14ac:dyDescent="0.3">
      <c r="A39" s="128">
        <v>1992</v>
      </c>
      <c r="B39" s="129">
        <v>1.3</v>
      </c>
      <c r="C39" s="129">
        <v>2.72</v>
      </c>
      <c r="D39" s="129"/>
      <c r="E39" s="129">
        <v>4.57</v>
      </c>
      <c r="F39" s="129">
        <v>0.75</v>
      </c>
      <c r="G39" s="129">
        <v>2.1800000000000002</v>
      </c>
      <c r="H39" s="129">
        <v>1.33</v>
      </c>
      <c r="I39" s="129">
        <v>0.55000000000000004</v>
      </c>
      <c r="J39" s="129" t="s">
        <v>861</v>
      </c>
      <c r="K39" s="129">
        <v>6.6</v>
      </c>
      <c r="L39" s="129"/>
      <c r="M39" s="129">
        <v>1.91</v>
      </c>
      <c r="N39" s="129"/>
    </row>
    <row r="40" spans="1:14" ht="15.75" thickBot="1" x14ac:dyDescent="0.3">
      <c r="A40" s="128">
        <v>1993</v>
      </c>
      <c r="B40" s="129">
        <v>1.3</v>
      </c>
      <c r="C40" s="129">
        <v>2.96</v>
      </c>
      <c r="D40" s="129"/>
      <c r="E40" s="129">
        <v>5.39</v>
      </c>
      <c r="F40" s="129">
        <v>0.67</v>
      </c>
      <c r="G40" s="129">
        <v>2.31</v>
      </c>
      <c r="H40" s="129">
        <v>1.89</v>
      </c>
      <c r="I40" s="129">
        <v>0.44</v>
      </c>
      <c r="J40" s="129" t="s">
        <v>861</v>
      </c>
      <c r="K40" s="129">
        <v>6.61</v>
      </c>
      <c r="L40" s="129"/>
      <c r="M40" s="129">
        <v>2.0099999999999998</v>
      </c>
      <c r="N40" s="129"/>
    </row>
    <row r="41" spans="1:14" ht="15.75" thickBot="1" x14ac:dyDescent="0.3">
      <c r="A41" s="128">
        <v>1994</v>
      </c>
      <c r="B41" s="129">
        <v>1.28</v>
      </c>
      <c r="C41" s="129">
        <v>2.48</v>
      </c>
      <c r="D41" s="129"/>
      <c r="E41" s="129">
        <v>2.68</v>
      </c>
      <c r="F41" s="129">
        <v>0.69</v>
      </c>
      <c r="G41" s="129">
        <v>2.16</v>
      </c>
      <c r="H41" s="129">
        <v>1.6</v>
      </c>
      <c r="I41" s="129">
        <v>0.47</v>
      </c>
      <c r="J41" s="129">
        <v>2.44</v>
      </c>
      <c r="K41" s="129">
        <v>6.35</v>
      </c>
      <c r="L41" s="129"/>
      <c r="M41" s="129">
        <v>1.92</v>
      </c>
      <c r="N41" s="129"/>
    </row>
    <row r="42" spans="1:14" ht="15.75" thickBot="1" x14ac:dyDescent="0.3">
      <c r="A42" s="128">
        <v>1995</v>
      </c>
      <c r="B42" s="129">
        <v>1.36</v>
      </c>
      <c r="C42" s="129">
        <v>2.2200000000000002</v>
      </c>
      <c r="D42" s="129"/>
      <c r="E42" s="129">
        <v>4.62</v>
      </c>
      <c r="F42" s="129">
        <v>0.69</v>
      </c>
      <c r="G42" s="129">
        <v>2.16</v>
      </c>
      <c r="H42" s="129">
        <v>1.1299999999999999</v>
      </c>
      <c r="I42" s="129">
        <v>0.43</v>
      </c>
      <c r="J42" s="129">
        <v>2.59</v>
      </c>
      <c r="K42" s="129">
        <v>6.21</v>
      </c>
      <c r="L42" s="129"/>
      <c r="M42" s="129">
        <v>1.69</v>
      </c>
      <c r="N42" s="129"/>
    </row>
    <row r="43" spans="1:14" ht="15.75" thickBot="1" x14ac:dyDescent="0.3">
      <c r="A43" s="128">
        <v>1996</v>
      </c>
      <c r="B43" s="129">
        <v>1.49</v>
      </c>
      <c r="C43" s="129">
        <v>2.68</v>
      </c>
      <c r="D43" s="129"/>
      <c r="E43" s="129">
        <v>5.08</v>
      </c>
      <c r="F43" s="129">
        <v>0.64</v>
      </c>
      <c r="G43" s="129">
        <v>2.16</v>
      </c>
      <c r="H43" s="129">
        <v>1.18</v>
      </c>
      <c r="I43" s="129">
        <v>0.44</v>
      </c>
      <c r="J43" s="129">
        <v>1.54</v>
      </c>
      <c r="K43" s="129">
        <v>6.37</v>
      </c>
      <c r="L43" s="129"/>
      <c r="M43" s="129">
        <v>1.77</v>
      </c>
      <c r="N43" s="129"/>
    </row>
    <row r="44" spans="1:14" ht="15.75" thickBot="1" x14ac:dyDescent="0.3">
      <c r="A44" s="128">
        <v>1997</v>
      </c>
      <c r="B44" s="129">
        <v>1.54</v>
      </c>
      <c r="C44" s="129">
        <v>3.02</v>
      </c>
      <c r="D44" s="129"/>
      <c r="E44" s="129">
        <v>4.9400000000000004</v>
      </c>
      <c r="F44" s="129">
        <v>0.66</v>
      </c>
      <c r="G44" s="129">
        <v>3.48</v>
      </c>
      <c r="H44" s="129">
        <v>1.0900000000000001</v>
      </c>
      <c r="I44" s="129">
        <v>0.45</v>
      </c>
      <c r="J44" s="129">
        <v>0.82</v>
      </c>
      <c r="K44" s="129">
        <v>6.71</v>
      </c>
      <c r="L44" s="129"/>
      <c r="M44" s="129">
        <v>2.0499999999999998</v>
      </c>
      <c r="N44" s="129"/>
    </row>
    <row r="45" spans="1:14" ht="15.75" thickBot="1" x14ac:dyDescent="0.3">
      <c r="A45" s="128">
        <v>1998</v>
      </c>
      <c r="B45" s="129">
        <v>1.38</v>
      </c>
      <c r="C45" s="129">
        <v>2.69</v>
      </c>
      <c r="D45" s="129"/>
      <c r="E45" s="129">
        <v>2.75</v>
      </c>
      <c r="F45" s="129">
        <v>0.64</v>
      </c>
      <c r="G45" s="129">
        <v>6.16</v>
      </c>
      <c r="H45" s="129">
        <v>0.82</v>
      </c>
      <c r="I45" s="129">
        <v>0.45</v>
      </c>
      <c r="J45" s="129">
        <v>0.92</v>
      </c>
      <c r="K45" s="129">
        <v>7.87</v>
      </c>
      <c r="L45" s="129"/>
      <c r="M45" s="129">
        <v>1.84</v>
      </c>
      <c r="N45" s="129"/>
    </row>
    <row r="46" spans="1:14" ht="15.75" thickBot="1" x14ac:dyDescent="0.3">
      <c r="A46" s="128">
        <v>1999</v>
      </c>
      <c r="B46" s="129">
        <v>1.41</v>
      </c>
      <c r="C46" s="129">
        <v>2.73</v>
      </c>
      <c r="D46" s="129"/>
      <c r="E46" s="129">
        <v>3.27</v>
      </c>
      <c r="F46" s="129">
        <v>0.6</v>
      </c>
      <c r="G46" s="129">
        <v>3.39</v>
      </c>
      <c r="H46" s="129">
        <v>0.82</v>
      </c>
      <c r="I46" s="129">
        <v>0.42</v>
      </c>
      <c r="J46" s="129">
        <v>0.67</v>
      </c>
      <c r="K46" s="129">
        <v>8.69</v>
      </c>
      <c r="L46" s="129"/>
      <c r="M46" s="129">
        <v>1.91</v>
      </c>
      <c r="N46" s="129"/>
    </row>
    <row r="47" spans="1:14" ht="15.75" thickBot="1" x14ac:dyDescent="0.3">
      <c r="A47" s="128">
        <v>2000</v>
      </c>
      <c r="B47" s="129">
        <v>1.36</v>
      </c>
      <c r="C47" s="129">
        <v>5.81</v>
      </c>
      <c r="D47" s="129"/>
      <c r="E47" s="129">
        <v>6.19</v>
      </c>
      <c r="F47" s="129">
        <v>0.43</v>
      </c>
      <c r="G47" s="129">
        <v>6.16</v>
      </c>
      <c r="H47" s="129">
        <v>1.72</v>
      </c>
      <c r="I47" s="129">
        <v>0.45</v>
      </c>
      <c r="J47" s="129">
        <v>1.48</v>
      </c>
      <c r="K47" s="129">
        <v>16.78</v>
      </c>
      <c r="L47" s="129"/>
      <c r="M47" s="129">
        <v>4.21</v>
      </c>
      <c r="N47" s="129"/>
    </row>
    <row r="48" spans="1:14" ht="15.75" thickBot="1" x14ac:dyDescent="0.3">
      <c r="A48" s="128">
        <v>2001</v>
      </c>
      <c r="B48" s="129">
        <v>1.1100000000000001</v>
      </c>
      <c r="C48" s="129">
        <v>9.2799999999999994</v>
      </c>
      <c r="D48" s="129"/>
      <c r="E48" s="129">
        <v>6.32</v>
      </c>
      <c r="F48" s="129">
        <v>0.53</v>
      </c>
      <c r="G48" s="129">
        <v>5.95</v>
      </c>
      <c r="H48" s="129">
        <v>2.61</v>
      </c>
      <c r="I48" s="129">
        <v>0.43</v>
      </c>
      <c r="J48" s="129">
        <v>1.74</v>
      </c>
      <c r="K48" s="129">
        <v>20.47</v>
      </c>
      <c r="L48" s="129"/>
      <c r="M48" s="129">
        <v>6.72</v>
      </c>
      <c r="N48" s="129"/>
    </row>
    <row r="49" spans="1:14" ht="15.75" thickBot="1" x14ac:dyDescent="0.3">
      <c r="A49" s="128">
        <v>2002</v>
      </c>
      <c r="B49" s="129">
        <v>1.87</v>
      </c>
      <c r="C49" s="129">
        <v>3.74</v>
      </c>
      <c r="D49" s="129"/>
      <c r="E49" s="129">
        <v>5.72</v>
      </c>
      <c r="F49" s="129">
        <v>0.54</v>
      </c>
      <c r="G49" s="129">
        <v>5.92</v>
      </c>
      <c r="H49" s="129">
        <v>0.91</v>
      </c>
      <c r="I49" s="129">
        <v>0.49</v>
      </c>
      <c r="J49" s="129">
        <v>2.27</v>
      </c>
      <c r="K49" s="129">
        <v>8.94</v>
      </c>
      <c r="L49" s="129"/>
      <c r="M49" s="129">
        <v>2.64</v>
      </c>
      <c r="N49" s="129"/>
    </row>
    <row r="50" spans="1:14" ht="15.75" thickBot="1" x14ac:dyDescent="0.3">
      <c r="A50" s="128">
        <v>2003</v>
      </c>
      <c r="B50" s="129">
        <v>1.77</v>
      </c>
      <c r="C50" s="129">
        <v>5.37</v>
      </c>
      <c r="D50" s="129"/>
      <c r="E50" s="129">
        <v>6.16</v>
      </c>
      <c r="F50" s="129">
        <v>0.5</v>
      </c>
      <c r="G50" s="129">
        <v>5.92</v>
      </c>
      <c r="H50" s="129">
        <v>0.87</v>
      </c>
      <c r="I50" s="129">
        <v>0.46</v>
      </c>
      <c r="J50" s="129">
        <v>2.76</v>
      </c>
      <c r="K50" s="129">
        <v>13.21</v>
      </c>
      <c r="L50" s="129"/>
      <c r="M50" s="129">
        <v>3.67</v>
      </c>
      <c r="N50" s="129"/>
    </row>
    <row r="51" spans="1:14" ht="15.75" thickBot="1" x14ac:dyDescent="0.3">
      <c r="A51" s="128">
        <v>2004</v>
      </c>
      <c r="B51" s="129">
        <v>1.94</v>
      </c>
      <c r="C51" s="129">
        <v>5.88</v>
      </c>
      <c r="D51" s="129"/>
      <c r="E51" s="129">
        <v>9.25</v>
      </c>
      <c r="F51" s="129">
        <v>0.5</v>
      </c>
      <c r="G51" s="129" t="s">
        <v>861</v>
      </c>
      <c r="H51" s="129">
        <v>1.06</v>
      </c>
      <c r="I51" s="129">
        <v>0.47</v>
      </c>
      <c r="J51" s="129">
        <v>3.2</v>
      </c>
      <c r="K51" s="129">
        <v>13.84</v>
      </c>
      <c r="L51" s="129"/>
      <c r="M51" s="129">
        <v>4.21</v>
      </c>
      <c r="N51" s="129"/>
    </row>
    <row r="52" spans="1:14" ht="15.75" thickBot="1" x14ac:dyDescent="0.3">
      <c r="A52" s="128">
        <v>2005</v>
      </c>
      <c r="B52" s="129">
        <v>1.43</v>
      </c>
      <c r="C52" s="129">
        <v>7.85</v>
      </c>
      <c r="D52" s="129"/>
      <c r="E52" s="129">
        <v>9.91</v>
      </c>
      <c r="F52" s="129">
        <v>0.5</v>
      </c>
      <c r="G52" s="129">
        <v>5.59</v>
      </c>
      <c r="H52" s="129">
        <v>1.07</v>
      </c>
      <c r="I52" s="129">
        <v>0.44</v>
      </c>
      <c r="J52" s="129">
        <v>3.77</v>
      </c>
      <c r="K52" s="129">
        <v>16.53</v>
      </c>
      <c r="L52" s="129"/>
      <c r="M52" s="129">
        <v>5.22</v>
      </c>
      <c r="N52" s="129"/>
    </row>
    <row r="53" spans="1:14" ht="15.75" thickBot="1" x14ac:dyDescent="0.3">
      <c r="A53" s="128">
        <v>2006</v>
      </c>
      <c r="B53" s="129">
        <v>1.68</v>
      </c>
      <c r="C53" s="129">
        <v>6.5</v>
      </c>
      <c r="D53" s="129"/>
      <c r="E53" s="129">
        <v>13.84</v>
      </c>
      <c r="F53" s="129">
        <v>0.9</v>
      </c>
      <c r="G53" s="129">
        <v>7.1</v>
      </c>
      <c r="H53" s="129">
        <v>1.63</v>
      </c>
      <c r="I53" s="129">
        <v>0.45</v>
      </c>
      <c r="J53" s="129">
        <v>4.17</v>
      </c>
      <c r="K53" s="129">
        <v>17.32</v>
      </c>
      <c r="L53" s="129"/>
      <c r="M53" s="129">
        <v>4.67</v>
      </c>
      <c r="N53" s="129"/>
    </row>
    <row r="54" spans="1:14" ht="15.75" thickBot="1" x14ac:dyDescent="0.3">
      <c r="A54" s="128">
        <v>2007</v>
      </c>
      <c r="B54" s="129">
        <v>1.85</v>
      </c>
      <c r="C54" s="129">
        <v>6.52</v>
      </c>
      <c r="D54" s="129"/>
      <c r="E54" s="129">
        <v>16.190000000000001</v>
      </c>
      <c r="F54" s="129">
        <v>1.41</v>
      </c>
      <c r="G54" s="129">
        <v>7.85</v>
      </c>
      <c r="H54" s="129">
        <v>2.12</v>
      </c>
      <c r="I54" s="129">
        <v>0.47</v>
      </c>
      <c r="J54" s="129">
        <v>7.78</v>
      </c>
      <c r="K54" s="129">
        <v>18.25</v>
      </c>
      <c r="L54" s="129"/>
      <c r="M54" s="129">
        <v>4.95</v>
      </c>
      <c r="N54" s="129"/>
    </row>
    <row r="55" spans="1:14" ht="15.75" thickBot="1" x14ac:dyDescent="0.3">
      <c r="A55" s="128">
        <v>2008</v>
      </c>
      <c r="B55" s="129">
        <v>2.19</v>
      </c>
      <c r="C55" s="129">
        <v>8</v>
      </c>
      <c r="D55" s="129"/>
      <c r="E55" s="129">
        <v>22.58</v>
      </c>
      <c r="F55" s="129">
        <v>1.56</v>
      </c>
      <c r="G55" s="129">
        <v>16.68</v>
      </c>
      <c r="H55" s="129">
        <v>2.75</v>
      </c>
      <c r="I55" s="129">
        <v>0.48</v>
      </c>
      <c r="J55" s="129">
        <v>2.66</v>
      </c>
      <c r="K55" s="129">
        <v>18.28</v>
      </c>
      <c r="L55" s="129"/>
      <c r="M55" s="129">
        <v>5.79</v>
      </c>
      <c r="N55" s="129"/>
    </row>
    <row r="56" spans="1:14" ht="15.75" thickBot="1" x14ac:dyDescent="0.3">
      <c r="A56" s="128">
        <v>2009</v>
      </c>
      <c r="B56" s="129">
        <v>2.2400000000000002</v>
      </c>
      <c r="C56" s="129">
        <v>4.32</v>
      </c>
      <c r="D56" s="129"/>
      <c r="E56" s="129">
        <v>14.38</v>
      </c>
      <c r="F56" s="129">
        <v>1.56</v>
      </c>
      <c r="G56" s="129">
        <v>12.41</v>
      </c>
      <c r="H56" s="129">
        <v>2.08</v>
      </c>
      <c r="I56" s="129">
        <v>0.54</v>
      </c>
      <c r="J56" s="129">
        <v>3.25</v>
      </c>
      <c r="K56" s="129">
        <v>12.1</v>
      </c>
      <c r="L56" s="129"/>
      <c r="M56" s="129">
        <v>3.28</v>
      </c>
      <c r="N56" s="129"/>
    </row>
    <row r="57" spans="1:14" ht="15.75" thickBot="1" x14ac:dyDescent="0.3">
      <c r="A57" s="128">
        <v>2010</v>
      </c>
      <c r="B57" s="129">
        <v>2.2200000000000002</v>
      </c>
      <c r="C57" s="129">
        <v>4.8600000000000003</v>
      </c>
      <c r="D57" s="129"/>
      <c r="E57" s="129">
        <v>18.440000000000001</v>
      </c>
      <c r="F57" s="129">
        <v>2.19</v>
      </c>
      <c r="G57" s="129">
        <v>16.95</v>
      </c>
      <c r="H57" s="129">
        <v>2.8</v>
      </c>
      <c r="I57" s="129">
        <v>0.57999999999999996</v>
      </c>
      <c r="J57" s="129">
        <v>3.5</v>
      </c>
      <c r="K57" s="129">
        <v>13.31</v>
      </c>
      <c r="L57" s="129"/>
      <c r="M57" s="129">
        <v>3.6</v>
      </c>
      <c r="N57" s="129"/>
    </row>
    <row r="58" spans="1:14" ht="15.75" thickBot="1" x14ac:dyDescent="0.3">
      <c r="A58" s="128">
        <v>2011</v>
      </c>
      <c r="B58" s="129">
        <v>2.21</v>
      </c>
      <c r="C58" s="129">
        <v>4.6100000000000003</v>
      </c>
      <c r="D58" s="129"/>
      <c r="E58" s="129">
        <v>23.74</v>
      </c>
      <c r="F58" s="129">
        <v>2.88</v>
      </c>
      <c r="G58" s="129">
        <v>25.21</v>
      </c>
      <c r="H58" s="129">
        <v>3.59</v>
      </c>
      <c r="I58" s="129">
        <v>0.67</v>
      </c>
      <c r="J58" s="129">
        <v>3.6</v>
      </c>
      <c r="K58" s="129">
        <v>11.53</v>
      </c>
      <c r="L58" s="129"/>
      <c r="M58" s="129">
        <v>3.29</v>
      </c>
      <c r="N58" s="129"/>
    </row>
    <row r="59" spans="1:14" ht="15.75" thickBot="1" x14ac:dyDescent="0.3">
      <c r="A59" s="128">
        <v>2012</v>
      </c>
      <c r="B59" s="129">
        <v>1.89</v>
      </c>
      <c r="C59" s="129">
        <v>3.59</v>
      </c>
      <c r="D59" s="129"/>
      <c r="E59" s="129">
        <v>26.89</v>
      </c>
      <c r="F59" s="129">
        <v>2.13</v>
      </c>
      <c r="G59" s="129" t="s">
        <v>861</v>
      </c>
      <c r="H59" s="129">
        <v>5.75</v>
      </c>
      <c r="I59" s="129">
        <v>0.73</v>
      </c>
      <c r="J59" s="129">
        <v>2.89</v>
      </c>
      <c r="K59" s="129">
        <v>9.51</v>
      </c>
      <c r="L59" s="129"/>
      <c r="M59" s="129">
        <v>3.22</v>
      </c>
      <c r="N59" s="129"/>
    </row>
    <row r="60" spans="1:14" ht="15.75" thickBot="1" x14ac:dyDescent="0.3">
      <c r="A60" s="128">
        <v>2013</v>
      </c>
      <c r="B60" s="129">
        <v>1.96</v>
      </c>
      <c r="C60" s="129">
        <v>4.4000000000000004</v>
      </c>
      <c r="D60" s="129"/>
      <c r="E60" s="129">
        <v>23.23</v>
      </c>
      <c r="F60" s="129">
        <v>2.11</v>
      </c>
      <c r="G60" s="129" t="s">
        <v>861</v>
      </c>
      <c r="H60" s="129">
        <v>14.1</v>
      </c>
      <c r="I60" s="129">
        <v>0.71</v>
      </c>
      <c r="J60" s="129">
        <v>2.2599999999999998</v>
      </c>
      <c r="K60" s="129">
        <v>11.49</v>
      </c>
      <c r="L60" s="129"/>
      <c r="M60" s="129">
        <v>3.89</v>
      </c>
      <c r="N60" s="129"/>
    </row>
    <row r="61" spans="1:14" ht="15.75" thickBot="1" x14ac:dyDescent="0.3">
      <c r="A61" s="128">
        <v>2014</v>
      </c>
      <c r="B61" s="129">
        <v>2.4900000000000002</v>
      </c>
      <c r="C61" s="129">
        <v>5.05</v>
      </c>
      <c r="D61" s="129"/>
      <c r="E61" s="129">
        <v>19.63</v>
      </c>
      <c r="F61" s="129">
        <v>1.94</v>
      </c>
      <c r="G61" s="129" t="s">
        <v>861</v>
      </c>
      <c r="H61" s="129">
        <v>12.71</v>
      </c>
      <c r="I61" s="129">
        <v>0.65</v>
      </c>
      <c r="J61" s="129">
        <v>2.73</v>
      </c>
      <c r="K61" s="129">
        <v>13.31</v>
      </c>
      <c r="L61" s="129"/>
      <c r="M61" s="129">
        <v>4.51</v>
      </c>
      <c r="N61" s="129"/>
    </row>
    <row r="62" spans="1:14" ht="15.75" thickBot="1" x14ac:dyDescent="0.3">
      <c r="A62" s="128">
        <v>2015</v>
      </c>
      <c r="B62" s="129" t="s">
        <v>861</v>
      </c>
      <c r="C62" s="129">
        <v>3.29</v>
      </c>
      <c r="D62" s="129"/>
      <c r="E62" s="129">
        <v>11.19</v>
      </c>
      <c r="F62" s="129" t="s">
        <v>861</v>
      </c>
      <c r="G62" s="129">
        <v>12.76</v>
      </c>
      <c r="H62" s="129">
        <v>11.21</v>
      </c>
      <c r="I62" s="129">
        <v>0.65</v>
      </c>
      <c r="J62" s="129">
        <v>2.62</v>
      </c>
      <c r="K62" s="129">
        <v>10.54</v>
      </c>
      <c r="L62" s="129"/>
      <c r="M62" s="129">
        <v>3.1</v>
      </c>
      <c r="N62" s="129"/>
    </row>
    <row r="63" spans="1:14" ht="15.75" thickBot="1" x14ac:dyDescent="0.3">
      <c r="A63" s="128">
        <v>2016</v>
      </c>
      <c r="B63" s="129" t="s">
        <v>861</v>
      </c>
      <c r="C63" s="129">
        <v>3.06</v>
      </c>
      <c r="D63" s="129"/>
      <c r="E63" s="129">
        <v>11.43</v>
      </c>
      <c r="F63" s="129" t="s">
        <v>861</v>
      </c>
      <c r="G63" s="129" t="s">
        <v>861</v>
      </c>
      <c r="H63" s="129">
        <v>11.43</v>
      </c>
      <c r="I63" s="129">
        <v>0.65</v>
      </c>
      <c r="J63" s="129">
        <v>2.54</v>
      </c>
      <c r="K63" s="129">
        <v>8.74</v>
      </c>
      <c r="L63" s="129"/>
      <c r="M63" s="129">
        <v>2.88</v>
      </c>
      <c r="N63" s="129" t="s">
        <v>892</v>
      </c>
    </row>
    <row r="64" spans="1:14" ht="15.75" thickBot="1" x14ac:dyDescent="0.3">
      <c r="A64" s="128">
        <v>2017</v>
      </c>
      <c r="B64" s="129" t="s">
        <v>861</v>
      </c>
      <c r="C64" s="129">
        <v>3.64</v>
      </c>
      <c r="D64" s="129"/>
      <c r="E64" s="129">
        <v>13.87</v>
      </c>
      <c r="F64" s="129" t="s">
        <v>861</v>
      </c>
      <c r="G64" s="129" t="s">
        <v>861</v>
      </c>
      <c r="H64" s="129">
        <v>13.87</v>
      </c>
      <c r="I64" s="129">
        <v>0.67</v>
      </c>
      <c r="J64" s="129">
        <v>2.4</v>
      </c>
      <c r="K64" s="129">
        <v>9.18</v>
      </c>
      <c r="L64" s="129"/>
      <c r="M64" s="129">
        <v>3.25</v>
      </c>
      <c r="N64" s="129"/>
    </row>
    <row r="65" spans="1:14" ht="15.75" thickBot="1" x14ac:dyDescent="0.3">
      <c r="A65" s="128">
        <v>2018</v>
      </c>
      <c r="B65" s="129" t="s">
        <v>861</v>
      </c>
      <c r="C65" s="129">
        <v>4.49</v>
      </c>
      <c r="D65" s="129"/>
      <c r="E65" s="129">
        <v>17.239999999999998</v>
      </c>
      <c r="F65" s="129" t="s">
        <v>861</v>
      </c>
      <c r="G65" s="129" t="s">
        <v>861</v>
      </c>
      <c r="H65" s="129">
        <v>17.239999999999998</v>
      </c>
      <c r="I65" s="129">
        <v>0.68</v>
      </c>
      <c r="J65" s="129">
        <v>2.2200000000000002</v>
      </c>
      <c r="K65" s="129">
        <v>10.74</v>
      </c>
      <c r="L65" s="129"/>
      <c r="M65" s="129">
        <v>3.68</v>
      </c>
      <c r="N65" s="129"/>
    </row>
    <row r="66" spans="1:14" x14ac:dyDescent="0.25">
      <c r="A66" s="136">
        <v>2019</v>
      </c>
      <c r="B66" s="137" t="s">
        <v>861</v>
      </c>
      <c r="C66" s="137">
        <v>3.74</v>
      </c>
      <c r="D66" s="137"/>
      <c r="E66" s="137">
        <v>14.8</v>
      </c>
      <c r="F66" s="137" t="s">
        <v>861</v>
      </c>
      <c r="G66" s="137" t="s">
        <v>861</v>
      </c>
      <c r="H66" s="137">
        <v>14.8</v>
      </c>
      <c r="I66" s="137">
        <v>0.67</v>
      </c>
      <c r="J66" s="137">
        <v>2.33</v>
      </c>
      <c r="K66" s="137">
        <v>9.1999999999999993</v>
      </c>
      <c r="L66" s="137"/>
      <c r="M66" s="137">
        <v>3.17</v>
      </c>
      <c r="N66" s="122"/>
    </row>
  </sheetData>
  <mergeCells count="21">
    <mergeCell ref="M8:N8"/>
    <mergeCell ref="M9:N9"/>
    <mergeCell ref="M10:N10"/>
    <mergeCell ref="M11:N11"/>
    <mergeCell ref="K10:L10"/>
    <mergeCell ref="H10:H11"/>
    <mergeCell ref="A7:A12"/>
    <mergeCell ref="B7:B11"/>
    <mergeCell ref="C7:D7"/>
    <mergeCell ref="C8:D8"/>
    <mergeCell ref="C9:D9"/>
    <mergeCell ref="C10:D10"/>
    <mergeCell ref="C11:D11"/>
    <mergeCell ref="B12:N12"/>
    <mergeCell ref="E7:H9"/>
    <mergeCell ref="J7:J9"/>
    <mergeCell ref="K7:L7"/>
    <mergeCell ref="K8:L8"/>
    <mergeCell ref="K9:L9"/>
    <mergeCell ref="K11:L11"/>
    <mergeCell ref="M7:N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C667F-1BA3-456F-91A9-70BBF13BD6CA}">
  <sheetPr>
    <tabColor theme="0" tint="-0.14999847407452621"/>
  </sheetPr>
  <dimension ref="A1:AF83"/>
  <sheetViews>
    <sheetView topLeftCell="A21" workbookViewId="0">
      <selection activeCell="B7" sqref="B7"/>
    </sheetView>
  </sheetViews>
  <sheetFormatPr defaultColWidth="8.7109375" defaultRowHeight="15" x14ac:dyDescent="0.25"/>
  <cols>
    <col min="1" max="1" width="48.140625" style="45" customWidth="1"/>
    <col min="2" max="2" width="41.140625" style="45" customWidth="1"/>
    <col min="3" max="6" width="8.7109375" style="45"/>
    <col min="7" max="28" width="0" style="45" hidden="1" customWidth="1"/>
    <col min="29" max="32" width="8.7109375" style="45"/>
    <col min="33" max="33" width="7.5703125" style="45" customWidth="1"/>
    <col min="34" max="16384" width="8.7109375" style="45"/>
  </cols>
  <sheetData>
    <row r="1" spans="1:32" x14ac:dyDescent="0.25">
      <c r="A1" s="45" t="s">
        <v>608</v>
      </c>
    </row>
    <row r="2" spans="1:32" x14ac:dyDescent="0.25">
      <c r="A2" s="149" t="s">
        <v>609</v>
      </c>
    </row>
    <row r="3" spans="1:32" x14ac:dyDescent="0.25">
      <c r="A3" s="45" t="s">
        <v>610</v>
      </c>
    </row>
    <row r="4" spans="1:32" x14ac:dyDescent="0.25">
      <c r="A4" s="45" t="s">
        <v>417</v>
      </c>
    </row>
    <row r="5" spans="1:32" x14ac:dyDescent="0.25">
      <c r="A5" s="45" t="s">
        <v>611</v>
      </c>
      <c r="C5" s="45" t="s">
        <v>612</v>
      </c>
      <c r="D5" s="45" t="s">
        <v>613</v>
      </c>
      <c r="E5" s="45" t="s">
        <v>420</v>
      </c>
      <c r="F5" s="45" t="s">
        <v>614</v>
      </c>
      <c r="G5" s="45">
        <v>1997</v>
      </c>
      <c r="H5" s="45">
        <v>1998</v>
      </c>
      <c r="I5" s="45">
        <v>1999</v>
      </c>
      <c r="J5" s="45">
        <v>2000</v>
      </c>
      <c r="K5" s="45">
        <v>2001</v>
      </c>
      <c r="L5" s="45">
        <v>2002</v>
      </c>
      <c r="M5" s="45">
        <v>2003</v>
      </c>
      <c r="N5" s="45">
        <v>2004</v>
      </c>
      <c r="O5" s="45">
        <v>2005</v>
      </c>
      <c r="P5" s="45">
        <v>2006</v>
      </c>
      <c r="Q5" s="45">
        <v>2007</v>
      </c>
      <c r="R5" s="45">
        <v>2008</v>
      </c>
      <c r="S5" s="45">
        <v>2009</v>
      </c>
      <c r="T5" s="45">
        <v>2010</v>
      </c>
      <c r="U5" s="45">
        <v>2011</v>
      </c>
      <c r="V5" s="45">
        <v>2012</v>
      </c>
      <c r="W5" s="45">
        <v>2013</v>
      </c>
      <c r="X5" s="45">
        <v>2014</v>
      </c>
      <c r="Y5" s="45">
        <v>2015</v>
      </c>
      <c r="Z5" s="45">
        <v>2016</v>
      </c>
      <c r="AA5" s="45">
        <v>2017</v>
      </c>
      <c r="AB5" s="45">
        <v>2018</v>
      </c>
      <c r="AC5" s="45">
        <v>2019</v>
      </c>
      <c r="AD5" s="45">
        <v>2020</v>
      </c>
      <c r="AE5" s="45">
        <v>2021</v>
      </c>
      <c r="AF5" s="45">
        <v>2022</v>
      </c>
    </row>
    <row r="6" spans="1:32" x14ac:dyDescent="0.25">
      <c r="A6" s="45" t="s">
        <v>615</v>
      </c>
      <c r="B6" s="45" t="s">
        <v>615</v>
      </c>
      <c r="C6" s="45">
        <v>1</v>
      </c>
      <c r="D6" s="45">
        <v>1</v>
      </c>
      <c r="E6" s="45" t="s">
        <v>616</v>
      </c>
      <c r="F6" s="45" t="s">
        <v>617</v>
      </c>
      <c r="G6" s="45">
        <v>119.4</v>
      </c>
      <c r="H6" s="45">
        <v>104.4</v>
      </c>
      <c r="I6" s="45">
        <v>112.5</v>
      </c>
      <c r="J6" s="45">
        <v>149.5</v>
      </c>
      <c r="K6" s="45">
        <v>140.5</v>
      </c>
      <c r="L6" s="45">
        <v>131.80000000000001</v>
      </c>
      <c r="M6" s="45">
        <v>150.6</v>
      </c>
      <c r="N6" s="45">
        <v>181.1</v>
      </c>
      <c r="O6" s="45">
        <v>240.4</v>
      </c>
      <c r="P6" s="45">
        <v>270.8</v>
      </c>
      <c r="Q6" s="45">
        <v>288.39999999999998</v>
      </c>
      <c r="R6" s="45">
        <v>382.7</v>
      </c>
      <c r="S6" s="45">
        <v>246.9</v>
      </c>
      <c r="T6" s="45">
        <v>299.39999999999998</v>
      </c>
      <c r="U6" s="45">
        <v>385.3</v>
      </c>
      <c r="V6" s="45">
        <v>397.1</v>
      </c>
      <c r="W6" s="45">
        <v>392</v>
      </c>
      <c r="X6" s="45">
        <v>382.7</v>
      </c>
      <c r="Y6" s="45">
        <v>270.7</v>
      </c>
      <c r="Z6" s="45">
        <v>231</v>
      </c>
      <c r="AA6" s="45">
        <v>265.39999999999998</v>
      </c>
      <c r="AB6" s="45">
        <v>318.3</v>
      </c>
      <c r="AD6" s="72">
        <f>('EIA Short Run'!AD47-'EIA Short Run'!AC47)/'EIA Short Run'!AC47</f>
        <v>-0.16426701570680632</v>
      </c>
      <c r="AE6" s="72">
        <f>('EIA Short Run'!AE47-'EIA Short Run'!AD47)/'EIA Short Run'!AD47</f>
        <v>0.23610023492560681</v>
      </c>
      <c r="AF6" s="72">
        <f>('EIA Short Run'!AF47-'EIA Short Run'!AE47)/'EIA Short Run'!AE47</f>
        <v>-2.2489705416534576E-2</v>
      </c>
    </row>
    <row r="7" spans="1:32" x14ac:dyDescent="0.25">
      <c r="A7" s="45" t="s">
        <v>608</v>
      </c>
      <c r="B7" s="45" t="s">
        <v>608</v>
      </c>
      <c r="C7" s="45">
        <v>0</v>
      </c>
      <c r="D7" s="45">
        <v>0</v>
      </c>
      <c r="AD7" s="72"/>
      <c r="AE7" s="72"/>
      <c r="AF7" s="72"/>
    </row>
    <row r="8" spans="1:32" x14ac:dyDescent="0.25">
      <c r="A8" s="45" t="s">
        <v>618</v>
      </c>
      <c r="B8" s="45" t="s">
        <v>618</v>
      </c>
      <c r="C8" s="45">
        <v>0</v>
      </c>
      <c r="D8" s="45">
        <v>0</v>
      </c>
      <c r="E8" s="45" t="s">
        <v>619</v>
      </c>
      <c r="AD8" s="72"/>
      <c r="AE8" s="72"/>
      <c r="AF8" s="72"/>
    </row>
    <row r="9" spans="1:32" x14ac:dyDescent="0.25">
      <c r="A9" s="45" t="s">
        <v>620</v>
      </c>
      <c r="B9" s="45" t="s">
        <v>621</v>
      </c>
      <c r="C9" s="45">
        <v>1</v>
      </c>
      <c r="D9" s="45">
        <v>1</v>
      </c>
      <c r="E9" s="45" t="s">
        <v>619</v>
      </c>
      <c r="F9" s="45" t="s">
        <v>622</v>
      </c>
      <c r="G9" s="45">
        <v>20.59</v>
      </c>
      <c r="H9" s="45">
        <v>14.42</v>
      </c>
      <c r="I9" s="45">
        <v>19.399999999999999</v>
      </c>
      <c r="J9" s="45">
        <v>30.36</v>
      </c>
      <c r="K9" s="45">
        <v>25.93</v>
      </c>
      <c r="L9" s="45">
        <v>26.19</v>
      </c>
      <c r="M9" s="45">
        <v>31.08</v>
      </c>
      <c r="N9" s="45">
        <v>41.5</v>
      </c>
      <c r="O9" s="45">
        <v>56.65</v>
      </c>
      <c r="P9" s="45">
        <v>66.06</v>
      </c>
      <c r="Q9" s="45">
        <v>72.34</v>
      </c>
      <c r="R9" s="45">
        <v>99.67</v>
      </c>
      <c r="S9" s="45">
        <v>61.96</v>
      </c>
      <c r="T9" s="45">
        <v>79.5</v>
      </c>
      <c r="U9" s="45">
        <v>94.9</v>
      </c>
      <c r="V9" s="45">
        <v>94.08</v>
      </c>
      <c r="W9" s="45">
        <v>97.98</v>
      </c>
      <c r="X9" s="45">
        <v>93.17</v>
      </c>
      <c r="Y9" s="45">
        <v>48.67</v>
      </c>
      <c r="Z9" s="45">
        <v>43.33</v>
      </c>
      <c r="AA9" s="45">
        <v>50.79</v>
      </c>
      <c r="AB9" s="45">
        <v>65.069999999999993</v>
      </c>
      <c r="AD9" s="72">
        <f>('EIA Short Run'!AD50-'EIA Short Run'!AC50)/'EIA Short Run'!AC50</f>
        <v>-0.31268643621688014</v>
      </c>
      <c r="AE9" s="72">
        <f>('EIA Short Run'!AE50-'EIA Short Run'!AD50)/'EIA Short Run'!AD50</f>
        <v>0.68113352055144216</v>
      </c>
      <c r="AF9" s="72">
        <f>('EIA Short Run'!AF50-'EIA Short Run'!AE50)/'EIA Short Run'!AE50</f>
        <v>-4.3735763097949819E-2</v>
      </c>
    </row>
    <row r="10" spans="1:32" x14ac:dyDescent="0.25">
      <c r="A10" s="45" t="s">
        <v>623</v>
      </c>
      <c r="B10" s="45" t="s">
        <v>624</v>
      </c>
      <c r="C10" s="45">
        <v>1</v>
      </c>
      <c r="D10" s="45">
        <v>1</v>
      </c>
      <c r="E10" s="45" t="s">
        <v>619</v>
      </c>
      <c r="F10" s="45" t="s">
        <v>625</v>
      </c>
      <c r="G10" s="45">
        <v>18.489999999999998</v>
      </c>
      <c r="H10" s="45">
        <v>12.07</v>
      </c>
      <c r="I10" s="45">
        <v>17.27</v>
      </c>
      <c r="J10" s="45">
        <v>27.72</v>
      </c>
      <c r="K10" s="45">
        <v>21.99</v>
      </c>
      <c r="L10" s="45">
        <v>23.71</v>
      </c>
      <c r="M10" s="45">
        <v>27.73</v>
      </c>
      <c r="N10" s="45">
        <v>35.89</v>
      </c>
      <c r="O10" s="45">
        <v>48.89</v>
      </c>
      <c r="P10" s="45">
        <v>59.05</v>
      </c>
      <c r="Q10" s="45">
        <v>67.19</v>
      </c>
      <c r="R10" s="45">
        <v>92.57</v>
      </c>
      <c r="S10" s="45">
        <v>59.04</v>
      </c>
      <c r="T10" s="45">
        <v>75.83</v>
      </c>
      <c r="U10" s="45">
        <v>102.58</v>
      </c>
      <c r="V10" s="45">
        <v>101.09</v>
      </c>
      <c r="W10" s="45">
        <v>98.12</v>
      </c>
      <c r="X10" s="45">
        <v>89.63</v>
      </c>
      <c r="Y10" s="45">
        <v>46.34</v>
      </c>
      <c r="Z10" s="45">
        <v>38.700000000000003</v>
      </c>
      <c r="AA10" s="45">
        <v>48.98</v>
      </c>
      <c r="AB10" s="45">
        <v>61.34</v>
      </c>
      <c r="AD10" s="72">
        <f>('EIA Short Run'!AD51-'EIA Short Run'!AC51)/'EIA Short Run'!AC51</f>
        <v>-0.35720448662640208</v>
      </c>
      <c r="AE10" s="72">
        <f>('EIA Short Run'!AE51-'EIA Short Run'!AD51)/'EIA Short Run'!AD51</f>
        <v>0.72697986577181206</v>
      </c>
      <c r="AF10" s="72">
        <f>('EIA Short Run'!AF51-'EIA Short Run'!AE51)/'EIA Short Run'!AE51</f>
        <v>-5.8448624281050805E-2</v>
      </c>
    </row>
    <row r="11" spans="1:32" x14ac:dyDescent="0.25">
      <c r="A11" s="45" t="s">
        <v>626</v>
      </c>
      <c r="B11" s="45" t="s">
        <v>627</v>
      </c>
      <c r="C11" s="45">
        <v>1</v>
      </c>
      <c r="D11" s="45">
        <v>1</v>
      </c>
      <c r="E11" s="45" t="s">
        <v>619</v>
      </c>
      <c r="F11" s="45" t="s">
        <v>628</v>
      </c>
      <c r="G11" s="45">
        <v>18.989999999999998</v>
      </c>
      <c r="H11" s="45">
        <v>12.51</v>
      </c>
      <c r="I11" s="45">
        <v>17.48</v>
      </c>
      <c r="J11" s="45">
        <v>28.26</v>
      </c>
      <c r="K11" s="45">
        <v>22.96</v>
      </c>
      <c r="L11" s="45">
        <v>24.09</v>
      </c>
      <c r="M11" s="45">
        <v>28.53</v>
      </c>
      <c r="N11" s="45">
        <v>36.950000000000003</v>
      </c>
      <c r="O11" s="45">
        <v>50.25</v>
      </c>
      <c r="P11" s="45">
        <v>60.25</v>
      </c>
      <c r="Q11" s="45">
        <v>68.14</v>
      </c>
      <c r="R11" s="45">
        <v>94.74</v>
      </c>
      <c r="S11" s="45">
        <v>59.36</v>
      </c>
      <c r="T11" s="45">
        <v>76.7</v>
      </c>
      <c r="U11" s="45">
        <v>101.86</v>
      </c>
      <c r="V11" s="45">
        <v>100.82</v>
      </c>
      <c r="W11" s="45">
        <v>100.46</v>
      </c>
      <c r="X11" s="45">
        <v>92.05</v>
      </c>
      <c r="Y11" s="45">
        <v>48.4</v>
      </c>
      <c r="Z11" s="45">
        <v>40.69</v>
      </c>
      <c r="AA11" s="45">
        <v>50.68</v>
      </c>
      <c r="AB11" s="45">
        <v>64.48</v>
      </c>
      <c r="AD11" s="72">
        <f>('EIA Short Run'!AD52-'EIA Short Run'!AC52)/'EIA Short Run'!AC52</f>
        <v>-0.33086253369272239</v>
      </c>
      <c r="AE11" s="72">
        <f>('EIA Short Run'!AE52-'EIA Short Run'!AD52)/'EIA Short Run'!AD52</f>
        <v>0.63947633434038287</v>
      </c>
      <c r="AF11" s="72">
        <f>('EIA Short Run'!AF52-'EIA Short Run'!AE52)/'EIA Short Run'!AE52</f>
        <v>-5.4668304668304697E-2</v>
      </c>
    </row>
    <row r="12" spans="1:32" x14ac:dyDescent="0.25">
      <c r="A12" s="45" t="s">
        <v>629</v>
      </c>
      <c r="B12" s="45" t="s">
        <v>630</v>
      </c>
      <c r="C12" s="45">
        <v>1</v>
      </c>
      <c r="D12" s="45">
        <v>1</v>
      </c>
      <c r="E12" s="45" t="s">
        <v>619</v>
      </c>
      <c r="F12" s="45" t="s">
        <v>631</v>
      </c>
      <c r="G12" s="45">
        <v>19.09</v>
      </c>
      <c r="H12" s="45">
        <v>12.74</v>
      </c>
      <c r="I12" s="45">
        <v>18</v>
      </c>
      <c r="J12" s="45">
        <v>28.59</v>
      </c>
      <c r="K12" s="45">
        <v>24.43</v>
      </c>
      <c r="L12" s="45">
        <v>25.03</v>
      </c>
      <c r="M12" s="45">
        <v>28.86</v>
      </c>
      <c r="N12" s="45">
        <v>38.299999999999997</v>
      </c>
      <c r="O12" s="45">
        <v>54.6</v>
      </c>
      <c r="P12" s="45">
        <v>65.180000000000007</v>
      </c>
      <c r="Q12" s="45">
        <v>72.489999999999995</v>
      </c>
      <c r="R12" s="45">
        <v>96.94</v>
      </c>
      <c r="S12" s="45">
        <v>61.75</v>
      </c>
      <c r="T12" s="45">
        <v>79.64</v>
      </c>
      <c r="U12" s="45">
        <v>111.33</v>
      </c>
      <c r="V12" s="45">
        <v>111.65</v>
      </c>
      <c r="W12" s="45">
        <v>108.56</v>
      </c>
      <c r="X12" s="45">
        <v>98.89</v>
      </c>
      <c r="Y12" s="45">
        <v>52.32</v>
      </c>
      <c r="Z12" s="45">
        <v>43.74</v>
      </c>
      <c r="AA12" s="45">
        <v>54.16</v>
      </c>
      <c r="AB12" s="45">
        <v>71.209999999999994</v>
      </c>
      <c r="AD12" s="72">
        <f>('EIA Short Run'!AD53-'EIA Short Run'!AC53)/'EIA Short Run'!AC53</f>
        <v>-0.35203605843954</v>
      </c>
      <c r="AE12" s="72">
        <f>('EIA Short Run'!AE53-'EIA Short Run'!AD53)/'EIA Short Run'!AD53</f>
        <v>0.64979611417606153</v>
      </c>
      <c r="AF12" s="72">
        <f>('EIA Short Run'!AF53-'EIA Short Run'!AE53)/'EIA Short Run'!AE53</f>
        <v>-3.111369584181449E-2</v>
      </c>
    </row>
    <row r="13" spans="1:32" x14ac:dyDescent="0.25">
      <c r="A13" s="59" t="s">
        <v>632</v>
      </c>
      <c r="B13" s="59" t="s">
        <v>632</v>
      </c>
      <c r="C13" s="45">
        <v>0</v>
      </c>
      <c r="D13" s="45">
        <v>0</v>
      </c>
      <c r="E13" s="45" t="s">
        <v>616</v>
      </c>
      <c r="AD13" s="72"/>
      <c r="AE13" s="72"/>
      <c r="AF13" s="72"/>
    </row>
    <row r="14" spans="1:32" x14ac:dyDescent="0.25">
      <c r="A14" s="107" t="s">
        <v>838</v>
      </c>
      <c r="B14" s="106"/>
      <c r="C14" s="73"/>
      <c r="AD14" s="72">
        <f>('EIA Short Run'!AD52-'EIA Short Run'!AC52)/'EIA Short Run'!AC52</f>
        <v>-0.33086253369272239</v>
      </c>
      <c r="AE14" s="72">
        <f>('EIA Short Run'!AE52-'EIA Short Run'!AD52)/'EIA Short Run'!AD52</f>
        <v>0.63947633434038287</v>
      </c>
      <c r="AF14" s="72">
        <f>('EIA Short Run'!AF52-'EIA Short Run'!AE52)/'EIA Short Run'!AE52</f>
        <v>-5.4668304668304697E-2</v>
      </c>
    </row>
    <row r="15" spans="1:32" x14ac:dyDescent="0.25">
      <c r="A15" s="107" t="s">
        <v>823</v>
      </c>
      <c r="B15" s="106"/>
      <c r="C15" s="73"/>
      <c r="D15" s="73"/>
      <c r="AD15" s="72">
        <f>('EIA Short Run'!AD60-'EIA Short Run'!AC60)/'EIA Short Run'!AC60</f>
        <v>-0.3350253807106599</v>
      </c>
      <c r="AE15" s="72">
        <f>('EIA Short Run'!AE60-'EIA Short Run'!AD60)/'EIA Short Run'!AD60</f>
        <v>0.44274809160305345</v>
      </c>
      <c r="AF15" s="72">
        <f>('EIA Short Run'!AF60-'EIA Short Run'!AE60)/'EIA Short Run'!AE60</f>
        <v>5.2910052910052907E-2</v>
      </c>
    </row>
    <row r="16" spans="1:32" x14ac:dyDescent="0.25">
      <c r="A16" s="106"/>
      <c r="B16" s="106"/>
      <c r="C16" s="73"/>
      <c r="D16" s="73"/>
      <c r="AD16" s="72"/>
      <c r="AE16" s="72"/>
      <c r="AF16" s="72"/>
    </row>
    <row r="17" spans="1:32" x14ac:dyDescent="0.25">
      <c r="A17" s="46" t="s">
        <v>648</v>
      </c>
      <c r="B17" s="45" t="s">
        <v>648</v>
      </c>
      <c r="C17" s="45">
        <v>0</v>
      </c>
      <c r="D17" s="45">
        <v>0</v>
      </c>
      <c r="AD17" s="72"/>
      <c r="AE17" s="72"/>
      <c r="AF17" s="72"/>
    </row>
    <row r="18" spans="1:32" x14ac:dyDescent="0.25">
      <c r="A18" s="45" t="s">
        <v>649</v>
      </c>
      <c r="B18" s="45" t="s">
        <v>650</v>
      </c>
      <c r="C18" s="45">
        <v>1</v>
      </c>
      <c r="D18" s="45">
        <v>1</v>
      </c>
      <c r="E18" s="45" t="s">
        <v>616</v>
      </c>
      <c r="F18" s="45" t="s">
        <v>651</v>
      </c>
      <c r="G18" s="45">
        <v>120</v>
      </c>
      <c r="H18" s="45">
        <v>103</v>
      </c>
      <c r="I18" s="45">
        <v>114</v>
      </c>
      <c r="J18" s="45">
        <v>149</v>
      </c>
      <c r="K18" s="45">
        <v>143</v>
      </c>
      <c r="L18" s="45">
        <v>134</v>
      </c>
      <c r="M18" s="45">
        <v>156</v>
      </c>
      <c r="N18" s="45">
        <v>185</v>
      </c>
      <c r="O18" s="45">
        <v>227</v>
      </c>
      <c r="P18" s="45">
        <v>258</v>
      </c>
      <c r="Q18" s="45">
        <v>281</v>
      </c>
      <c r="R18" s="45">
        <v>326</v>
      </c>
      <c r="S18" s="45">
        <v>235</v>
      </c>
      <c r="T18" s="45">
        <v>278</v>
      </c>
      <c r="U18" s="45">
        <v>353</v>
      </c>
      <c r="V18" s="45">
        <v>363</v>
      </c>
      <c r="W18" s="45">
        <v>351</v>
      </c>
      <c r="X18" s="45">
        <v>336</v>
      </c>
      <c r="Y18" s="45">
        <v>243</v>
      </c>
      <c r="Z18" s="45">
        <v>215</v>
      </c>
      <c r="AA18" s="45">
        <v>242</v>
      </c>
      <c r="AB18" s="45">
        <v>273</v>
      </c>
      <c r="AD18" s="72">
        <f>('EIA Short Run'!AD63-'EIA Short Run'!AC63)/'EIA Short Run'!AC63</f>
        <v>-0.16153846153846155</v>
      </c>
      <c r="AE18" s="72">
        <f>('EIA Short Run'!AE63-'EIA Short Run'!AD63)/'EIA Short Run'!AD63</f>
        <v>0.30733944954128439</v>
      </c>
      <c r="AF18" s="72">
        <f>('EIA Short Run'!AF63-'EIA Short Run'!AE63)/'EIA Short Run'!AE63</f>
        <v>-3.8596491228070177E-2</v>
      </c>
    </row>
    <row r="19" spans="1:32" x14ac:dyDescent="0.25">
      <c r="A19" s="45" t="s">
        <v>652</v>
      </c>
      <c r="B19" s="45" t="s">
        <v>653</v>
      </c>
      <c r="C19" s="45">
        <v>1</v>
      </c>
      <c r="D19" s="45">
        <v>1</v>
      </c>
      <c r="E19" s="45" t="s">
        <v>616</v>
      </c>
      <c r="F19" s="45" t="s">
        <v>654</v>
      </c>
      <c r="G19" s="45">
        <v>124</v>
      </c>
      <c r="H19" s="45">
        <v>107</v>
      </c>
      <c r="I19" s="45">
        <v>118</v>
      </c>
      <c r="J19" s="45">
        <v>153</v>
      </c>
      <c r="K19" s="45">
        <v>147</v>
      </c>
      <c r="L19" s="45">
        <v>139</v>
      </c>
      <c r="M19" s="45">
        <v>160</v>
      </c>
      <c r="N19" s="45">
        <v>189</v>
      </c>
      <c r="O19" s="45">
        <v>231</v>
      </c>
      <c r="P19" s="45">
        <v>262</v>
      </c>
      <c r="Q19" s="45">
        <v>285</v>
      </c>
      <c r="R19" s="45">
        <v>331</v>
      </c>
      <c r="S19" s="45">
        <v>240</v>
      </c>
      <c r="T19" s="45">
        <v>283</v>
      </c>
      <c r="U19" s="45">
        <v>358</v>
      </c>
      <c r="V19" s="45">
        <v>369</v>
      </c>
      <c r="W19" s="45">
        <v>358</v>
      </c>
      <c r="X19" s="45">
        <v>344</v>
      </c>
      <c r="Y19" s="45">
        <v>252</v>
      </c>
      <c r="Z19" s="45">
        <v>226</v>
      </c>
      <c r="AA19" s="45">
        <v>253</v>
      </c>
      <c r="AB19" s="45">
        <v>282</v>
      </c>
      <c r="AD19" s="72">
        <f>('EIA Short Run'!AD64-'EIA Short Run'!AC64)/'EIA Short Run'!AC64</f>
        <v>-0.15613382899628253</v>
      </c>
      <c r="AE19" s="72">
        <f>('EIA Short Run'!AE64-'EIA Short Run'!AD64)/'EIA Short Run'!AD64</f>
        <v>0.30396475770925108</v>
      </c>
      <c r="AF19" s="72">
        <f>('EIA Short Run'!AF64-'EIA Short Run'!AE64)/'EIA Short Run'!AE64</f>
        <v>-2.7027027027027029E-2</v>
      </c>
    </row>
    <row r="20" spans="1:32" x14ac:dyDescent="0.25">
      <c r="A20" s="45" t="s">
        <v>655</v>
      </c>
      <c r="B20" s="45" t="s">
        <v>656</v>
      </c>
      <c r="C20" s="45">
        <v>1</v>
      </c>
      <c r="D20" s="45">
        <v>1</v>
      </c>
      <c r="E20" s="45" t="s">
        <v>616</v>
      </c>
      <c r="F20" s="45" t="s">
        <v>617</v>
      </c>
      <c r="G20" s="45">
        <v>119</v>
      </c>
      <c r="H20" s="45">
        <v>104</v>
      </c>
      <c r="I20" s="45">
        <v>112</v>
      </c>
      <c r="J20" s="45">
        <v>150</v>
      </c>
      <c r="K20" s="45">
        <v>141</v>
      </c>
      <c r="L20" s="45">
        <v>132</v>
      </c>
      <c r="M20" s="45">
        <v>151</v>
      </c>
      <c r="N20" s="45">
        <v>181</v>
      </c>
      <c r="O20" s="45">
        <v>240</v>
      </c>
      <c r="P20" s="45">
        <v>271</v>
      </c>
      <c r="Q20" s="45">
        <v>288</v>
      </c>
      <c r="R20" s="45">
        <v>383</v>
      </c>
      <c r="S20" s="45">
        <v>247</v>
      </c>
      <c r="T20" s="45">
        <v>299</v>
      </c>
      <c r="U20" s="45">
        <v>385</v>
      </c>
      <c r="V20" s="45">
        <v>397</v>
      </c>
      <c r="W20" s="45">
        <v>392</v>
      </c>
      <c r="X20" s="45">
        <v>383</v>
      </c>
      <c r="Y20" s="45">
        <v>271</v>
      </c>
      <c r="Z20" s="45">
        <v>231</v>
      </c>
      <c r="AA20" s="45">
        <v>265</v>
      </c>
      <c r="AB20" s="45">
        <v>318</v>
      </c>
      <c r="AD20" s="72">
        <f>('EIA Short Run'!AD65-'EIA Short Run'!AC65)/'EIA Short Run'!AC65</f>
        <v>-0.16666666666666666</v>
      </c>
      <c r="AE20" s="72">
        <f>('EIA Short Run'!AE65-'EIA Short Run'!AD65)/'EIA Short Run'!AD65</f>
        <v>0.23921568627450981</v>
      </c>
      <c r="AF20" s="72">
        <f>('EIA Short Run'!AF65-'EIA Short Run'!AE65)/'EIA Short Run'!AE65</f>
        <v>-2.2151898734177215E-2</v>
      </c>
    </row>
    <row r="21" spans="1:32" x14ac:dyDescent="0.25">
      <c r="A21" s="45" t="s">
        <v>657</v>
      </c>
      <c r="B21" s="45" t="s">
        <v>658</v>
      </c>
      <c r="C21" s="45">
        <v>1</v>
      </c>
      <c r="D21" s="45">
        <v>1</v>
      </c>
      <c r="E21" s="45" t="s">
        <v>616</v>
      </c>
      <c r="F21" s="45" t="s">
        <v>659</v>
      </c>
      <c r="G21" s="45">
        <v>103</v>
      </c>
      <c r="H21" s="45">
        <v>89</v>
      </c>
      <c r="I21" s="45">
        <v>90</v>
      </c>
      <c r="J21" s="45">
        <v>138</v>
      </c>
      <c r="K21" s="45">
        <v>133</v>
      </c>
      <c r="L21" s="45">
        <v>117</v>
      </c>
      <c r="M21" s="45">
        <v>143</v>
      </c>
      <c r="N21" s="45">
        <v>165</v>
      </c>
      <c r="O21" s="45">
        <v>220</v>
      </c>
      <c r="P21" s="45">
        <v>247</v>
      </c>
      <c r="Q21" s="45">
        <v>266</v>
      </c>
      <c r="R21" s="45">
        <v>351</v>
      </c>
      <c r="S21" s="45">
        <v>252</v>
      </c>
      <c r="T21" s="45">
        <v>297</v>
      </c>
      <c r="U21" s="45">
        <v>366</v>
      </c>
      <c r="V21" s="45">
        <v>379</v>
      </c>
      <c r="W21" s="45">
        <v>378</v>
      </c>
      <c r="X21" s="45">
        <v>371</v>
      </c>
      <c r="Y21" s="45">
        <v>265</v>
      </c>
      <c r="Z21" s="45">
        <v>210</v>
      </c>
      <c r="AA21" s="45">
        <v>251</v>
      </c>
      <c r="AB21" s="45">
        <v>301</v>
      </c>
      <c r="AD21" s="72">
        <f>('EIA Short Run'!AD66-'EIA Short Run'!AC66)/'EIA Short Run'!AC66</f>
        <v>-0.18666666666666668</v>
      </c>
      <c r="AE21" s="72">
        <f>('EIA Short Run'!AE66-'EIA Short Run'!AD66)/'EIA Short Run'!AD66</f>
        <v>0.21721311475409835</v>
      </c>
      <c r="AF21" s="72">
        <f>('EIA Short Run'!AF66-'EIA Short Run'!AE66)/'EIA Short Run'!AE66</f>
        <v>2.6936026936026935E-2</v>
      </c>
    </row>
    <row r="22" spans="1:32" x14ac:dyDescent="0.25">
      <c r="A22" s="46" t="s">
        <v>192</v>
      </c>
      <c r="B22" s="45" t="s">
        <v>192</v>
      </c>
      <c r="E22" s="45" t="s">
        <v>660</v>
      </c>
      <c r="AD22" s="72"/>
      <c r="AE22" s="72"/>
      <c r="AF22" s="72"/>
    </row>
    <row r="23" spans="1:32" x14ac:dyDescent="0.25">
      <c r="AD23" s="72"/>
      <c r="AE23" s="72"/>
      <c r="AF23" s="72"/>
    </row>
    <row r="24" spans="1:32" x14ac:dyDescent="0.25">
      <c r="AD24" s="72"/>
      <c r="AE24" s="72"/>
      <c r="AF24" s="72"/>
    </row>
    <row r="25" spans="1:32" x14ac:dyDescent="0.25">
      <c r="A25" s="46" t="s">
        <v>666</v>
      </c>
      <c r="B25" s="45" t="s">
        <v>667</v>
      </c>
      <c r="E25" s="45" t="s">
        <v>660</v>
      </c>
      <c r="AD25" s="72"/>
      <c r="AE25" s="72"/>
      <c r="AF25" s="72"/>
    </row>
    <row r="26" spans="1:32" x14ac:dyDescent="0.25">
      <c r="A26" s="45" t="s">
        <v>668</v>
      </c>
      <c r="B26" s="45" t="s">
        <v>669</v>
      </c>
      <c r="C26" s="45">
        <v>1</v>
      </c>
      <c r="D26" s="45">
        <v>1</v>
      </c>
      <c r="E26" s="45" t="s">
        <v>660</v>
      </c>
      <c r="F26" s="45" t="s">
        <v>670</v>
      </c>
      <c r="G26" s="45" t="s">
        <v>671</v>
      </c>
      <c r="H26" s="45" t="s">
        <v>671</v>
      </c>
      <c r="I26" s="45" t="s">
        <v>671</v>
      </c>
      <c r="J26" s="45" t="s">
        <v>671</v>
      </c>
      <c r="K26" s="45">
        <v>5.24</v>
      </c>
      <c r="L26" s="45">
        <v>4.0199999999999996</v>
      </c>
      <c r="M26" s="45">
        <v>5.89</v>
      </c>
      <c r="N26" s="45">
        <v>6.53</v>
      </c>
      <c r="O26" s="45">
        <v>8.56</v>
      </c>
      <c r="P26" s="45">
        <v>7.87</v>
      </c>
      <c r="Q26" s="45">
        <v>7.68</v>
      </c>
      <c r="R26" s="45">
        <v>9.65</v>
      </c>
      <c r="S26" s="45">
        <v>5.33</v>
      </c>
      <c r="T26" s="45">
        <v>5.49</v>
      </c>
      <c r="U26" s="45">
        <v>5.13</v>
      </c>
      <c r="V26" s="45">
        <v>3.88</v>
      </c>
      <c r="W26" s="45">
        <v>4.6399999999999997</v>
      </c>
      <c r="X26" s="45">
        <v>5.61</v>
      </c>
      <c r="Y26" s="45">
        <v>3.93</v>
      </c>
      <c r="Z26" s="45">
        <v>3.51</v>
      </c>
      <c r="AA26" s="45">
        <v>4.08</v>
      </c>
      <c r="AB26" s="45">
        <v>4.1900000000000004</v>
      </c>
      <c r="AD26" s="72">
        <f>('EIA Short Run'!AD71-'EIA Short Run'!AC71)/'EIA Short Run'!AC71</f>
        <v>-0.15641025641025638</v>
      </c>
      <c r="AE26" s="72">
        <f>('EIA Short Run'!AE71-'EIA Short Run'!AD71)/'EIA Short Run'!AD71</f>
        <v>0.40729483282674767</v>
      </c>
      <c r="AF26" s="72">
        <f>('EIA Short Run'!AF71-'EIA Short Run'!AE71)/'EIA Short Run'!AE71</f>
        <v>-9.2872570194384385E-2</v>
      </c>
    </row>
    <row r="27" spans="1:32" x14ac:dyDescent="0.25">
      <c r="A27" s="45" t="s">
        <v>672</v>
      </c>
      <c r="B27" s="45" t="s">
        <v>673</v>
      </c>
      <c r="C27" s="45">
        <v>1</v>
      </c>
      <c r="D27" s="45">
        <v>1</v>
      </c>
      <c r="E27" s="45" t="s">
        <v>660</v>
      </c>
      <c r="F27" s="45" t="s">
        <v>674</v>
      </c>
      <c r="G27" s="45">
        <v>5.8</v>
      </c>
      <c r="H27" s="45">
        <v>5.49</v>
      </c>
      <c r="I27" s="45">
        <v>5.33</v>
      </c>
      <c r="J27" s="45">
        <v>6.59</v>
      </c>
      <c r="K27" s="45">
        <v>8.43</v>
      </c>
      <c r="L27" s="45">
        <v>6.63</v>
      </c>
      <c r="M27" s="45">
        <v>8.4</v>
      </c>
      <c r="N27" s="45">
        <v>9.43</v>
      </c>
      <c r="O27" s="45">
        <v>11.34</v>
      </c>
      <c r="P27" s="45">
        <v>12</v>
      </c>
      <c r="Q27" s="45">
        <v>11.34</v>
      </c>
      <c r="R27" s="45">
        <v>12.22</v>
      </c>
      <c r="S27" s="45">
        <v>10.06</v>
      </c>
      <c r="T27" s="45">
        <v>9.4499999999999993</v>
      </c>
      <c r="U27" s="45">
        <v>8.9</v>
      </c>
      <c r="V27" s="45">
        <v>8.11</v>
      </c>
      <c r="W27" s="45">
        <v>8.07</v>
      </c>
      <c r="X27" s="45">
        <v>8.8800000000000008</v>
      </c>
      <c r="Y27" s="45">
        <v>7.9</v>
      </c>
      <c r="Z27" s="45">
        <v>7.29</v>
      </c>
      <c r="AA27" s="45">
        <v>7.86</v>
      </c>
      <c r="AB27" s="45">
        <v>7.77</v>
      </c>
      <c r="AD27" s="72">
        <f>('EIA Short Run'!AD72-'EIA Short Run'!AC72)/'EIA Short Run'!AC72</f>
        <v>-1.4492753623188331E-2</v>
      </c>
      <c r="AE27" s="72">
        <f>('EIA Short Run'!AE72-'EIA Short Run'!AD72)/'EIA Short Run'!AD72</f>
        <v>8.0213903743315454E-2</v>
      </c>
      <c r="AF27" s="72">
        <f>('EIA Short Run'!AF72-'EIA Short Run'!AE72)/'EIA Short Run'!AE72</f>
        <v>-1.6089108910891076E-2</v>
      </c>
    </row>
    <row r="28" spans="1:32" x14ac:dyDescent="0.25">
      <c r="A28" s="45" t="s">
        <v>675</v>
      </c>
      <c r="B28" s="45" t="s">
        <v>676</v>
      </c>
      <c r="C28" s="45">
        <v>1</v>
      </c>
      <c r="D28" s="45">
        <v>1</v>
      </c>
      <c r="E28" s="45" t="s">
        <v>660</v>
      </c>
      <c r="F28" s="45" t="s">
        <v>677</v>
      </c>
      <c r="G28" s="45">
        <v>6.95</v>
      </c>
      <c r="H28" s="45">
        <v>6.83</v>
      </c>
      <c r="I28" s="45">
        <v>6.69</v>
      </c>
      <c r="J28" s="45">
        <v>7.77</v>
      </c>
      <c r="K28" s="45">
        <v>9.6300000000000008</v>
      </c>
      <c r="L28" s="45">
        <v>7.9</v>
      </c>
      <c r="M28" s="45">
        <v>9.6300000000000008</v>
      </c>
      <c r="N28" s="45">
        <v>10.75</v>
      </c>
      <c r="O28" s="45">
        <v>12.7</v>
      </c>
      <c r="P28" s="45">
        <v>13.73</v>
      </c>
      <c r="Q28" s="45">
        <v>13.08</v>
      </c>
      <c r="R28" s="45">
        <v>13.9</v>
      </c>
      <c r="S28" s="45">
        <v>12.14</v>
      </c>
      <c r="T28" s="45">
        <v>11.39</v>
      </c>
      <c r="U28" s="45">
        <v>11.03</v>
      </c>
      <c r="V28" s="45">
        <v>10.65</v>
      </c>
      <c r="W28" s="45">
        <v>10.29</v>
      </c>
      <c r="X28" s="45">
        <v>10.94</v>
      </c>
      <c r="Y28" s="45">
        <v>10.36</v>
      </c>
      <c r="Z28" s="45">
        <v>10.039999999999999</v>
      </c>
      <c r="AA28" s="45">
        <v>10.86</v>
      </c>
      <c r="AB28" s="45">
        <v>10.46</v>
      </c>
      <c r="AD28" s="72">
        <f>('EIA Short Run'!AD73-'EIA Short Run'!AC73)/'EIA Short Run'!AC73</f>
        <v>3.5372848948374683E-2</v>
      </c>
      <c r="AE28" s="72">
        <f>('EIA Short Run'!AE73-'EIA Short Run'!AD73)/'EIA Short Run'!AD73</f>
        <v>3.7857802400738702E-2</v>
      </c>
      <c r="AF28" s="72">
        <f>('EIA Short Run'!AF73-'EIA Short Run'!AE73)/'EIA Short Run'!AE73</f>
        <v>-2.0462633451957334E-2</v>
      </c>
    </row>
    <row r="29" spans="1:32" x14ac:dyDescent="0.25">
      <c r="A29" s="45" t="s">
        <v>678</v>
      </c>
      <c r="B29" s="45" t="s">
        <v>678</v>
      </c>
      <c r="C29" s="45">
        <v>0</v>
      </c>
      <c r="D29" s="45">
        <v>0</v>
      </c>
      <c r="E29" s="45" t="s">
        <v>664</v>
      </c>
      <c r="AD29" s="72"/>
      <c r="AE29" s="72"/>
      <c r="AF29" s="72"/>
    </row>
    <row r="30" spans="1:32" x14ac:dyDescent="0.25">
      <c r="A30" s="46" t="s">
        <v>679</v>
      </c>
      <c r="B30" s="45" t="s">
        <v>679</v>
      </c>
      <c r="C30" s="45">
        <v>0</v>
      </c>
      <c r="D30" s="45">
        <v>0</v>
      </c>
      <c r="E30" s="45" t="s">
        <v>664</v>
      </c>
      <c r="AD30" s="72"/>
      <c r="AE30" s="72"/>
      <c r="AF30" s="72"/>
    </row>
    <row r="31" spans="1:32" x14ac:dyDescent="0.25">
      <c r="A31" s="45" t="s">
        <v>191</v>
      </c>
      <c r="B31" s="45" t="s">
        <v>680</v>
      </c>
      <c r="C31" s="45">
        <v>1</v>
      </c>
      <c r="D31" s="45">
        <v>1</v>
      </c>
      <c r="E31" s="45" t="s">
        <v>664</v>
      </c>
      <c r="F31" s="45" t="s">
        <v>681</v>
      </c>
      <c r="G31" s="45">
        <v>1.27</v>
      </c>
      <c r="H31" s="45">
        <v>1.25</v>
      </c>
      <c r="I31" s="45">
        <v>1.22</v>
      </c>
      <c r="J31" s="45">
        <v>1.2</v>
      </c>
      <c r="K31" s="45">
        <v>1.23</v>
      </c>
      <c r="L31" s="45">
        <v>1.25</v>
      </c>
      <c r="M31" s="45">
        <v>1.28</v>
      </c>
      <c r="N31" s="45">
        <v>1.36</v>
      </c>
      <c r="O31" s="45">
        <v>1.54</v>
      </c>
      <c r="P31" s="45">
        <v>1.69</v>
      </c>
      <c r="Q31" s="45">
        <v>1.77</v>
      </c>
      <c r="R31" s="45">
        <v>2.0699999999999998</v>
      </c>
      <c r="S31" s="45">
        <v>2.21</v>
      </c>
      <c r="T31" s="45">
        <v>2.27</v>
      </c>
      <c r="U31" s="45">
        <v>2.39</v>
      </c>
      <c r="V31" s="45">
        <v>2.38</v>
      </c>
      <c r="W31" s="45">
        <v>2.34</v>
      </c>
      <c r="X31" s="45">
        <v>2.36</v>
      </c>
      <c r="Y31" s="45">
        <v>2.23</v>
      </c>
      <c r="Z31" s="45">
        <v>2.11</v>
      </c>
      <c r="AA31" s="45">
        <v>2.06</v>
      </c>
      <c r="AB31" s="45">
        <v>2.06</v>
      </c>
      <c r="AD31" s="72">
        <f>('EIA Short Run'!AD76-'EIA Short Run'!AC76)/'EIA Short Run'!AC76</f>
        <v>-4.9504950495049549E-2</v>
      </c>
      <c r="AE31" s="72">
        <f>('EIA Short Run'!AE76-'EIA Short Run'!AD76)/'EIA Short Run'!AD76</f>
        <v>-2.0833333333333353E-2</v>
      </c>
      <c r="AF31" s="72">
        <f>('EIA Short Run'!AF76-'EIA Short Run'!AE76)/'EIA Short Run'!AE76</f>
        <v>-1.5957446808510536E-2</v>
      </c>
    </row>
    <row r="32" spans="1:32" x14ac:dyDescent="0.25">
      <c r="A32" s="45" t="s">
        <v>192</v>
      </c>
      <c r="B32" s="45" t="s">
        <v>682</v>
      </c>
      <c r="C32" s="45">
        <v>1</v>
      </c>
      <c r="D32" s="45">
        <v>1</v>
      </c>
      <c r="E32" s="45" t="s">
        <v>664</v>
      </c>
      <c r="F32" s="45" t="s">
        <v>683</v>
      </c>
      <c r="G32" s="45">
        <v>2.76</v>
      </c>
      <c r="H32" s="45">
        <v>2.38</v>
      </c>
      <c r="I32" s="45">
        <v>2.57</v>
      </c>
      <c r="J32" s="45">
        <v>4.33</v>
      </c>
      <c r="K32" s="45">
        <v>4.4400000000000004</v>
      </c>
      <c r="L32" s="45">
        <v>3.55</v>
      </c>
      <c r="M32" s="45">
        <v>5.39</v>
      </c>
      <c r="N32" s="45">
        <v>5.96</v>
      </c>
      <c r="O32" s="45">
        <v>8.23</v>
      </c>
      <c r="P32" s="45">
        <v>6.92</v>
      </c>
      <c r="Q32" s="45">
        <v>7.09</v>
      </c>
      <c r="R32" s="45">
        <v>9.0399999999999991</v>
      </c>
      <c r="S32" s="45">
        <v>4.7300000000000004</v>
      </c>
      <c r="T32" s="45">
        <v>5.09</v>
      </c>
      <c r="U32" s="45">
        <v>4.7300000000000004</v>
      </c>
      <c r="V32" s="45">
        <v>3.42</v>
      </c>
      <c r="W32" s="45">
        <v>4.33</v>
      </c>
      <c r="X32" s="45">
        <v>4.9800000000000004</v>
      </c>
      <c r="Y32" s="45">
        <v>3.23</v>
      </c>
      <c r="Z32" s="45">
        <v>2.87</v>
      </c>
      <c r="AA32" s="45">
        <v>3.37</v>
      </c>
      <c r="AB32" s="45">
        <v>3.55</v>
      </c>
      <c r="AD32" s="72">
        <f>('EIA Short Run'!AD77-'EIA Short Run'!AC77)/'EIA Short Run'!AC77</f>
        <v>-0.17013888888888881</v>
      </c>
      <c r="AE32" s="72">
        <f>('EIA Short Run'!AE77-'EIA Short Run'!AD77)/'EIA Short Run'!AD77</f>
        <v>0.77405857740585771</v>
      </c>
      <c r="AF32" s="72">
        <f>('EIA Short Run'!AF77-'EIA Short Run'!AE77)/'EIA Short Run'!AE77</f>
        <v>-0.2311320754716982</v>
      </c>
    </row>
    <row r="33" spans="1:32" x14ac:dyDescent="0.25">
      <c r="A33" s="45" t="s">
        <v>431</v>
      </c>
      <c r="B33" s="45" t="s">
        <v>684</v>
      </c>
      <c r="C33" s="45">
        <v>1</v>
      </c>
      <c r="D33" s="45">
        <v>1</v>
      </c>
      <c r="E33" s="45" t="s">
        <v>664</v>
      </c>
      <c r="F33" s="45" t="s">
        <v>685</v>
      </c>
      <c r="G33" s="45">
        <v>2.79</v>
      </c>
      <c r="H33" s="45">
        <v>2.0699999999999998</v>
      </c>
      <c r="I33" s="45">
        <v>2.38</v>
      </c>
      <c r="J33" s="45">
        <v>4.26</v>
      </c>
      <c r="K33" s="45">
        <v>3.73</v>
      </c>
      <c r="L33" s="45">
        <v>3.67</v>
      </c>
      <c r="M33" s="45">
        <v>4.7</v>
      </c>
      <c r="N33" s="45">
        <v>4.7300000000000004</v>
      </c>
      <c r="O33" s="45">
        <v>7</v>
      </c>
      <c r="P33" s="45">
        <v>7.8</v>
      </c>
      <c r="Q33" s="45">
        <v>8.59</v>
      </c>
      <c r="R33" s="45">
        <v>13.68</v>
      </c>
      <c r="S33" s="45">
        <v>9.11</v>
      </c>
      <c r="T33" s="45">
        <v>12.57</v>
      </c>
      <c r="U33" s="45">
        <v>18.3</v>
      </c>
      <c r="V33" s="45">
        <v>21.05</v>
      </c>
      <c r="W33" s="45">
        <v>19.32</v>
      </c>
      <c r="X33" s="45">
        <v>19.190000000000001</v>
      </c>
      <c r="Y33" s="45">
        <v>10.36</v>
      </c>
      <c r="Z33" s="45">
        <v>8.4600000000000009</v>
      </c>
      <c r="AA33" s="45">
        <v>11.01</v>
      </c>
      <c r="AB33" s="45">
        <v>12.92</v>
      </c>
      <c r="AD33" s="72">
        <f>('EIA Short Run'!AD78-'EIA Short Run'!AC78)/'EIA Short Run'!AC78</f>
        <v>-0.28122545168892382</v>
      </c>
      <c r="AE33" s="72">
        <f>('EIA Short Run'!AE78-'EIA Short Run'!AD78)/'EIA Short Run'!AD78</f>
        <v>0.37049180327868836</v>
      </c>
      <c r="AF33" s="72">
        <f>('EIA Short Run'!AF78-'EIA Short Run'!AE78)/'EIA Short Run'!AE78</f>
        <v>9.5693779904307014E-3</v>
      </c>
    </row>
    <row r="34" spans="1:32" x14ac:dyDescent="0.25">
      <c r="A34" s="45" t="s">
        <v>424</v>
      </c>
      <c r="B34" s="45" t="s">
        <v>686</v>
      </c>
      <c r="C34" s="45">
        <v>1</v>
      </c>
      <c r="D34" s="45">
        <v>1</v>
      </c>
      <c r="E34" s="45" t="s">
        <v>664</v>
      </c>
      <c r="F34" s="45" t="s">
        <v>687</v>
      </c>
      <c r="G34" s="45" t="s">
        <v>671</v>
      </c>
      <c r="H34" s="45" t="s">
        <v>671</v>
      </c>
      <c r="I34" s="45" t="s">
        <v>671</v>
      </c>
      <c r="J34" s="45" t="s">
        <v>671</v>
      </c>
      <c r="K34" s="45">
        <v>6.25</v>
      </c>
      <c r="L34" s="45">
        <v>5.29</v>
      </c>
      <c r="M34" s="45">
        <v>6.79</v>
      </c>
      <c r="N34" s="45">
        <v>7.97</v>
      </c>
      <c r="O34" s="45">
        <v>11.5</v>
      </c>
      <c r="P34" s="45">
        <v>13.39</v>
      </c>
      <c r="Q34" s="45">
        <v>14.66</v>
      </c>
      <c r="R34" s="45">
        <v>21.46</v>
      </c>
      <c r="S34" s="45">
        <v>13.24</v>
      </c>
      <c r="T34" s="45">
        <v>16.600000000000001</v>
      </c>
      <c r="U34" s="45">
        <v>22.43</v>
      </c>
      <c r="V34" s="45">
        <v>23.51</v>
      </c>
      <c r="W34" s="45">
        <v>23.05</v>
      </c>
      <c r="X34" s="45">
        <v>22.32</v>
      </c>
      <c r="Y34" s="45">
        <v>14.47</v>
      </c>
      <c r="Z34" s="45">
        <v>10.82</v>
      </c>
      <c r="AA34" s="45">
        <v>13.28</v>
      </c>
      <c r="AB34" s="45">
        <v>16.2</v>
      </c>
      <c r="AD34" s="72">
        <f>('EIA Short Run'!AD79-'EIA Short Run'!AC79)/'EIA Short Run'!AC79</f>
        <v>-0.29221635883905012</v>
      </c>
      <c r="AE34" s="72">
        <f>('EIA Short Run'!AE79-'EIA Short Run'!AD79)/'EIA Short Run'!AD79</f>
        <v>0.42497670083876965</v>
      </c>
      <c r="AF34" s="72">
        <f>('EIA Short Run'!AF79-'EIA Short Run'!AE79)/'EIA Short Run'!AE79</f>
        <v>3.2701111837802485E-2</v>
      </c>
    </row>
    <row r="35" spans="1:32" x14ac:dyDescent="0.25">
      <c r="A35" s="59" t="s">
        <v>688</v>
      </c>
      <c r="B35" s="45" t="s">
        <v>689</v>
      </c>
      <c r="C35" s="45">
        <v>0</v>
      </c>
      <c r="D35" s="45">
        <v>0</v>
      </c>
      <c r="E35" s="45" t="s">
        <v>690</v>
      </c>
      <c r="AD35" s="72"/>
      <c r="AE35" s="72"/>
      <c r="AF35" s="72"/>
    </row>
    <row r="36" spans="1:32" x14ac:dyDescent="0.25">
      <c r="A36" s="45" t="s">
        <v>668</v>
      </c>
      <c r="B36" s="45" t="s">
        <v>691</v>
      </c>
      <c r="C36" s="45">
        <v>1</v>
      </c>
      <c r="D36" s="45">
        <v>1</v>
      </c>
      <c r="E36" s="45" t="s">
        <v>690</v>
      </c>
      <c r="F36" s="45" t="s">
        <v>692</v>
      </c>
      <c r="G36" s="45">
        <v>4.53</v>
      </c>
      <c r="H36" s="45">
        <v>4.4800000000000004</v>
      </c>
      <c r="I36" s="45">
        <v>4.43</v>
      </c>
      <c r="J36" s="45">
        <v>4.6399999999999997</v>
      </c>
      <c r="K36" s="45">
        <v>5.05</v>
      </c>
      <c r="L36" s="45">
        <v>4.88</v>
      </c>
      <c r="M36" s="45">
        <v>5.1100000000000003</v>
      </c>
      <c r="N36" s="45">
        <v>5.26</v>
      </c>
      <c r="O36" s="45">
        <v>5.57</v>
      </c>
      <c r="P36" s="45">
        <v>6.16</v>
      </c>
      <c r="Q36" s="45">
        <v>6.39</v>
      </c>
      <c r="R36" s="45">
        <v>6.96</v>
      </c>
      <c r="S36" s="45">
        <v>6.83</v>
      </c>
      <c r="T36" s="45">
        <v>6.77</v>
      </c>
      <c r="U36" s="45">
        <v>6.82</v>
      </c>
      <c r="V36" s="45">
        <v>6.67</v>
      </c>
      <c r="W36" s="45">
        <v>6.89</v>
      </c>
      <c r="X36" s="45">
        <v>7.1</v>
      </c>
      <c r="Y36" s="45">
        <v>6.91</v>
      </c>
      <c r="Z36" s="45">
        <v>6.76</v>
      </c>
      <c r="AA36" s="45">
        <v>6.88</v>
      </c>
      <c r="AB36" s="45">
        <v>6.92</v>
      </c>
      <c r="AD36" s="72">
        <f>('EIA Short Run'!AD81-'EIA Short Run'!AC81)/'EIA Short Run'!AC81</f>
        <v>-2.2026431718061595E-2</v>
      </c>
      <c r="AE36" s="72">
        <f>('EIA Short Run'!AE81-'EIA Short Run'!AD81)/'EIA Short Run'!AD81</f>
        <v>4.9549549549549557E-2</v>
      </c>
      <c r="AF36" s="72">
        <f>('EIA Short Run'!AF81-'EIA Short Run'!AE81)/'EIA Short Run'!AE81</f>
        <v>-7.1530758226036936E-3</v>
      </c>
    </row>
    <row r="37" spans="1:32" x14ac:dyDescent="0.25">
      <c r="A37" s="45" t="s">
        <v>672</v>
      </c>
      <c r="B37" s="45" t="s">
        <v>693</v>
      </c>
      <c r="C37" s="45">
        <v>1</v>
      </c>
      <c r="D37" s="45">
        <v>1</v>
      </c>
      <c r="E37" s="45" t="s">
        <v>690</v>
      </c>
      <c r="F37" s="45" t="s">
        <v>694</v>
      </c>
      <c r="G37" s="45">
        <v>7.59</v>
      </c>
      <c r="H37" s="45">
        <v>7.41</v>
      </c>
      <c r="I37" s="45">
        <v>7.26</v>
      </c>
      <c r="J37" s="45">
        <v>7.43</v>
      </c>
      <c r="K37" s="45">
        <v>7.92</v>
      </c>
      <c r="L37" s="45">
        <v>7.89</v>
      </c>
      <c r="M37" s="45">
        <v>8.0299999999999994</v>
      </c>
      <c r="N37" s="45">
        <v>8.17</v>
      </c>
      <c r="O37" s="45">
        <v>8.7200000000000006</v>
      </c>
      <c r="P37" s="45">
        <v>9.4600000000000009</v>
      </c>
      <c r="Q37" s="45">
        <v>9.65</v>
      </c>
      <c r="R37" s="45">
        <v>10.26</v>
      </c>
      <c r="S37" s="45">
        <v>10.16</v>
      </c>
      <c r="T37" s="45">
        <v>10.19</v>
      </c>
      <c r="U37" s="45">
        <v>10.23</v>
      </c>
      <c r="V37" s="45">
        <v>10.09</v>
      </c>
      <c r="W37" s="45">
        <v>10.26</v>
      </c>
      <c r="X37" s="45">
        <v>10.74</v>
      </c>
      <c r="Y37" s="45">
        <v>10.64</v>
      </c>
      <c r="Z37" s="45">
        <v>10.43</v>
      </c>
      <c r="AA37" s="45">
        <v>10.66</v>
      </c>
      <c r="AB37" s="45">
        <v>10.67</v>
      </c>
      <c r="AD37" s="72">
        <f>('EIA Short Run'!AD82-'EIA Short Run'!AC82)/'EIA Short Run'!AC82</f>
        <v>-1.8744142455482263E-3</v>
      </c>
      <c r="AE37" s="72">
        <f>('EIA Short Run'!AE82-'EIA Short Run'!AD82)/'EIA Short Run'!AD82</f>
        <v>5.0704225352112595E-2</v>
      </c>
      <c r="AF37" s="72">
        <f>('EIA Short Run'!AF82-'EIA Short Run'!AE82)/'EIA Short Run'!AE82</f>
        <v>1.6085790884718475E-2</v>
      </c>
    </row>
    <row r="38" spans="1:32" x14ac:dyDescent="0.25">
      <c r="A38" s="45" t="s">
        <v>675</v>
      </c>
      <c r="B38" s="45" t="s">
        <v>695</v>
      </c>
      <c r="C38" s="45">
        <v>1</v>
      </c>
      <c r="D38" s="45">
        <v>1</v>
      </c>
      <c r="E38" s="45" t="s">
        <v>690</v>
      </c>
      <c r="F38" s="45" t="s">
        <v>696</v>
      </c>
      <c r="G38" s="45">
        <v>8.43</v>
      </c>
      <c r="H38" s="45">
        <v>8.26</v>
      </c>
      <c r="I38" s="45">
        <v>8.16</v>
      </c>
      <c r="J38" s="45">
        <v>8.24</v>
      </c>
      <c r="K38" s="45">
        <v>8.58</v>
      </c>
      <c r="L38" s="45">
        <v>8.4499999999999993</v>
      </c>
      <c r="M38" s="45">
        <v>8.7200000000000006</v>
      </c>
      <c r="N38" s="45">
        <v>8.9499999999999993</v>
      </c>
      <c r="O38" s="45">
        <v>9.43</v>
      </c>
      <c r="P38" s="45">
        <v>10.4</v>
      </c>
      <c r="Q38" s="45">
        <v>10.65</v>
      </c>
      <c r="R38" s="45">
        <v>11.26</v>
      </c>
      <c r="S38" s="45">
        <v>11.51</v>
      </c>
      <c r="T38" s="45">
        <v>11.54</v>
      </c>
      <c r="U38" s="45">
        <v>11.72</v>
      </c>
      <c r="V38" s="45">
        <v>11.88</v>
      </c>
      <c r="W38" s="45">
        <v>12.13</v>
      </c>
      <c r="X38" s="45">
        <v>12.52</v>
      </c>
      <c r="Y38" s="45">
        <v>12.65</v>
      </c>
      <c r="Z38" s="45">
        <v>12.55</v>
      </c>
      <c r="AA38" s="45">
        <v>12.89</v>
      </c>
      <c r="AB38" s="45">
        <v>12.87</v>
      </c>
      <c r="AD38" s="72">
        <f>('EIA Short Run'!AD83-'EIA Short Run'!AC83)/'EIA Short Run'!AC83</f>
        <v>1.4604150653343544E-2</v>
      </c>
      <c r="AE38" s="72">
        <f>('EIA Short Run'!AE83-'EIA Short Run'!AD83)/'EIA Short Run'!AD83</f>
        <v>2.8030303030303107E-2</v>
      </c>
      <c r="AF38" s="72">
        <f>('EIA Short Run'!AF83-'EIA Short Run'!AE83)/'EIA Short Run'!AE83</f>
        <v>1.7686072218128238E-2</v>
      </c>
    </row>
    <row r="41" spans="1:32" x14ac:dyDescent="0.25">
      <c r="A41" s="46" t="s">
        <v>913</v>
      </c>
    </row>
    <row r="42" spans="1:32" x14ac:dyDescent="0.25">
      <c r="A42" s="45" t="s">
        <v>608</v>
      </c>
    </row>
    <row r="43" spans="1:32" x14ac:dyDescent="0.25">
      <c r="A43" s="45" t="s">
        <v>609</v>
      </c>
    </row>
    <row r="44" spans="1:32" x14ac:dyDescent="0.25">
      <c r="A44" s="45" t="s">
        <v>610</v>
      </c>
    </row>
    <row r="45" spans="1:32" x14ac:dyDescent="0.25">
      <c r="A45" s="45" t="s">
        <v>417</v>
      </c>
    </row>
    <row r="46" spans="1:32" x14ac:dyDescent="0.25">
      <c r="A46" s="45" t="s">
        <v>611</v>
      </c>
      <c r="C46" s="45" t="s">
        <v>612</v>
      </c>
      <c r="D46" s="45" t="s">
        <v>613</v>
      </c>
      <c r="E46" s="45" t="s">
        <v>420</v>
      </c>
      <c r="F46" s="45" t="s">
        <v>614</v>
      </c>
      <c r="G46" s="45">
        <v>1997</v>
      </c>
      <c r="H46" s="45">
        <v>1998</v>
      </c>
      <c r="I46" s="45">
        <v>1999</v>
      </c>
      <c r="J46" s="45">
        <v>2000</v>
      </c>
      <c r="K46" s="45">
        <v>2001</v>
      </c>
      <c r="L46" s="45">
        <v>2002</v>
      </c>
      <c r="M46" s="45">
        <v>2003</v>
      </c>
      <c r="N46" s="45">
        <v>2004</v>
      </c>
      <c r="O46" s="45">
        <v>2005</v>
      </c>
      <c r="P46" s="45">
        <v>2006</v>
      </c>
      <c r="Q46" s="45">
        <v>2007</v>
      </c>
      <c r="R46" s="45">
        <v>2008</v>
      </c>
      <c r="S46" s="45">
        <v>2009</v>
      </c>
      <c r="T46" s="45">
        <v>2010</v>
      </c>
      <c r="U46" s="45">
        <v>2011</v>
      </c>
      <c r="V46" s="45">
        <v>2012</v>
      </c>
      <c r="W46" s="45">
        <v>2013</v>
      </c>
      <c r="X46" s="45">
        <v>2014</v>
      </c>
      <c r="Y46" s="45">
        <v>2015</v>
      </c>
      <c r="Z46" s="45">
        <v>2016</v>
      </c>
      <c r="AA46" s="45">
        <v>2017</v>
      </c>
      <c r="AB46" s="45">
        <v>2018</v>
      </c>
      <c r="AC46" s="45">
        <v>2019</v>
      </c>
      <c r="AD46" s="45">
        <v>2020</v>
      </c>
      <c r="AE46" s="45">
        <v>2021</v>
      </c>
      <c r="AF46" s="45">
        <v>2022</v>
      </c>
    </row>
    <row r="47" spans="1:32" x14ac:dyDescent="0.25">
      <c r="A47" s="45" t="s">
        <v>615</v>
      </c>
      <c r="B47" s="45" t="s">
        <v>615</v>
      </c>
      <c r="C47" s="45">
        <v>1</v>
      </c>
      <c r="D47" s="45">
        <v>1</v>
      </c>
      <c r="E47" s="45" t="s">
        <v>616</v>
      </c>
      <c r="F47" s="45" t="s">
        <v>617</v>
      </c>
      <c r="G47" s="45">
        <v>119.4</v>
      </c>
      <c r="H47" s="45">
        <v>104.4</v>
      </c>
      <c r="I47" s="45">
        <v>112.5</v>
      </c>
      <c r="J47" s="45">
        <v>149.5</v>
      </c>
      <c r="K47" s="45">
        <v>140.5</v>
      </c>
      <c r="L47" s="45">
        <v>131.80000000000001</v>
      </c>
      <c r="M47" s="45">
        <v>150.6</v>
      </c>
      <c r="N47" s="45">
        <v>181.1</v>
      </c>
      <c r="O47" s="45">
        <v>240.4</v>
      </c>
      <c r="P47" s="45">
        <v>270.8</v>
      </c>
      <c r="Q47" s="45">
        <v>288.39999999999998</v>
      </c>
      <c r="R47" s="45">
        <v>382.7</v>
      </c>
      <c r="S47" s="45">
        <v>246.9</v>
      </c>
      <c r="T47" s="45">
        <v>299.39999999999998</v>
      </c>
      <c r="U47" s="45">
        <v>385.3</v>
      </c>
      <c r="V47" s="45">
        <v>397.1</v>
      </c>
      <c r="W47" s="45">
        <v>392</v>
      </c>
      <c r="X47" s="45">
        <v>382.7</v>
      </c>
      <c r="Y47" s="45">
        <v>270.7</v>
      </c>
      <c r="Z47" s="45">
        <v>231</v>
      </c>
      <c r="AA47" s="45">
        <v>265.39999999999998</v>
      </c>
      <c r="AB47" s="45">
        <v>318.3</v>
      </c>
      <c r="AC47" s="45">
        <v>305.60000000000002</v>
      </c>
      <c r="AD47" s="45">
        <v>255.4</v>
      </c>
      <c r="AE47" s="45">
        <v>315.7</v>
      </c>
      <c r="AF47" s="45">
        <v>308.60000000000002</v>
      </c>
    </row>
    <row r="48" spans="1:32" x14ac:dyDescent="0.25">
      <c r="A48" s="45" t="s">
        <v>608</v>
      </c>
      <c r="B48" s="45" t="s">
        <v>608</v>
      </c>
      <c r="C48" s="45">
        <v>0</v>
      </c>
      <c r="D48" s="45">
        <v>0</v>
      </c>
    </row>
    <row r="49" spans="1:32" x14ac:dyDescent="0.25">
      <c r="A49" s="45" t="s">
        <v>618</v>
      </c>
      <c r="B49" s="45" t="s">
        <v>618</v>
      </c>
      <c r="C49" s="45">
        <v>0</v>
      </c>
      <c r="D49" s="45">
        <v>0</v>
      </c>
      <c r="E49" s="45" t="s">
        <v>619</v>
      </c>
    </row>
    <row r="50" spans="1:32" x14ac:dyDescent="0.25">
      <c r="A50" s="45" t="s">
        <v>620</v>
      </c>
      <c r="B50" s="45" t="s">
        <v>621</v>
      </c>
      <c r="C50" s="45">
        <v>1</v>
      </c>
      <c r="D50" s="45">
        <v>1</v>
      </c>
      <c r="E50" s="45" t="s">
        <v>619</v>
      </c>
      <c r="F50" s="45" t="s">
        <v>622</v>
      </c>
      <c r="G50" s="45">
        <v>20.59</v>
      </c>
      <c r="H50" s="45">
        <v>14.42</v>
      </c>
      <c r="I50" s="45">
        <v>19.399999999999999</v>
      </c>
      <c r="J50" s="45">
        <v>30.36</v>
      </c>
      <c r="K50" s="45">
        <v>25.93</v>
      </c>
      <c r="L50" s="45">
        <v>26.19</v>
      </c>
      <c r="M50" s="45">
        <v>31.08</v>
      </c>
      <c r="N50" s="45">
        <v>41.5</v>
      </c>
      <c r="O50" s="45">
        <v>56.65</v>
      </c>
      <c r="P50" s="45">
        <v>66.06</v>
      </c>
      <c r="Q50" s="45">
        <v>72.34</v>
      </c>
      <c r="R50" s="45">
        <v>99.67</v>
      </c>
      <c r="S50" s="45">
        <v>61.96</v>
      </c>
      <c r="T50" s="45">
        <v>79.5</v>
      </c>
      <c r="U50" s="45">
        <v>94.9</v>
      </c>
      <c r="V50" s="45">
        <v>94.08</v>
      </c>
      <c r="W50" s="45">
        <v>97.98</v>
      </c>
      <c r="X50" s="45">
        <v>93.17</v>
      </c>
      <c r="Y50" s="45">
        <v>48.67</v>
      </c>
      <c r="Z50" s="45">
        <v>43.33</v>
      </c>
      <c r="AA50" s="45">
        <v>50.79</v>
      </c>
      <c r="AB50" s="45">
        <v>65.069999999999993</v>
      </c>
      <c r="AC50" s="45">
        <v>56.99</v>
      </c>
      <c r="AD50" s="45">
        <v>39.17</v>
      </c>
      <c r="AE50" s="45">
        <v>65.849999999999994</v>
      </c>
      <c r="AF50" s="45">
        <v>62.97</v>
      </c>
    </row>
    <row r="51" spans="1:32" x14ac:dyDescent="0.25">
      <c r="A51" s="45" t="s">
        <v>623</v>
      </c>
      <c r="B51" s="45" t="s">
        <v>624</v>
      </c>
      <c r="C51" s="45">
        <v>1</v>
      </c>
      <c r="D51" s="45">
        <v>1</v>
      </c>
      <c r="E51" s="45" t="s">
        <v>619</v>
      </c>
      <c r="F51" s="45" t="s">
        <v>625</v>
      </c>
      <c r="G51" s="45">
        <v>18.489999999999998</v>
      </c>
      <c r="H51" s="45">
        <v>12.07</v>
      </c>
      <c r="I51" s="45">
        <v>17.27</v>
      </c>
      <c r="J51" s="45">
        <v>27.72</v>
      </c>
      <c r="K51" s="45">
        <v>21.99</v>
      </c>
      <c r="L51" s="45">
        <v>23.71</v>
      </c>
      <c r="M51" s="45">
        <v>27.73</v>
      </c>
      <c r="N51" s="45">
        <v>35.89</v>
      </c>
      <c r="O51" s="45">
        <v>48.89</v>
      </c>
      <c r="P51" s="45">
        <v>59.05</v>
      </c>
      <c r="Q51" s="45">
        <v>67.19</v>
      </c>
      <c r="R51" s="45">
        <v>92.57</v>
      </c>
      <c r="S51" s="45">
        <v>59.04</v>
      </c>
      <c r="T51" s="45">
        <v>75.83</v>
      </c>
      <c r="U51" s="45">
        <v>102.58</v>
      </c>
      <c r="V51" s="45">
        <v>101.09</v>
      </c>
      <c r="W51" s="45">
        <v>98.12</v>
      </c>
      <c r="X51" s="45">
        <v>89.63</v>
      </c>
      <c r="Y51" s="45">
        <v>46.34</v>
      </c>
      <c r="Z51" s="45">
        <v>38.700000000000003</v>
      </c>
      <c r="AA51" s="45">
        <v>48.98</v>
      </c>
      <c r="AB51" s="45">
        <v>61.34</v>
      </c>
      <c r="AC51" s="45">
        <v>57.95</v>
      </c>
      <c r="AD51" s="45">
        <v>37.25</v>
      </c>
      <c r="AE51" s="45">
        <v>64.33</v>
      </c>
      <c r="AF51" s="45">
        <v>60.57</v>
      </c>
    </row>
    <row r="52" spans="1:32" x14ac:dyDescent="0.25">
      <c r="A52" s="45" t="s">
        <v>626</v>
      </c>
      <c r="B52" s="45" t="s">
        <v>627</v>
      </c>
      <c r="C52" s="45">
        <v>1</v>
      </c>
      <c r="D52" s="45">
        <v>1</v>
      </c>
      <c r="E52" s="45" t="s">
        <v>619</v>
      </c>
      <c r="F52" s="45" t="s">
        <v>628</v>
      </c>
      <c r="G52" s="45">
        <v>18.989999999999998</v>
      </c>
      <c r="H52" s="45">
        <v>12.51</v>
      </c>
      <c r="I52" s="45">
        <v>17.48</v>
      </c>
      <c r="J52" s="45">
        <v>28.26</v>
      </c>
      <c r="K52" s="45">
        <v>22.96</v>
      </c>
      <c r="L52" s="45">
        <v>24.09</v>
      </c>
      <c r="M52" s="45">
        <v>28.53</v>
      </c>
      <c r="N52" s="45">
        <v>36.950000000000003</v>
      </c>
      <c r="O52" s="45">
        <v>50.25</v>
      </c>
      <c r="P52" s="45">
        <v>60.25</v>
      </c>
      <c r="Q52" s="45">
        <v>68.14</v>
      </c>
      <c r="R52" s="45">
        <v>94.74</v>
      </c>
      <c r="S52" s="45">
        <v>59.36</v>
      </c>
      <c r="T52" s="45">
        <v>76.7</v>
      </c>
      <c r="U52" s="45">
        <v>101.86</v>
      </c>
      <c r="V52" s="45">
        <v>100.82</v>
      </c>
      <c r="W52" s="45">
        <v>100.46</v>
      </c>
      <c r="X52" s="45">
        <v>92.05</v>
      </c>
      <c r="Y52" s="45">
        <v>48.4</v>
      </c>
      <c r="Z52" s="45">
        <v>40.69</v>
      </c>
      <c r="AA52" s="45">
        <v>50.68</v>
      </c>
      <c r="AB52" s="45">
        <v>64.48</v>
      </c>
      <c r="AC52" s="45">
        <v>59.36</v>
      </c>
      <c r="AD52" s="45">
        <v>39.72</v>
      </c>
      <c r="AE52" s="45">
        <v>65.12</v>
      </c>
      <c r="AF52" s="45">
        <v>61.56</v>
      </c>
    </row>
    <row r="53" spans="1:32" x14ac:dyDescent="0.25">
      <c r="A53" s="45" t="s">
        <v>629</v>
      </c>
      <c r="B53" s="45" t="s">
        <v>630</v>
      </c>
      <c r="C53" s="45">
        <v>1</v>
      </c>
      <c r="D53" s="45">
        <v>1</v>
      </c>
      <c r="E53" s="45" t="s">
        <v>619</v>
      </c>
      <c r="F53" s="45" t="s">
        <v>631</v>
      </c>
      <c r="G53" s="45">
        <v>19.09</v>
      </c>
      <c r="H53" s="45">
        <v>12.74</v>
      </c>
      <c r="I53" s="45">
        <v>18</v>
      </c>
      <c r="J53" s="45">
        <v>28.59</v>
      </c>
      <c r="K53" s="45">
        <v>24.43</v>
      </c>
      <c r="L53" s="45">
        <v>25.03</v>
      </c>
      <c r="M53" s="45">
        <v>28.86</v>
      </c>
      <c r="N53" s="45">
        <v>38.299999999999997</v>
      </c>
      <c r="O53" s="45">
        <v>54.6</v>
      </c>
      <c r="P53" s="45">
        <v>65.180000000000007</v>
      </c>
      <c r="Q53" s="45">
        <v>72.489999999999995</v>
      </c>
      <c r="R53" s="45">
        <v>96.94</v>
      </c>
      <c r="S53" s="45">
        <v>61.75</v>
      </c>
      <c r="T53" s="45">
        <v>79.64</v>
      </c>
      <c r="U53" s="45">
        <v>111.33</v>
      </c>
      <c r="V53" s="45">
        <v>111.65</v>
      </c>
      <c r="W53" s="45">
        <v>108.56</v>
      </c>
      <c r="X53" s="45">
        <v>98.89</v>
      </c>
      <c r="Y53" s="45">
        <v>52.32</v>
      </c>
      <c r="Z53" s="45">
        <v>43.74</v>
      </c>
      <c r="AA53" s="45">
        <v>54.16</v>
      </c>
      <c r="AB53" s="45">
        <v>71.209999999999994</v>
      </c>
      <c r="AC53" s="45">
        <v>64.34</v>
      </c>
      <c r="AD53" s="45">
        <v>41.69</v>
      </c>
      <c r="AE53" s="45">
        <v>68.78</v>
      </c>
      <c r="AF53" s="45">
        <v>66.64</v>
      </c>
    </row>
    <row r="54" spans="1:32" x14ac:dyDescent="0.25">
      <c r="A54" s="59" t="s">
        <v>632</v>
      </c>
      <c r="B54" s="59" t="s">
        <v>632</v>
      </c>
      <c r="C54" s="45">
        <v>0</v>
      </c>
      <c r="D54" s="45">
        <v>0</v>
      </c>
      <c r="E54" s="45" t="s">
        <v>616</v>
      </c>
    </row>
    <row r="55" spans="1:32" x14ac:dyDescent="0.25">
      <c r="A55" s="46" t="s">
        <v>633</v>
      </c>
      <c r="B55" s="45" t="s">
        <v>633</v>
      </c>
      <c r="C55" s="45">
        <v>0</v>
      </c>
      <c r="D55" s="45">
        <v>0</v>
      </c>
    </row>
    <row r="56" spans="1:32" x14ac:dyDescent="0.25">
      <c r="A56" s="45" t="s">
        <v>600</v>
      </c>
      <c r="B56" s="45" t="s">
        <v>634</v>
      </c>
      <c r="C56" s="45">
        <v>1</v>
      </c>
      <c r="D56" s="45">
        <v>1</v>
      </c>
      <c r="E56" s="45" t="s">
        <v>616</v>
      </c>
      <c r="F56" s="45" t="s">
        <v>635</v>
      </c>
      <c r="G56" s="45">
        <v>70</v>
      </c>
      <c r="H56" s="45">
        <v>53</v>
      </c>
      <c r="I56" s="45">
        <v>64</v>
      </c>
      <c r="J56" s="45">
        <v>96</v>
      </c>
      <c r="K56" s="45">
        <v>89</v>
      </c>
      <c r="L56" s="45">
        <v>83</v>
      </c>
      <c r="M56" s="45">
        <v>100</v>
      </c>
      <c r="N56" s="45">
        <v>129</v>
      </c>
      <c r="O56" s="45">
        <v>167</v>
      </c>
      <c r="P56" s="45">
        <v>197</v>
      </c>
      <c r="Q56" s="45">
        <v>218</v>
      </c>
      <c r="R56" s="45">
        <v>258</v>
      </c>
      <c r="S56" s="45">
        <v>176</v>
      </c>
      <c r="T56" s="45">
        <v>217</v>
      </c>
      <c r="U56" s="45">
        <v>287</v>
      </c>
      <c r="V56" s="45">
        <v>293</v>
      </c>
      <c r="W56" s="45">
        <v>281</v>
      </c>
      <c r="X56" s="45">
        <v>262</v>
      </c>
      <c r="Y56" s="45">
        <v>173</v>
      </c>
      <c r="Z56" s="45">
        <v>145</v>
      </c>
      <c r="AA56" s="45">
        <v>169</v>
      </c>
      <c r="AB56" s="45">
        <v>198</v>
      </c>
      <c r="AC56" s="45">
        <v>186</v>
      </c>
      <c r="AD56" s="45">
        <v>133</v>
      </c>
      <c r="AE56" s="45">
        <v>206</v>
      </c>
      <c r="AF56" s="45">
        <v>194</v>
      </c>
    </row>
    <row r="57" spans="1:32" x14ac:dyDescent="0.25">
      <c r="A57" s="45" t="s">
        <v>636</v>
      </c>
      <c r="B57" s="45" t="s">
        <v>637</v>
      </c>
      <c r="C57" s="45">
        <v>1</v>
      </c>
      <c r="D57" s="45">
        <v>1</v>
      </c>
      <c r="E57" s="45" t="s">
        <v>616</v>
      </c>
      <c r="F57" s="45" t="s">
        <v>638</v>
      </c>
      <c r="G57" s="45">
        <v>61</v>
      </c>
      <c r="H57" s="45">
        <v>45</v>
      </c>
      <c r="I57" s="45">
        <v>55</v>
      </c>
      <c r="J57" s="45">
        <v>90</v>
      </c>
      <c r="K57" s="45">
        <v>79</v>
      </c>
      <c r="L57" s="45">
        <v>72</v>
      </c>
      <c r="M57" s="45">
        <v>88</v>
      </c>
      <c r="N57" s="45">
        <v>118</v>
      </c>
      <c r="O57" s="45">
        <v>174</v>
      </c>
      <c r="P57" s="45">
        <v>201</v>
      </c>
      <c r="Q57" s="45">
        <v>220</v>
      </c>
      <c r="R57" s="45">
        <v>300</v>
      </c>
      <c r="S57" s="45">
        <v>171</v>
      </c>
      <c r="T57" s="45">
        <v>221</v>
      </c>
      <c r="U57" s="45">
        <v>304</v>
      </c>
      <c r="V57" s="45">
        <v>311</v>
      </c>
      <c r="W57" s="45">
        <v>303</v>
      </c>
      <c r="X57" s="45">
        <v>282</v>
      </c>
      <c r="Y57" s="45">
        <v>167</v>
      </c>
      <c r="Z57" s="45">
        <v>138</v>
      </c>
      <c r="AA57" s="45">
        <v>169</v>
      </c>
      <c r="AB57" s="45">
        <v>213</v>
      </c>
      <c r="AC57" s="45">
        <v>196</v>
      </c>
      <c r="AD57" s="45">
        <v>129</v>
      </c>
      <c r="AE57" s="45">
        <v>204</v>
      </c>
      <c r="AF57" s="45">
        <v>202</v>
      </c>
    </row>
    <row r="58" spans="1:32" x14ac:dyDescent="0.25">
      <c r="A58" s="45" t="s">
        <v>639</v>
      </c>
      <c r="B58" s="45" t="s">
        <v>640</v>
      </c>
      <c r="C58" s="45">
        <v>1</v>
      </c>
      <c r="D58" s="45">
        <v>1</v>
      </c>
      <c r="E58" s="45" t="s">
        <v>616</v>
      </c>
      <c r="F58" s="45" t="s">
        <v>641</v>
      </c>
      <c r="G58" s="45">
        <v>59</v>
      </c>
      <c r="H58" s="45">
        <v>42</v>
      </c>
      <c r="I58" s="45">
        <v>49</v>
      </c>
      <c r="J58" s="45">
        <v>89</v>
      </c>
      <c r="K58" s="45">
        <v>76</v>
      </c>
      <c r="L58" s="45">
        <v>69</v>
      </c>
      <c r="M58" s="45">
        <v>88</v>
      </c>
      <c r="N58" s="45">
        <v>113</v>
      </c>
      <c r="O58" s="45">
        <v>162</v>
      </c>
      <c r="P58" s="45">
        <v>183</v>
      </c>
      <c r="Q58" s="45">
        <v>207</v>
      </c>
      <c r="R58" s="45">
        <v>275</v>
      </c>
      <c r="S58" s="45">
        <v>166</v>
      </c>
      <c r="T58" s="45">
        <v>215</v>
      </c>
      <c r="U58" s="45">
        <v>291</v>
      </c>
      <c r="V58" s="45">
        <v>303</v>
      </c>
      <c r="W58" s="45">
        <v>297</v>
      </c>
      <c r="X58" s="45">
        <v>274</v>
      </c>
      <c r="Y58" s="45">
        <v>157</v>
      </c>
      <c r="Z58" s="45">
        <v>124</v>
      </c>
      <c r="AA58" s="45">
        <v>160</v>
      </c>
      <c r="AB58" s="45">
        <v>200</v>
      </c>
      <c r="AC58" s="45">
        <v>190</v>
      </c>
      <c r="AD58" s="45">
        <v>125</v>
      </c>
      <c r="AE58" s="45">
        <v>196</v>
      </c>
      <c r="AF58" s="45">
        <v>198</v>
      </c>
    </row>
    <row r="59" spans="1:32" x14ac:dyDescent="0.25">
      <c r="A59" s="45" t="s">
        <v>642</v>
      </c>
      <c r="B59" s="45" t="s">
        <v>642</v>
      </c>
      <c r="C59" s="45">
        <v>0</v>
      </c>
      <c r="D59" s="45">
        <v>0</v>
      </c>
    </row>
    <row r="60" spans="1:32" x14ac:dyDescent="0.25">
      <c r="A60" s="45" t="s">
        <v>190</v>
      </c>
      <c r="B60" s="45" t="s">
        <v>643</v>
      </c>
      <c r="C60" s="45">
        <v>1</v>
      </c>
      <c r="D60" s="45">
        <v>1</v>
      </c>
      <c r="E60" s="45" t="s">
        <v>616</v>
      </c>
      <c r="F60" s="45" t="s">
        <v>644</v>
      </c>
      <c r="G60" s="45">
        <v>61</v>
      </c>
      <c r="H60" s="45">
        <v>45</v>
      </c>
      <c r="I60" s="45">
        <v>54</v>
      </c>
      <c r="J60" s="45">
        <v>90</v>
      </c>
      <c r="K60" s="45">
        <v>78</v>
      </c>
      <c r="L60" s="45">
        <v>72</v>
      </c>
      <c r="M60" s="45">
        <v>87</v>
      </c>
      <c r="N60" s="45">
        <v>121</v>
      </c>
      <c r="O60" s="45">
        <v>174</v>
      </c>
      <c r="P60" s="45">
        <v>200</v>
      </c>
      <c r="Q60" s="45">
        <v>217</v>
      </c>
      <c r="R60" s="45">
        <v>305</v>
      </c>
      <c r="S60" s="45">
        <v>171</v>
      </c>
      <c r="T60" s="45">
        <v>220</v>
      </c>
      <c r="U60" s="45">
        <v>305</v>
      </c>
      <c r="V60" s="45">
        <v>310</v>
      </c>
      <c r="W60" s="45">
        <v>298</v>
      </c>
      <c r="X60" s="45">
        <v>278</v>
      </c>
      <c r="Y60" s="45">
        <v>163</v>
      </c>
      <c r="Z60" s="45">
        <v>132</v>
      </c>
      <c r="AA60" s="45">
        <v>163</v>
      </c>
      <c r="AB60" s="45">
        <v>212</v>
      </c>
      <c r="AC60" s="45">
        <v>197</v>
      </c>
      <c r="AD60" s="45">
        <v>131</v>
      </c>
      <c r="AE60" s="45">
        <v>189</v>
      </c>
      <c r="AF60" s="45">
        <v>199</v>
      </c>
    </row>
    <row r="61" spans="1:32" x14ac:dyDescent="0.25">
      <c r="A61" s="45" t="s">
        <v>645</v>
      </c>
      <c r="B61" s="45" t="s">
        <v>646</v>
      </c>
      <c r="C61" s="45">
        <v>1</v>
      </c>
      <c r="D61" s="45">
        <v>1</v>
      </c>
      <c r="E61" s="45" t="s">
        <v>616</v>
      </c>
      <c r="F61" s="45" t="s">
        <v>647</v>
      </c>
      <c r="G61" s="45">
        <v>42</v>
      </c>
      <c r="H61" s="45">
        <v>31</v>
      </c>
      <c r="I61" s="45">
        <v>38</v>
      </c>
      <c r="J61" s="45">
        <v>60</v>
      </c>
      <c r="K61" s="45">
        <v>53</v>
      </c>
      <c r="L61" s="45">
        <v>57</v>
      </c>
      <c r="M61" s="45">
        <v>70</v>
      </c>
      <c r="N61" s="45">
        <v>74</v>
      </c>
      <c r="O61" s="45">
        <v>106</v>
      </c>
      <c r="P61" s="45">
        <v>122</v>
      </c>
      <c r="Q61" s="45">
        <v>139</v>
      </c>
      <c r="R61" s="45">
        <v>200</v>
      </c>
      <c r="S61" s="45">
        <v>133</v>
      </c>
      <c r="T61" s="45">
        <v>171</v>
      </c>
      <c r="U61" s="45">
        <v>239</v>
      </c>
      <c r="V61" s="45">
        <v>260</v>
      </c>
      <c r="W61" s="45">
        <v>248</v>
      </c>
      <c r="X61" s="45">
        <v>231</v>
      </c>
      <c r="Y61" s="45">
        <v>126</v>
      </c>
      <c r="Z61" s="45">
        <v>94</v>
      </c>
      <c r="AA61" s="45">
        <v>128</v>
      </c>
      <c r="AB61" s="45">
        <v>166</v>
      </c>
      <c r="AC61" s="45">
        <v>158</v>
      </c>
      <c r="AD61" s="45">
        <v>125</v>
      </c>
      <c r="AE61" s="45">
        <v>164</v>
      </c>
      <c r="AF61" s="45">
        <v>147</v>
      </c>
    </row>
    <row r="62" spans="1:32" x14ac:dyDescent="0.25">
      <c r="A62" s="46" t="s">
        <v>648</v>
      </c>
      <c r="B62" s="45" t="s">
        <v>648</v>
      </c>
      <c r="C62" s="45">
        <v>0</v>
      </c>
      <c r="D62" s="45">
        <v>0</v>
      </c>
    </row>
    <row r="63" spans="1:32" x14ac:dyDescent="0.25">
      <c r="A63" s="45" t="s">
        <v>649</v>
      </c>
      <c r="B63" s="45" t="s">
        <v>650</v>
      </c>
      <c r="C63" s="45">
        <v>1</v>
      </c>
      <c r="D63" s="45">
        <v>1</v>
      </c>
      <c r="E63" s="45" t="s">
        <v>616</v>
      </c>
      <c r="F63" s="45" t="s">
        <v>651</v>
      </c>
      <c r="G63" s="45">
        <v>120</v>
      </c>
      <c r="H63" s="45">
        <v>103</v>
      </c>
      <c r="I63" s="45">
        <v>114</v>
      </c>
      <c r="J63" s="45">
        <v>149</v>
      </c>
      <c r="K63" s="45">
        <v>143</v>
      </c>
      <c r="L63" s="45">
        <v>134</v>
      </c>
      <c r="M63" s="45">
        <v>156</v>
      </c>
      <c r="N63" s="45">
        <v>185</v>
      </c>
      <c r="O63" s="45">
        <v>227</v>
      </c>
      <c r="P63" s="45">
        <v>258</v>
      </c>
      <c r="Q63" s="45">
        <v>281</v>
      </c>
      <c r="R63" s="45">
        <v>326</v>
      </c>
      <c r="S63" s="45">
        <v>235</v>
      </c>
      <c r="T63" s="45">
        <v>278</v>
      </c>
      <c r="U63" s="45">
        <v>353</v>
      </c>
      <c r="V63" s="45">
        <v>363</v>
      </c>
      <c r="W63" s="45">
        <v>351</v>
      </c>
      <c r="X63" s="45">
        <v>336</v>
      </c>
      <c r="Y63" s="45">
        <v>243</v>
      </c>
      <c r="Z63" s="45">
        <v>215</v>
      </c>
      <c r="AA63" s="45">
        <v>242</v>
      </c>
      <c r="AB63" s="45">
        <v>273</v>
      </c>
      <c r="AC63" s="45">
        <v>260</v>
      </c>
      <c r="AD63" s="45">
        <v>218</v>
      </c>
      <c r="AE63" s="45">
        <v>285</v>
      </c>
      <c r="AF63" s="45">
        <v>274</v>
      </c>
    </row>
    <row r="64" spans="1:32" x14ac:dyDescent="0.25">
      <c r="A64" s="45" t="s">
        <v>652</v>
      </c>
      <c r="B64" s="45" t="s">
        <v>653</v>
      </c>
      <c r="C64" s="45">
        <v>1</v>
      </c>
      <c r="D64" s="45">
        <v>1</v>
      </c>
      <c r="E64" s="45" t="s">
        <v>616</v>
      </c>
      <c r="F64" s="45" t="s">
        <v>654</v>
      </c>
      <c r="G64" s="45">
        <v>124</v>
      </c>
      <c r="H64" s="45">
        <v>107</v>
      </c>
      <c r="I64" s="45">
        <v>118</v>
      </c>
      <c r="J64" s="45">
        <v>153</v>
      </c>
      <c r="K64" s="45">
        <v>147</v>
      </c>
      <c r="L64" s="45">
        <v>139</v>
      </c>
      <c r="M64" s="45">
        <v>160</v>
      </c>
      <c r="N64" s="45">
        <v>189</v>
      </c>
      <c r="O64" s="45">
        <v>231</v>
      </c>
      <c r="P64" s="45">
        <v>262</v>
      </c>
      <c r="Q64" s="45">
        <v>285</v>
      </c>
      <c r="R64" s="45">
        <v>331</v>
      </c>
      <c r="S64" s="45">
        <v>240</v>
      </c>
      <c r="T64" s="45">
        <v>283</v>
      </c>
      <c r="U64" s="45">
        <v>358</v>
      </c>
      <c r="V64" s="45">
        <v>369</v>
      </c>
      <c r="W64" s="45">
        <v>358</v>
      </c>
      <c r="X64" s="45">
        <v>344</v>
      </c>
      <c r="Y64" s="45">
        <v>252</v>
      </c>
      <c r="Z64" s="45">
        <v>226</v>
      </c>
      <c r="AA64" s="45">
        <v>253</v>
      </c>
      <c r="AB64" s="45">
        <v>282</v>
      </c>
      <c r="AC64" s="45">
        <v>269</v>
      </c>
      <c r="AD64" s="45">
        <v>227</v>
      </c>
      <c r="AE64" s="45">
        <v>296</v>
      </c>
      <c r="AF64" s="45">
        <v>288</v>
      </c>
    </row>
    <row r="65" spans="1:32" x14ac:dyDescent="0.25">
      <c r="A65" s="45" t="s">
        <v>655</v>
      </c>
      <c r="B65" s="45" t="s">
        <v>656</v>
      </c>
      <c r="C65" s="45">
        <v>1</v>
      </c>
      <c r="D65" s="45">
        <v>1</v>
      </c>
      <c r="E65" s="45" t="s">
        <v>616</v>
      </c>
      <c r="F65" s="45" t="s">
        <v>617</v>
      </c>
      <c r="G65" s="45">
        <v>119</v>
      </c>
      <c r="H65" s="45">
        <v>104</v>
      </c>
      <c r="I65" s="45">
        <v>112</v>
      </c>
      <c r="J65" s="45">
        <v>150</v>
      </c>
      <c r="K65" s="45">
        <v>141</v>
      </c>
      <c r="L65" s="45">
        <v>132</v>
      </c>
      <c r="M65" s="45">
        <v>151</v>
      </c>
      <c r="N65" s="45">
        <v>181</v>
      </c>
      <c r="O65" s="45">
        <v>240</v>
      </c>
      <c r="P65" s="45">
        <v>271</v>
      </c>
      <c r="Q65" s="45">
        <v>288</v>
      </c>
      <c r="R65" s="45">
        <v>383</v>
      </c>
      <c r="S65" s="45">
        <v>247</v>
      </c>
      <c r="T65" s="45">
        <v>299</v>
      </c>
      <c r="U65" s="45">
        <v>385</v>
      </c>
      <c r="V65" s="45">
        <v>397</v>
      </c>
      <c r="W65" s="45">
        <v>392</v>
      </c>
      <c r="X65" s="45">
        <v>383</v>
      </c>
      <c r="Y65" s="45">
        <v>271</v>
      </c>
      <c r="Z65" s="45">
        <v>231</v>
      </c>
      <c r="AA65" s="45">
        <v>265</v>
      </c>
      <c r="AB65" s="45">
        <v>318</v>
      </c>
      <c r="AC65" s="45">
        <v>306</v>
      </c>
      <c r="AD65" s="45">
        <v>255</v>
      </c>
      <c r="AE65" s="45">
        <v>316</v>
      </c>
      <c r="AF65" s="45">
        <v>309</v>
      </c>
    </row>
    <row r="66" spans="1:32" x14ac:dyDescent="0.25">
      <c r="A66" s="45" t="s">
        <v>657</v>
      </c>
      <c r="B66" s="45" t="s">
        <v>658</v>
      </c>
      <c r="C66" s="45">
        <v>1</v>
      </c>
      <c r="D66" s="45">
        <v>1</v>
      </c>
      <c r="E66" s="45" t="s">
        <v>616</v>
      </c>
      <c r="F66" s="45" t="s">
        <v>659</v>
      </c>
      <c r="G66" s="45">
        <v>103</v>
      </c>
      <c r="H66" s="45">
        <v>89</v>
      </c>
      <c r="I66" s="45">
        <v>90</v>
      </c>
      <c r="J66" s="45">
        <v>138</v>
      </c>
      <c r="K66" s="45">
        <v>133</v>
      </c>
      <c r="L66" s="45">
        <v>117</v>
      </c>
      <c r="M66" s="45">
        <v>143</v>
      </c>
      <c r="N66" s="45">
        <v>165</v>
      </c>
      <c r="O66" s="45">
        <v>220</v>
      </c>
      <c r="P66" s="45">
        <v>247</v>
      </c>
      <c r="Q66" s="45">
        <v>266</v>
      </c>
      <c r="R66" s="45">
        <v>351</v>
      </c>
      <c r="S66" s="45">
        <v>252</v>
      </c>
      <c r="T66" s="45">
        <v>297</v>
      </c>
      <c r="U66" s="45">
        <v>366</v>
      </c>
      <c r="V66" s="45">
        <v>379</v>
      </c>
      <c r="W66" s="45">
        <v>378</v>
      </c>
      <c r="X66" s="45">
        <v>371</v>
      </c>
      <c r="Y66" s="45">
        <v>265</v>
      </c>
      <c r="Z66" s="45">
        <v>210</v>
      </c>
      <c r="AA66" s="45">
        <v>251</v>
      </c>
      <c r="AB66" s="45">
        <v>301</v>
      </c>
      <c r="AC66" s="45">
        <v>300</v>
      </c>
      <c r="AD66" s="45">
        <v>244</v>
      </c>
      <c r="AE66" s="45">
        <v>297</v>
      </c>
      <c r="AF66" s="45">
        <v>305</v>
      </c>
    </row>
    <row r="67" spans="1:32" x14ac:dyDescent="0.25">
      <c r="A67" s="46" t="s">
        <v>192</v>
      </c>
      <c r="B67" s="45" t="s">
        <v>192</v>
      </c>
      <c r="E67" s="45" t="s">
        <v>660</v>
      </c>
    </row>
    <row r="68" spans="1:32" x14ac:dyDescent="0.25">
      <c r="A68" s="45" t="s">
        <v>661</v>
      </c>
      <c r="B68" s="45" t="s">
        <v>662</v>
      </c>
      <c r="C68" s="45">
        <v>1</v>
      </c>
      <c r="D68" s="45">
        <v>1</v>
      </c>
      <c r="E68" s="45" t="s">
        <v>660</v>
      </c>
      <c r="F68" s="45" t="s">
        <v>663</v>
      </c>
      <c r="G68" s="45">
        <v>2.56</v>
      </c>
      <c r="H68" s="45">
        <v>2.16</v>
      </c>
      <c r="I68" s="45">
        <v>2.33</v>
      </c>
      <c r="J68" s="45">
        <v>4.42</v>
      </c>
      <c r="K68" s="45">
        <v>4.07</v>
      </c>
      <c r="L68" s="45">
        <v>3.45</v>
      </c>
      <c r="M68" s="45">
        <v>5.64</v>
      </c>
      <c r="N68" s="45">
        <v>6.05</v>
      </c>
      <c r="O68" s="45">
        <v>9.06</v>
      </c>
      <c r="P68" s="45">
        <v>6.93</v>
      </c>
      <c r="Q68" s="45">
        <v>7.16</v>
      </c>
      <c r="R68" s="45">
        <v>9.1</v>
      </c>
      <c r="S68" s="45">
        <v>4.05</v>
      </c>
      <c r="T68" s="45">
        <v>4.49</v>
      </c>
      <c r="U68" s="45">
        <v>4.09</v>
      </c>
      <c r="V68" s="45">
        <v>2.82</v>
      </c>
      <c r="W68" s="45">
        <v>3.83</v>
      </c>
      <c r="X68" s="45">
        <v>4.54</v>
      </c>
      <c r="Y68" s="45">
        <v>2.73</v>
      </c>
      <c r="Z68" s="45">
        <v>2.61</v>
      </c>
      <c r="AA68" s="45">
        <v>3.1</v>
      </c>
      <c r="AB68" s="45">
        <v>3.27</v>
      </c>
      <c r="AC68" s="45">
        <v>2.67</v>
      </c>
      <c r="AD68" s="45">
        <v>2.11</v>
      </c>
      <c r="AE68" s="45">
        <v>3.34</v>
      </c>
      <c r="AF68" s="45">
        <v>3.12</v>
      </c>
    </row>
    <row r="69" spans="1:32" x14ac:dyDescent="0.25">
      <c r="A69" s="45" t="s">
        <v>661</v>
      </c>
      <c r="B69" s="45" t="s">
        <v>662</v>
      </c>
      <c r="C69" s="45">
        <v>1</v>
      </c>
      <c r="D69" s="45">
        <v>1</v>
      </c>
      <c r="E69" s="45" t="s">
        <v>664</v>
      </c>
      <c r="F69" s="45" t="s">
        <v>665</v>
      </c>
      <c r="G69" s="45">
        <v>2.5</v>
      </c>
      <c r="H69" s="45">
        <v>2.09</v>
      </c>
      <c r="I69" s="45">
        <v>2.27</v>
      </c>
      <c r="J69" s="45">
        <v>4.3099999999999996</v>
      </c>
      <c r="K69" s="45">
        <v>3.96</v>
      </c>
      <c r="L69" s="45">
        <v>3.37</v>
      </c>
      <c r="M69" s="45">
        <v>5.49</v>
      </c>
      <c r="N69" s="45">
        <v>5.9</v>
      </c>
      <c r="O69" s="45">
        <v>8.81</v>
      </c>
      <c r="P69" s="45">
        <v>6.74</v>
      </c>
      <c r="Q69" s="45">
        <v>6.98</v>
      </c>
      <c r="R69" s="45">
        <v>8.86</v>
      </c>
      <c r="S69" s="45">
        <v>3.95</v>
      </c>
      <c r="T69" s="45">
        <v>4.3899999999999997</v>
      </c>
      <c r="U69" s="45">
        <v>4</v>
      </c>
      <c r="V69" s="45">
        <v>2.75</v>
      </c>
      <c r="W69" s="45">
        <v>3.73</v>
      </c>
      <c r="X69" s="45">
        <v>4.3899999999999997</v>
      </c>
      <c r="Y69" s="45">
        <v>2.63</v>
      </c>
      <c r="Z69" s="45">
        <v>2.5099999999999998</v>
      </c>
      <c r="AA69" s="45">
        <v>2.99</v>
      </c>
      <c r="AB69" s="45">
        <v>3.15</v>
      </c>
      <c r="AC69" s="45">
        <v>2.57</v>
      </c>
      <c r="AD69" s="45">
        <v>2.0299999999999998</v>
      </c>
      <c r="AE69" s="45">
        <v>3.22</v>
      </c>
      <c r="AF69" s="45">
        <v>3</v>
      </c>
    </row>
    <row r="70" spans="1:32" x14ac:dyDescent="0.25">
      <c r="A70" s="46" t="s">
        <v>666</v>
      </c>
      <c r="B70" s="45" t="s">
        <v>667</v>
      </c>
      <c r="E70" s="45" t="s">
        <v>660</v>
      </c>
    </row>
    <row r="71" spans="1:32" x14ac:dyDescent="0.25">
      <c r="A71" s="45" t="s">
        <v>668</v>
      </c>
      <c r="B71" s="45" t="s">
        <v>669</v>
      </c>
      <c r="C71" s="45">
        <v>1</v>
      </c>
      <c r="D71" s="45">
        <v>1</v>
      </c>
      <c r="E71" s="45" t="s">
        <v>660</v>
      </c>
      <c r="F71" s="45" t="s">
        <v>670</v>
      </c>
      <c r="G71" s="45" t="s">
        <v>671</v>
      </c>
      <c r="H71" s="45" t="s">
        <v>671</v>
      </c>
      <c r="I71" s="45" t="s">
        <v>671</v>
      </c>
      <c r="J71" s="45" t="s">
        <v>671</v>
      </c>
      <c r="K71" s="45">
        <v>5.24</v>
      </c>
      <c r="L71" s="45">
        <v>4.0199999999999996</v>
      </c>
      <c r="M71" s="45">
        <v>5.89</v>
      </c>
      <c r="N71" s="45">
        <v>6.53</v>
      </c>
      <c r="O71" s="45">
        <v>8.56</v>
      </c>
      <c r="P71" s="45">
        <v>7.87</v>
      </c>
      <c r="Q71" s="45">
        <v>7.68</v>
      </c>
      <c r="R71" s="45">
        <v>9.65</v>
      </c>
      <c r="S71" s="45">
        <v>5.33</v>
      </c>
      <c r="T71" s="45">
        <v>5.49</v>
      </c>
      <c r="U71" s="45">
        <v>5.13</v>
      </c>
      <c r="V71" s="45">
        <v>3.88</v>
      </c>
      <c r="W71" s="45">
        <v>4.6399999999999997</v>
      </c>
      <c r="X71" s="45">
        <v>5.61</v>
      </c>
      <c r="Y71" s="45">
        <v>3.93</v>
      </c>
      <c r="Z71" s="45">
        <v>3.51</v>
      </c>
      <c r="AA71" s="45">
        <v>4.08</v>
      </c>
      <c r="AB71" s="45">
        <v>4.1900000000000004</v>
      </c>
      <c r="AC71" s="45">
        <v>3.9</v>
      </c>
      <c r="AD71" s="45">
        <v>3.29</v>
      </c>
      <c r="AE71" s="45">
        <v>4.63</v>
      </c>
      <c r="AF71" s="45">
        <v>4.2</v>
      </c>
    </row>
    <row r="72" spans="1:32" x14ac:dyDescent="0.25">
      <c r="A72" s="45" t="s">
        <v>672</v>
      </c>
      <c r="B72" s="45" t="s">
        <v>673</v>
      </c>
      <c r="C72" s="45">
        <v>1</v>
      </c>
      <c r="D72" s="45">
        <v>1</v>
      </c>
      <c r="E72" s="45" t="s">
        <v>660</v>
      </c>
      <c r="F72" s="45" t="s">
        <v>674</v>
      </c>
      <c r="G72" s="45">
        <v>5.8</v>
      </c>
      <c r="H72" s="45">
        <v>5.49</v>
      </c>
      <c r="I72" s="45">
        <v>5.33</v>
      </c>
      <c r="J72" s="45">
        <v>6.59</v>
      </c>
      <c r="K72" s="45">
        <v>8.43</v>
      </c>
      <c r="L72" s="45">
        <v>6.63</v>
      </c>
      <c r="M72" s="45">
        <v>8.4</v>
      </c>
      <c r="N72" s="45">
        <v>9.43</v>
      </c>
      <c r="O72" s="45">
        <v>11.34</v>
      </c>
      <c r="P72" s="45">
        <v>12</v>
      </c>
      <c r="Q72" s="45">
        <v>11.34</v>
      </c>
      <c r="R72" s="45">
        <v>12.22</v>
      </c>
      <c r="S72" s="45">
        <v>10.06</v>
      </c>
      <c r="T72" s="45">
        <v>9.4499999999999993</v>
      </c>
      <c r="U72" s="45">
        <v>8.9</v>
      </c>
      <c r="V72" s="45">
        <v>8.11</v>
      </c>
      <c r="W72" s="45">
        <v>8.07</v>
      </c>
      <c r="X72" s="45">
        <v>8.8800000000000008</v>
      </c>
      <c r="Y72" s="45">
        <v>7.9</v>
      </c>
      <c r="Z72" s="45">
        <v>7.29</v>
      </c>
      <c r="AA72" s="45">
        <v>7.86</v>
      </c>
      <c r="AB72" s="45">
        <v>7.77</v>
      </c>
      <c r="AC72" s="45">
        <v>7.59</v>
      </c>
      <c r="AD72" s="45">
        <v>7.48</v>
      </c>
      <c r="AE72" s="45">
        <v>8.08</v>
      </c>
      <c r="AF72" s="45">
        <v>7.95</v>
      </c>
    </row>
    <row r="73" spans="1:32" x14ac:dyDescent="0.25">
      <c r="A73" s="45" t="s">
        <v>675</v>
      </c>
      <c r="B73" s="45" t="s">
        <v>676</v>
      </c>
      <c r="C73" s="45">
        <v>1</v>
      </c>
      <c r="D73" s="45">
        <v>1</v>
      </c>
      <c r="E73" s="45" t="s">
        <v>660</v>
      </c>
      <c r="F73" s="45" t="s">
        <v>677</v>
      </c>
      <c r="G73" s="45">
        <v>6.95</v>
      </c>
      <c r="H73" s="45">
        <v>6.83</v>
      </c>
      <c r="I73" s="45">
        <v>6.69</v>
      </c>
      <c r="J73" s="45">
        <v>7.77</v>
      </c>
      <c r="K73" s="45">
        <v>9.6300000000000008</v>
      </c>
      <c r="L73" s="45">
        <v>7.9</v>
      </c>
      <c r="M73" s="45">
        <v>9.6300000000000008</v>
      </c>
      <c r="N73" s="45">
        <v>10.75</v>
      </c>
      <c r="O73" s="45">
        <v>12.7</v>
      </c>
      <c r="P73" s="45">
        <v>13.73</v>
      </c>
      <c r="Q73" s="45">
        <v>13.08</v>
      </c>
      <c r="R73" s="45">
        <v>13.9</v>
      </c>
      <c r="S73" s="45">
        <v>12.14</v>
      </c>
      <c r="T73" s="45">
        <v>11.39</v>
      </c>
      <c r="U73" s="45">
        <v>11.03</v>
      </c>
      <c r="V73" s="45">
        <v>10.65</v>
      </c>
      <c r="W73" s="45">
        <v>10.29</v>
      </c>
      <c r="X73" s="45">
        <v>10.94</v>
      </c>
      <c r="Y73" s="45">
        <v>10.36</v>
      </c>
      <c r="Z73" s="45">
        <v>10.039999999999999</v>
      </c>
      <c r="AA73" s="45">
        <v>10.86</v>
      </c>
      <c r="AB73" s="45">
        <v>10.46</v>
      </c>
      <c r="AC73" s="45">
        <v>10.46</v>
      </c>
      <c r="AD73" s="45">
        <v>10.83</v>
      </c>
      <c r="AE73" s="45">
        <v>11.24</v>
      </c>
      <c r="AF73" s="45">
        <v>11.01</v>
      </c>
    </row>
    <row r="74" spans="1:32" x14ac:dyDescent="0.25">
      <c r="A74" s="45" t="s">
        <v>678</v>
      </c>
      <c r="B74" s="45" t="s">
        <v>678</v>
      </c>
      <c r="C74" s="45">
        <v>0</v>
      </c>
      <c r="D74" s="45">
        <v>0</v>
      </c>
      <c r="E74" s="45" t="s">
        <v>664</v>
      </c>
    </row>
    <row r="75" spans="1:32" x14ac:dyDescent="0.25">
      <c r="A75" s="46" t="s">
        <v>679</v>
      </c>
      <c r="B75" s="45" t="s">
        <v>679</v>
      </c>
      <c r="C75" s="45">
        <v>0</v>
      </c>
      <c r="D75" s="45">
        <v>0</v>
      </c>
      <c r="E75" s="45" t="s">
        <v>664</v>
      </c>
    </row>
    <row r="76" spans="1:32" x14ac:dyDescent="0.25">
      <c r="A76" s="45" t="s">
        <v>191</v>
      </c>
      <c r="B76" s="45" t="s">
        <v>680</v>
      </c>
      <c r="C76" s="45">
        <v>1</v>
      </c>
      <c r="D76" s="45">
        <v>1</v>
      </c>
      <c r="E76" s="45" t="s">
        <v>664</v>
      </c>
      <c r="F76" s="45" t="s">
        <v>681</v>
      </c>
      <c r="G76" s="45">
        <v>1.27</v>
      </c>
      <c r="H76" s="45">
        <v>1.25</v>
      </c>
      <c r="I76" s="45">
        <v>1.22</v>
      </c>
      <c r="J76" s="45">
        <v>1.2</v>
      </c>
      <c r="K76" s="45">
        <v>1.23</v>
      </c>
      <c r="L76" s="45">
        <v>1.25</v>
      </c>
      <c r="M76" s="45">
        <v>1.28</v>
      </c>
      <c r="N76" s="45">
        <v>1.36</v>
      </c>
      <c r="O76" s="45">
        <v>1.54</v>
      </c>
      <c r="P76" s="45">
        <v>1.69</v>
      </c>
      <c r="Q76" s="45">
        <v>1.77</v>
      </c>
      <c r="R76" s="45">
        <v>2.0699999999999998</v>
      </c>
      <c r="S76" s="45">
        <v>2.21</v>
      </c>
      <c r="T76" s="45">
        <v>2.27</v>
      </c>
      <c r="U76" s="45">
        <v>2.39</v>
      </c>
      <c r="V76" s="45">
        <v>2.38</v>
      </c>
      <c r="W76" s="45">
        <v>2.34</v>
      </c>
      <c r="X76" s="45">
        <v>2.36</v>
      </c>
      <c r="Y76" s="45">
        <v>2.23</v>
      </c>
      <c r="Z76" s="45">
        <v>2.11</v>
      </c>
      <c r="AA76" s="45">
        <v>2.06</v>
      </c>
      <c r="AB76" s="45">
        <v>2.06</v>
      </c>
      <c r="AC76" s="45">
        <v>2.02</v>
      </c>
      <c r="AD76" s="45">
        <v>1.92</v>
      </c>
      <c r="AE76" s="45">
        <v>1.88</v>
      </c>
      <c r="AF76" s="45">
        <v>1.85</v>
      </c>
    </row>
    <row r="77" spans="1:32" x14ac:dyDescent="0.25">
      <c r="A77" s="45" t="s">
        <v>192</v>
      </c>
      <c r="B77" s="45" t="s">
        <v>682</v>
      </c>
      <c r="C77" s="45">
        <v>1</v>
      </c>
      <c r="D77" s="45">
        <v>1</v>
      </c>
      <c r="E77" s="45" t="s">
        <v>664</v>
      </c>
      <c r="F77" s="45" t="s">
        <v>683</v>
      </c>
      <c r="G77" s="45">
        <v>2.76</v>
      </c>
      <c r="H77" s="45">
        <v>2.38</v>
      </c>
      <c r="I77" s="45">
        <v>2.57</v>
      </c>
      <c r="J77" s="45">
        <v>4.33</v>
      </c>
      <c r="K77" s="45">
        <v>4.4400000000000004</v>
      </c>
      <c r="L77" s="45">
        <v>3.55</v>
      </c>
      <c r="M77" s="45">
        <v>5.39</v>
      </c>
      <c r="N77" s="45">
        <v>5.96</v>
      </c>
      <c r="O77" s="45">
        <v>8.23</v>
      </c>
      <c r="P77" s="45">
        <v>6.92</v>
      </c>
      <c r="Q77" s="45">
        <v>7.09</v>
      </c>
      <c r="R77" s="45">
        <v>9.0399999999999991</v>
      </c>
      <c r="S77" s="45">
        <v>4.7300000000000004</v>
      </c>
      <c r="T77" s="45">
        <v>5.09</v>
      </c>
      <c r="U77" s="45">
        <v>4.7300000000000004</v>
      </c>
      <c r="V77" s="45">
        <v>3.42</v>
      </c>
      <c r="W77" s="45">
        <v>4.33</v>
      </c>
      <c r="X77" s="45">
        <v>4.9800000000000004</v>
      </c>
      <c r="Y77" s="45">
        <v>3.23</v>
      </c>
      <c r="Z77" s="45">
        <v>2.87</v>
      </c>
      <c r="AA77" s="45">
        <v>3.37</v>
      </c>
      <c r="AB77" s="45">
        <v>3.55</v>
      </c>
      <c r="AC77" s="45">
        <v>2.88</v>
      </c>
      <c r="AD77" s="45">
        <v>2.39</v>
      </c>
      <c r="AE77" s="45">
        <v>4.24</v>
      </c>
      <c r="AF77" s="45">
        <v>3.26</v>
      </c>
    </row>
    <row r="78" spans="1:32" x14ac:dyDescent="0.25">
      <c r="A78" s="45" t="s">
        <v>431</v>
      </c>
      <c r="B78" s="45" t="s">
        <v>684</v>
      </c>
      <c r="C78" s="45">
        <v>1</v>
      </c>
      <c r="D78" s="45">
        <v>1</v>
      </c>
      <c r="E78" s="45" t="s">
        <v>664</v>
      </c>
      <c r="F78" s="45" t="s">
        <v>685</v>
      </c>
      <c r="G78" s="45">
        <v>2.79</v>
      </c>
      <c r="H78" s="45">
        <v>2.0699999999999998</v>
      </c>
      <c r="I78" s="45">
        <v>2.38</v>
      </c>
      <c r="J78" s="45">
        <v>4.26</v>
      </c>
      <c r="K78" s="45">
        <v>3.73</v>
      </c>
      <c r="L78" s="45">
        <v>3.67</v>
      </c>
      <c r="M78" s="45">
        <v>4.7</v>
      </c>
      <c r="N78" s="45">
        <v>4.7300000000000004</v>
      </c>
      <c r="O78" s="45">
        <v>7</v>
      </c>
      <c r="P78" s="45">
        <v>7.8</v>
      </c>
      <c r="Q78" s="45">
        <v>8.59</v>
      </c>
      <c r="R78" s="45">
        <v>13.68</v>
      </c>
      <c r="S78" s="45">
        <v>9.11</v>
      </c>
      <c r="T78" s="45">
        <v>12.57</v>
      </c>
      <c r="U78" s="45">
        <v>18.3</v>
      </c>
      <c r="V78" s="45">
        <v>21.05</v>
      </c>
      <c r="W78" s="45">
        <v>19.32</v>
      </c>
      <c r="X78" s="45">
        <v>19.190000000000001</v>
      </c>
      <c r="Y78" s="45">
        <v>10.36</v>
      </c>
      <c r="Z78" s="45">
        <v>8.4600000000000009</v>
      </c>
      <c r="AA78" s="45">
        <v>11.01</v>
      </c>
      <c r="AB78" s="45">
        <v>12.92</v>
      </c>
      <c r="AC78" s="45">
        <v>12.73</v>
      </c>
      <c r="AD78" s="45">
        <v>9.15</v>
      </c>
      <c r="AE78" s="45">
        <v>12.54</v>
      </c>
      <c r="AF78" s="45">
        <v>12.66</v>
      </c>
    </row>
    <row r="79" spans="1:32" x14ac:dyDescent="0.25">
      <c r="A79" s="45" t="s">
        <v>424</v>
      </c>
      <c r="B79" s="45" t="s">
        <v>686</v>
      </c>
      <c r="C79" s="45">
        <v>1</v>
      </c>
      <c r="D79" s="45">
        <v>1</v>
      </c>
      <c r="E79" s="45" t="s">
        <v>664</v>
      </c>
      <c r="F79" s="45" t="s">
        <v>687</v>
      </c>
      <c r="G79" s="45" t="s">
        <v>671</v>
      </c>
      <c r="H79" s="45" t="s">
        <v>671</v>
      </c>
      <c r="I79" s="45" t="s">
        <v>671</v>
      </c>
      <c r="J79" s="45" t="s">
        <v>671</v>
      </c>
      <c r="K79" s="45">
        <v>6.25</v>
      </c>
      <c r="L79" s="45">
        <v>5.29</v>
      </c>
      <c r="M79" s="45">
        <v>6.79</v>
      </c>
      <c r="N79" s="45">
        <v>7.97</v>
      </c>
      <c r="O79" s="45">
        <v>11.5</v>
      </c>
      <c r="P79" s="45">
        <v>13.39</v>
      </c>
      <c r="Q79" s="45">
        <v>14.66</v>
      </c>
      <c r="R79" s="45">
        <v>21.46</v>
      </c>
      <c r="S79" s="45">
        <v>13.24</v>
      </c>
      <c r="T79" s="45">
        <v>16.600000000000001</v>
      </c>
      <c r="U79" s="45">
        <v>22.43</v>
      </c>
      <c r="V79" s="45">
        <v>23.51</v>
      </c>
      <c r="W79" s="45">
        <v>23.05</v>
      </c>
      <c r="X79" s="45">
        <v>22.32</v>
      </c>
      <c r="Y79" s="45">
        <v>14.47</v>
      </c>
      <c r="Z79" s="45">
        <v>10.82</v>
      </c>
      <c r="AA79" s="45">
        <v>13.28</v>
      </c>
      <c r="AB79" s="45">
        <v>16.2</v>
      </c>
      <c r="AC79" s="45">
        <v>15.16</v>
      </c>
      <c r="AD79" s="45">
        <v>10.73</v>
      </c>
      <c r="AE79" s="45">
        <v>15.29</v>
      </c>
      <c r="AF79" s="45">
        <v>15.79</v>
      </c>
    </row>
    <row r="80" spans="1:32" x14ac:dyDescent="0.25">
      <c r="A80" s="59" t="s">
        <v>688</v>
      </c>
      <c r="B80" s="45" t="s">
        <v>689</v>
      </c>
      <c r="C80" s="45">
        <v>0</v>
      </c>
      <c r="D80" s="45">
        <v>0</v>
      </c>
      <c r="E80" s="45" t="s">
        <v>690</v>
      </c>
    </row>
    <row r="81" spans="1:32" x14ac:dyDescent="0.25">
      <c r="A81" s="45" t="s">
        <v>668</v>
      </c>
      <c r="B81" s="45" t="s">
        <v>691</v>
      </c>
      <c r="C81" s="45">
        <v>1</v>
      </c>
      <c r="D81" s="45">
        <v>1</v>
      </c>
      <c r="E81" s="45" t="s">
        <v>690</v>
      </c>
      <c r="F81" s="45" t="s">
        <v>692</v>
      </c>
      <c r="G81" s="45">
        <v>4.53</v>
      </c>
      <c r="H81" s="45">
        <v>4.4800000000000004</v>
      </c>
      <c r="I81" s="45">
        <v>4.43</v>
      </c>
      <c r="J81" s="45">
        <v>4.6399999999999997</v>
      </c>
      <c r="K81" s="45">
        <v>5.05</v>
      </c>
      <c r="L81" s="45">
        <v>4.88</v>
      </c>
      <c r="M81" s="45">
        <v>5.1100000000000003</v>
      </c>
      <c r="N81" s="45">
        <v>5.26</v>
      </c>
      <c r="O81" s="45">
        <v>5.57</v>
      </c>
      <c r="P81" s="45">
        <v>6.16</v>
      </c>
      <c r="Q81" s="45">
        <v>6.39</v>
      </c>
      <c r="R81" s="45">
        <v>6.96</v>
      </c>
      <c r="S81" s="45">
        <v>6.83</v>
      </c>
      <c r="T81" s="45">
        <v>6.77</v>
      </c>
      <c r="U81" s="45">
        <v>6.82</v>
      </c>
      <c r="V81" s="45">
        <v>6.67</v>
      </c>
      <c r="W81" s="45">
        <v>6.89</v>
      </c>
      <c r="X81" s="45">
        <v>7.1</v>
      </c>
      <c r="Y81" s="45">
        <v>6.91</v>
      </c>
      <c r="Z81" s="45">
        <v>6.76</v>
      </c>
      <c r="AA81" s="45">
        <v>6.88</v>
      </c>
      <c r="AB81" s="45">
        <v>6.92</v>
      </c>
      <c r="AC81" s="45">
        <v>6.81</v>
      </c>
      <c r="AD81" s="45">
        <v>6.66</v>
      </c>
      <c r="AE81" s="45">
        <v>6.99</v>
      </c>
      <c r="AF81" s="45">
        <v>6.94</v>
      </c>
    </row>
    <row r="82" spans="1:32" x14ac:dyDescent="0.25">
      <c r="A82" s="45" t="s">
        <v>672</v>
      </c>
      <c r="B82" s="45" t="s">
        <v>693</v>
      </c>
      <c r="C82" s="45">
        <v>1</v>
      </c>
      <c r="D82" s="45">
        <v>1</v>
      </c>
      <c r="E82" s="45" t="s">
        <v>690</v>
      </c>
      <c r="F82" s="45" t="s">
        <v>694</v>
      </c>
      <c r="G82" s="45">
        <v>7.59</v>
      </c>
      <c r="H82" s="45">
        <v>7.41</v>
      </c>
      <c r="I82" s="45">
        <v>7.26</v>
      </c>
      <c r="J82" s="45">
        <v>7.43</v>
      </c>
      <c r="K82" s="45">
        <v>7.92</v>
      </c>
      <c r="L82" s="45">
        <v>7.89</v>
      </c>
      <c r="M82" s="45">
        <v>8.0299999999999994</v>
      </c>
      <c r="N82" s="45">
        <v>8.17</v>
      </c>
      <c r="O82" s="45">
        <v>8.7200000000000006</v>
      </c>
      <c r="P82" s="45">
        <v>9.4600000000000009</v>
      </c>
      <c r="Q82" s="45">
        <v>9.65</v>
      </c>
      <c r="R82" s="45">
        <v>10.26</v>
      </c>
      <c r="S82" s="45">
        <v>10.16</v>
      </c>
      <c r="T82" s="45">
        <v>10.19</v>
      </c>
      <c r="U82" s="45">
        <v>10.23</v>
      </c>
      <c r="V82" s="45">
        <v>10.09</v>
      </c>
      <c r="W82" s="45">
        <v>10.26</v>
      </c>
      <c r="X82" s="45">
        <v>10.74</v>
      </c>
      <c r="Y82" s="45">
        <v>10.64</v>
      </c>
      <c r="Z82" s="45">
        <v>10.43</v>
      </c>
      <c r="AA82" s="45">
        <v>10.66</v>
      </c>
      <c r="AB82" s="45">
        <v>10.67</v>
      </c>
      <c r="AC82" s="45">
        <v>10.67</v>
      </c>
      <c r="AD82" s="45">
        <v>10.65</v>
      </c>
      <c r="AE82" s="45">
        <v>11.19</v>
      </c>
      <c r="AF82" s="45">
        <v>11.37</v>
      </c>
    </row>
    <row r="83" spans="1:32" x14ac:dyDescent="0.25">
      <c r="A83" s="45" t="s">
        <v>675</v>
      </c>
      <c r="B83" s="45" t="s">
        <v>695</v>
      </c>
      <c r="C83" s="45">
        <v>1</v>
      </c>
      <c r="D83" s="45">
        <v>1</v>
      </c>
      <c r="E83" s="45" t="s">
        <v>690</v>
      </c>
      <c r="F83" s="45" t="s">
        <v>696</v>
      </c>
      <c r="G83" s="45">
        <v>8.43</v>
      </c>
      <c r="H83" s="45">
        <v>8.26</v>
      </c>
      <c r="I83" s="45">
        <v>8.16</v>
      </c>
      <c r="J83" s="45">
        <v>8.24</v>
      </c>
      <c r="K83" s="45">
        <v>8.58</v>
      </c>
      <c r="L83" s="45">
        <v>8.4499999999999993</v>
      </c>
      <c r="M83" s="45">
        <v>8.7200000000000006</v>
      </c>
      <c r="N83" s="45">
        <v>8.9499999999999993</v>
      </c>
      <c r="O83" s="45">
        <v>9.43</v>
      </c>
      <c r="P83" s="45">
        <v>10.4</v>
      </c>
      <c r="Q83" s="45">
        <v>10.65</v>
      </c>
      <c r="R83" s="45">
        <v>11.26</v>
      </c>
      <c r="S83" s="45">
        <v>11.51</v>
      </c>
      <c r="T83" s="45">
        <v>11.54</v>
      </c>
      <c r="U83" s="45">
        <v>11.72</v>
      </c>
      <c r="V83" s="45">
        <v>11.88</v>
      </c>
      <c r="W83" s="45">
        <v>12.13</v>
      </c>
      <c r="X83" s="45">
        <v>12.52</v>
      </c>
      <c r="Y83" s="45">
        <v>12.65</v>
      </c>
      <c r="Z83" s="45">
        <v>12.55</v>
      </c>
      <c r="AA83" s="45">
        <v>12.89</v>
      </c>
      <c r="AB83" s="45">
        <v>12.87</v>
      </c>
      <c r="AC83" s="45">
        <v>13.01</v>
      </c>
      <c r="AD83" s="45">
        <v>13.2</v>
      </c>
      <c r="AE83" s="45">
        <v>13.57</v>
      </c>
      <c r="AF83" s="45">
        <v>13.81</v>
      </c>
    </row>
  </sheetData>
  <hyperlinks>
    <hyperlink ref="A2" r:id="rId1" location="/?v=8&amp;f=A&amp;s=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&amp;start=1997&amp;end=2022&amp;linechart=NGICUUS~NGCCUUS~NGRCUUS&amp;maptype=0&amp;ctype=linechart&amp;map=" display="https://www.eia.gov/outlooks/steo/data/browser/#/?v=8&amp;f=A&amp;s=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&amp;start=1997&amp;end=2022&amp;linechart=NGICUUS~NGCCUUS~NGRCUUS&amp;maptype=0&amp;ctype=linechart&amp;map=" xr:uid="{E774021E-C043-4B78-83CD-7A5274E54DFE}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5FCA-F221-44DE-BB40-CB85A3A3D919}">
  <sheetPr>
    <tabColor theme="0" tint="-0.14999847407452621"/>
  </sheetPr>
  <dimension ref="A1:W29"/>
  <sheetViews>
    <sheetView workbookViewId="0">
      <selection activeCell="B7" sqref="B7"/>
    </sheetView>
  </sheetViews>
  <sheetFormatPr defaultColWidth="8.7109375" defaultRowHeight="15" x14ac:dyDescent="0.25"/>
  <cols>
    <col min="1" max="1" width="26.5703125" style="153" customWidth="1"/>
    <col min="2" max="2" width="21" style="153" customWidth="1"/>
    <col min="3" max="3" width="19.85546875" style="153" customWidth="1"/>
    <col min="4" max="16384" width="8.7109375" style="153"/>
  </cols>
  <sheetData>
    <row r="1" spans="1:23" x14ac:dyDescent="0.25">
      <c r="A1" s="153" t="s">
        <v>1073</v>
      </c>
    </row>
    <row r="2" spans="1:23" x14ac:dyDescent="0.25">
      <c r="A2" s="153" t="s">
        <v>1074</v>
      </c>
    </row>
    <row r="3" spans="1:23" x14ac:dyDescent="0.25">
      <c r="A3" s="153" t="s">
        <v>1075</v>
      </c>
    </row>
    <row r="4" spans="1:23" x14ac:dyDescent="0.25">
      <c r="A4" s="153" t="s">
        <v>417</v>
      </c>
    </row>
    <row r="5" spans="1:23" x14ac:dyDescent="0.25">
      <c r="A5" s="153" t="s">
        <v>1076</v>
      </c>
      <c r="B5" s="153" t="s">
        <v>420</v>
      </c>
      <c r="C5" s="153" t="s">
        <v>614</v>
      </c>
      <c r="D5" s="153">
        <v>2001</v>
      </c>
      <c r="E5" s="153">
        <v>2002</v>
      </c>
      <c r="F5" s="153">
        <v>2003</v>
      </c>
      <c r="G5" s="153">
        <v>2004</v>
      </c>
      <c r="H5" s="153">
        <v>2005</v>
      </c>
      <c r="I5" s="153">
        <v>2006</v>
      </c>
      <c r="J5" s="153">
        <v>2007</v>
      </c>
      <c r="K5" s="153">
        <v>2008</v>
      </c>
      <c r="L5" s="153">
        <v>2009</v>
      </c>
      <c r="M5" s="153">
        <v>2010</v>
      </c>
      <c r="N5" s="153">
        <v>2011</v>
      </c>
      <c r="O5" s="153">
        <v>2012</v>
      </c>
      <c r="P5" s="153">
        <v>2013</v>
      </c>
      <c r="Q5" s="153">
        <v>2014</v>
      </c>
      <c r="R5" s="153">
        <v>2015</v>
      </c>
      <c r="S5" s="153">
        <v>2016</v>
      </c>
      <c r="T5" s="153">
        <v>2017</v>
      </c>
      <c r="U5" s="153">
        <v>2018</v>
      </c>
      <c r="V5" s="153">
        <v>2019</v>
      </c>
      <c r="W5" s="153">
        <v>2020</v>
      </c>
    </row>
    <row r="6" spans="1:23" x14ac:dyDescent="0.25">
      <c r="A6" s="153" t="s">
        <v>1073</v>
      </c>
      <c r="B6" s="153" t="s">
        <v>690</v>
      </c>
    </row>
    <row r="7" spans="1:23" x14ac:dyDescent="0.25">
      <c r="A7" s="153" t="s">
        <v>1077</v>
      </c>
      <c r="C7" s="153" t="s">
        <v>1078</v>
      </c>
    </row>
    <row r="8" spans="1:23" x14ac:dyDescent="0.25">
      <c r="A8" s="153" t="s">
        <v>1079</v>
      </c>
      <c r="B8" s="153" t="s">
        <v>690</v>
      </c>
      <c r="C8" s="153" t="s">
        <v>1080</v>
      </c>
    </row>
    <row r="9" spans="1:23" x14ac:dyDescent="0.25">
      <c r="A9" s="153" t="s">
        <v>1081</v>
      </c>
      <c r="B9" s="153" t="s">
        <v>690</v>
      </c>
      <c r="C9" s="153" t="s">
        <v>1080</v>
      </c>
      <c r="D9" s="153">
        <v>9.26</v>
      </c>
      <c r="E9" s="153">
        <v>10.11</v>
      </c>
      <c r="F9" s="153">
        <v>9.83</v>
      </c>
      <c r="G9" s="153">
        <v>9.5500000000000007</v>
      </c>
      <c r="H9" s="153">
        <v>9.74</v>
      </c>
      <c r="I9" s="153">
        <v>10.62</v>
      </c>
      <c r="J9" s="153">
        <v>10.71</v>
      </c>
      <c r="K9" s="153">
        <v>10.57</v>
      </c>
      <c r="L9" s="153">
        <v>11.04</v>
      </c>
      <c r="M9" s="153">
        <v>10.92</v>
      </c>
      <c r="N9" s="153">
        <v>11.01</v>
      </c>
      <c r="O9" s="153">
        <v>11.38</v>
      </c>
      <c r="P9" s="153">
        <v>11.94</v>
      </c>
      <c r="Q9" s="153">
        <v>12.55</v>
      </c>
      <c r="R9" s="153">
        <v>12.82</v>
      </c>
      <c r="S9" s="153">
        <v>12.75</v>
      </c>
      <c r="T9" s="153">
        <v>13.28</v>
      </c>
      <c r="U9" s="153">
        <v>13.66</v>
      </c>
      <c r="V9" s="153">
        <v>13.79</v>
      </c>
      <c r="W9" s="153">
        <v>14.82</v>
      </c>
    </row>
    <row r="10" spans="1:23" x14ac:dyDescent="0.25">
      <c r="A10" s="153" t="s">
        <v>1082</v>
      </c>
      <c r="B10" s="153" t="s">
        <v>690</v>
      </c>
      <c r="C10" s="153" t="s">
        <v>1083</v>
      </c>
      <c r="D10" s="153">
        <v>9.68</v>
      </c>
      <c r="E10" s="153">
        <v>10.27</v>
      </c>
      <c r="F10" s="153">
        <v>10.11</v>
      </c>
      <c r="G10" s="153">
        <v>10.11</v>
      </c>
      <c r="H10" s="153">
        <v>10.36</v>
      </c>
      <c r="I10" s="153">
        <v>11.62</v>
      </c>
      <c r="J10" s="153">
        <v>11.82</v>
      </c>
      <c r="K10" s="153">
        <v>11.55</v>
      </c>
      <c r="L10" s="153">
        <v>12.15</v>
      </c>
      <c r="M10" s="153">
        <v>12.31</v>
      </c>
      <c r="N10" s="153">
        <v>12.43</v>
      </c>
      <c r="O10" s="153">
        <v>12.94</v>
      </c>
      <c r="P10" s="153">
        <v>13.51</v>
      </c>
      <c r="Q10" s="153">
        <v>13.64</v>
      </c>
      <c r="R10" s="153">
        <v>14.28</v>
      </c>
      <c r="S10" s="153">
        <v>14.59</v>
      </c>
      <c r="T10" s="153">
        <v>15.08</v>
      </c>
      <c r="U10" s="153">
        <v>15.56</v>
      </c>
      <c r="V10" s="153">
        <v>15.65</v>
      </c>
      <c r="W10" s="153">
        <v>16.670000000000002</v>
      </c>
    </row>
    <row r="11" spans="1:23" x14ac:dyDescent="0.25">
      <c r="A11" s="153" t="s">
        <v>1084</v>
      </c>
      <c r="B11" s="153" t="s">
        <v>690</v>
      </c>
      <c r="C11" s="153" t="s">
        <v>1085</v>
      </c>
      <c r="D11" s="153">
        <v>10.23</v>
      </c>
      <c r="E11" s="153">
        <v>11.41</v>
      </c>
      <c r="F11" s="153">
        <v>10.69</v>
      </c>
      <c r="G11" s="153">
        <v>10.19</v>
      </c>
      <c r="H11" s="153">
        <v>10.42</v>
      </c>
      <c r="I11" s="153">
        <v>11.22</v>
      </c>
      <c r="J11" s="153">
        <v>11.19</v>
      </c>
      <c r="K11" s="153">
        <v>11.04</v>
      </c>
      <c r="L11" s="153">
        <v>11.59</v>
      </c>
      <c r="M11" s="153">
        <v>11.58</v>
      </c>
      <c r="N11" s="153">
        <v>11.61</v>
      </c>
      <c r="O11" s="153">
        <v>11.92</v>
      </c>
      <c r="P11" s="153">
        <v>12.49</v>
      </c>
      <c r="Q11" s="153">
        <v>13.6</v>
      </c>
      <c r="R11" s="153">
        <v>13.71</v>
      </c>
      <c r="S11" s="153">
        <v>13.27</v>
      </c>
      <c r="T11" s="153">
        <v>13.76</v>
      </c>
      <c r="U11" s="153">
        <v>14.2</v>
      </c>
      <c r="V11" s="153">
        <v>14.42</v>
      </c>
      <c r="W11" s="153">
        <v>15.18</v>
      </c>
    </row>
    <row r="12" spans="1:23" x14ac:dyDescent="0.25">
      <c r="A12" s="153" t="s">
        <v>1086</v>
      </c>
      <c r="B12" s="153" t="s">
        <v>690</v>
      </c>
      <c r="C12" s="153" t="s">
        <v>1087</v>
      </c>
      <c r="D12" s="153">
        <v>7.64</v>
      </c>
      <c r="E12" s="153">
        <v>7.97</v>
      </c>
      <c r="F12" s="153">
        <v>7.75</v>
      </c>
      <c r="G12" s="153">
        <v>7.35</v>
      </c>
      <c r="H12" s="153">
        <v>7.47</v>
      </c>
      <c r="I12" s="153">
        <v>7.85</v>
      </c>
      <c r="J12" s="153">
        <v>7.89</v>
      </c>
      <c r="K12" s="153">
        <v>7.97</v>
      </c>
      <c r="L12" s="153">
        <v>8.01</v>
      </c>
      <c r="M12" s="153">
        <v>7.47</v>
      </c>
      <c r="N12" s="153">
        <v>7.62</v>
      </c>
      <c r="O12" s="153">
        <v>7.78</v>
      </c>
      <c r="P12" s="153">
        <v>8.61</v>
      </c>
      <c r="Q12" s="153">
        <v>9.08</v>
      </c>
      <c r="R12" s="153">
        <v>9.0299999999999994</v>
      </c>
      <c r="S12" s="153">
        <v>8.94</v>
      </c>
      <c r="T12" s="153">
        <v>9.36</v>
      </c>
      <c r="U12" s="153">
        <v>9.64</v>
      </c>
      <c r="V12" s="153">
        <v>9.67</v>
      </c>
      <c r="W12" s="153">
        <v>10.71</v>
      </c>
    </row>
    <row r="13" spans="1:23" x14ac:dyDescent="0.25">
      <c r="A13" s="153" t="s">
        <v>1088</v>
      </c>
      <c r="B13" s="153" t="s">
        <v>690</v>
      </c>
      <c r="C13" s="153" t="s">
        <v>1089</v>
      </c>
      <c r="D13" s="153" t="s">
        <v>671</v>
      </c>
      <c r="E13" s="153" t="s">
        <v>671</v>
      </c>
      <c r="F13" s="153">
        <v>5.85</v>
      </c>
      <c r="G13" s="153">
        <v>6.42</v>
      </c>
      <c r="H13" s="153">
        <v>6.55</v>
      </c>
      <c r="I13" s="153">
        <v>6.3</v>
      </c>
      <c r="J13" s="153">
        <v>8.33</v>
      </c>
      <c r="K13" s="153">
        <v>8.1199999999999992</v>
      </c>
      <c r="L13" s="153">
        <v>8.3000000000000007</v>
      </c>
      <c r="M13" s="153">
        <v>8.23</v>
      </c>
      <c r="N13" s="153">
        <v>8.1300000000000008</v>
      </c>
      <c r="O13" s="153">
        <v>7.21</v>
      </c>
      <c r="P13" s="153">
        <v>8.5399999999999991</v>
      </c>
      <c r="Q13" s="153">
        <v>8.91</v>
      </c>
      <c r="R13" s="153">
        <v>8.99</v>
      </c>
      <c r="S13" s="153">
        <v>9.7799999999999994</v>
      </c>
      <c r="T13" s="153">
        <v>8.7100000000000009</v>
      </c>
      <c r="U13" s="153">
        <v>8.67</v>
      </c>
      <c r="V13" s="153">
        <v>8.98</v>
      </c>
      <c r="W13" s="153">
        <v>10.029999999999999</v>
      </c>
    </row>
    <row r="14" spans="1:23" x14ac:dyDescent="0.25">
      <c r="A14" s="153" t="s">
        <v>1090</v>
      </c>
      <c r="B14" s="153" t="s">
        <v>690</v>
      </c>
      <c r="C14" s="153" t="s">
        <v>1091</v>
      </c>
      <c r="D14" s="153">
        <v>7.55</v>
      </c>
      <c r="E14" s="153">
        <v>6.23</v>
      </c>
      <c r="F14" s="153" t="s">
        <v>671</v>
      </c>
      <c r="G14" s="153" t="s">
        <v>671</v>
      </c>
      <c r="H14" s="153" t="s">
        <v>671</v>
      </c>
      <c r="I14" s="153" t="s">
        <v>671</v>
      </c>
      <c r="J14" s="153" t="s">
        <v>671</v>
      </c>
      <c r="K14" s="153" t="s">
        <v>671</v>
      </c>
      <c r="L14" s="153" t="s">
        <v>671</v>
      </c>
      <c r="M14" s="153" t="s">
        <v>671</v>
      </c>
      <c r="N14" s="153" t="s">
        <v>671</v>
      </c>
      <c r="O14" s="153" t="s">
        <v>671</v>
      </c>
      <c r="P14" s="153" t="s">
        <v>671</v>
      </c>
      <c r="Q14" s="153" t="s">
        <v>671</v>
      </c>
      <c r="R14" s="153" t="s">
        <v>671</v>
      </c>
      <c r="S14" s="153" t="s">
        <v>671</v>
      </c>
      <c r="T14" s="153" t="s">
        <v>671</v>
      </c>
      <c r="U14" s="153" t="s">
        <v>671</v>
      </c>
      <c r="V14" s="153" t="s">
        <v>671</v>
      </c>
      <c r="W14" s="153" t="s">
        <v>671</v>
      </c>
    </row>
    <row r="15" spans="1:23" x14ac:dyDescent="0.25">
      <c r="A15" s="153" t="s">
        <v>322</v>
      </c>
      <c r="B15" s="153" t="s">
        <v>690</v>
      </c>
      <c r="C15" s="153" t="s">
        <v>1092</v>
      </c>
    </row>
    <row r="16" spans="1:23" x14ac:dyDescent="0.25">
      <c r="A16" s="153" t="s">
        <v>1093</v>
      </c>
      <c r="B16" s="153" t="s">
        <v>690</v>
      </c>
      <c r="C16" s="153" t="s">
        <v>1092</v>
      </c>
      <c r="D16" s="153">
        <v>11.22</v>
      </c>
      <c r="E16" s="153">
        <v>12.19</v>
      </c>
      <c r="F16" s="153">
        <v>11.78</v>
      </c>
      <c r="G16" s="153">
        <v>11.35</v>
      </c>
      <c r="H16" s="153">
        <v>11.63</v>
      </c>
      <c r="I16" s="153">
        <v>12.82</v>
      </c>
      <c r="J16" s="153">
        <v>12.8</v>
      </c>
      <c r="K16" s="153">
        <v>12.49</v>
      </c>
      <c r="L16" s="153">
        <v>13.24</v>
      </c>
      <c r="M16" s="153">
        <v>13.01</v>
      </c>
      <c r="N16" s="153">
        <v>13.05</v>
      </c>
      <c r="O16" s="153">
        <v>13.53</v>
      </c>
      <c r="P16" s="153">
        <v>14.3</v>
      </c>
      <c r="Q16" s="153">
        <v>15.15</v>
      </c>
      <c r="R16" s="153">
        <v>15.42</v>
      </c>
      <c r="S16" s="153">
        <v>15.23</v>
      </c>
      <c r="T16" s="153">
        <v>16.059999999999999</v>
      </c>
      <c r="U16" s="153">
        <v>16.579999999999998</v>
      </c>
      <c r="V16" s="153">
        <v>16.89</v>
      </c>
      <c r="W16" s="153">
        <v>18.149999999999999</v>
      </c>
    </row>
    <row r="17" spans="1:23" x14ac:dyDescent="0.25">
      <c r="A17" s="153" t="s">
        <v>1094</v>
      </c>
      <c r="B17" s="153" t="s">
        <v>690</v>
      </c>
      <c r="C17" s="153" t="s">
        <v>1095</v>
      </c>
      <c r="D17" s="153">
        <v>12.09</v>
      </c>
      <c r="E17" s="153">
        <v>12.64</v>
      </c>
      <c r="F17" s="153">
        <v>12.23</v>
      </c>
      <c r="G17" s="153">
        <v>12.2</v>
      </c>
      <c r="H17" s="153">
        <v>12.51</v>
      </c>
      <c r="I17" s="153">
        <v>14.33</v>
      </c>
      <c r="J17" s="153">
        <v>14.42</v>
      </c>
      <c r="K17" s="153">
        <v>13.81</v>
      </c>
      <c r="L17" s="153">
        <v>14.74</v>
      </c>
      <c r="M17" s="153">
        <v>14.75</v>
      </c>
      <c r="N17" s="153">
        <v>14.78</v>
      </c>
      <c r="O17" s="153">
        <v>15.34</v>
      </c>
      <c r="P17" s="153">
        <v>16.23</v>
      </c>
      <c r="Q17" s="153">
        <v>16.25</v>
      </c>
      <c r="R17" s="153">
        <v>16.989999999999998</v>
      </c>
      <c r="S17" s="153">
        <v>17.39</v>
      </c>
      <c r="T17" s="153">
        <v>18.309999999999999</v>
      </c>
      <c r="U17" s="153">
        <v>18.84</v>
      </c>
      <c r="V17" s="153">
        <v>19.149999999999999</v>
      </c>
      <c r="W17" s="153">
        <v>20.51</v>
      </c>
    </row>
    <row r="18" spans="1:23" x14ac:dyDescent="0.25">
      <c r="A18" s="153" t="s">
        <v>1096</v>
      </c>
      <c r="B18" s="153" t="s">
        <v>690</v>
      </c>
      <c r="C18" s="153" t="s">
        <v>1097</v>
      </c>
      <c r="D18" s="153">
        <v>12.15</v>
      </c>
      <c r="E18" s="153">
        <v>13.36</v>
      </c>
      <c r="F18" s="153">
        <v>12.48</v>
      </c>
      <c r="G18" s="153">
        <v>11.64</v>
      </c>
      <c r="H18" s="153">
        <v>11.92</v>
      </c>
      <c r="I18" s="153">
        <v>12.9</v>
      </c>
      <c r="J18" s="153">
        <v>12.82</v>
      </c>
      <c r="K18" s="153">
        <v>12.54</v>
      </c>
      <c r="L18" s="153">
        <v>13.27</v>
      </c>
      <c r="M18" s="153">
        <v>13.09</v>
      </c>
      <c r="N18" s="153">
        <v>13.05</v>
      </c>
      <c r="O18" s="153">
        <v>13.41</v>
      </c>
      <c r="P18" s="153">
        <v>14.2</v>
      </c>
      <c r="Q18" s="153">
        <v>15.62</v>
      </c>
      <c r="R18" s="153">
        <v>15.73</v>
      </c>
      <c r="S18" s="153">
        <v>15.07</v>
      </c>
      <c r="T18" s="153">
        <v>15.76</v>
      </c>
      <c r="U18" s="153">
        <v>16.34</v>
      </c>
      <c r="V18" s="153">
        <v>16.670000000000002</v>
      </c>
      <c r="W18" s="153">
        <v>17.72</v>
      </c>
    </row>
    <row r="19" spans="1:23" x14ac:dyDescent="0.25">
      <c r="A19" s="153" t="s">
        <v>1098</v>
      </c>
      <c r="B19" s="153" t="s">
        <v>690</v>
      </c>
      <c r="C19" s="153" t="s">
        <v>1099</v>
      </c>
      <c r="D19" s="153">
        <v>9.23</v>
      </c>
      <c r="E19" s="153">
        <v>9.81</v>
      </c>
      <c r="F19" s="153">
        <v>9.59</v>
      </c>
      <c r="G19" s="153">
        <v>9.27</v>
      </c>
      <c r="H19" s="153">
        <v>9.5500000000000007</v>
      </c>
      <c r="I19" s="153">
        <v>10.09</v>
      </c>
      <c r="J19" s="153">
        <v>9.98</v>
      </c>
      <c r="K19" s="153">
        <v>10.09</v>
      </c>
      <c r="L19" s="153">
        <v>10.42</v>
      </c>
      <c r="M19" s="153">
        <v>9.8000000000000007</v>
      </c>
      <c r="N19" s="153">
        <v>10.11</v>
      </c>
      <c r="O19" s="153">
        <v>10.49</v>
      </c>
      <c r="P19" s="153">
        <v>11.44</v>
      </c>
      <c r="Q19" s="153">
        <v>12.34</v>
      </c>
      <c r="R19" s="153">
        <v>12.17</v>
      </c>
      <c r="S19" s="153">
        <v>11.92</v>
      </c>
      <c r="T19" s="153">
        <v>12.73</v>
      </c>
      <c r="U19" s="153">
        <v>13.2</v>
      </c>
      <c r="V19" s="153">
        <v>13.4</v>
      </c>
      <c r="W19" s="153">
        <v>14.42</v>
      </c>
    </row>
    <row r="20" spans="1:23" x14ac:dyDescent="0.25">
      <c r="A20" s="153" t="s">
        <v>1100</v>
      </c>
      <c r="B20" s="153" t="s">
        <v>690</v>
      </c>
      <c r="C20" s="153" t="s">
        <v>1101</v>
      </c>
      <c r="D20" s="153" t="s">
        <v>671</v>
      </c>
      <c r="E20" s="153" t="s">
        <v>671</v>
      </c>
      <c r="F20" s="153">
        <v>5.8</v>
      </c>
      <c r="G20" s="153">
        <v>6.42</v>
      </c>
      <c r="H20" s="153">
        <v>6.55</v>
      </c>
      <c r="I20" s="153">
        <v>6.29</v>
      </c>
      <c r="J20" s="153">
        <v>8.3699999999999992</v>
      </c>
      <c r="K20" s="153">
        <v>8.16</v>
      </c>
      <c r="L20" s="153">
        <v>8.35</v>
      </c>
      <c r="M20" s="153">
        <v>8.27</v>
      </c>
      <c r="N20" s="153">
        <v>8.14</v>
      </c>
      <c r="O20" s="153">
        <v>7.17</v>
      </c>
      <c r="P20" s="153">
        <v>8.5399999999999991</v>
      </c>
      <c r="Q20" s="153">
        <v>8.9</v>
      </c>
      <c r="R20" s="153">
        <v>8.99</v>
      </c>
      <c r="S20" s="153">
        <v>9.8000000000000007</v>
      </c>
      <c r="T20" s="153">
        <v>8.68</v>
      </c>
      <c r="U20" s="153">
        <v>8.64</v>
      </c>
      <c r="V20" s="153">
        <v>8.91</v>
      </c>
      <c r="W20" s="153">
        <v>10.07</v>
      </c>
    </row>
    <row r="21" spans="1:23" x14ac:dyDescent="0.25">
      <c r="A21" s="153" t="s">
        <v>1102</v>
      </c>
      <c r="B21" s="153" t="s">
        <v>690</v>
      </c>
      <c r="C21" s="153" t="s">
        <v>1103</v>
      </c>
      <c r="D21" s="153">
        <v>8.48</v>
      </c>
      <c r="E21" s="153">
        <v>6.6</v>
      </c>
      <c r="F21" s="153" t="s">
        <v>671</v>
      </c>
      <c r="G21" s="153" t="s">
        <v>671</v>
      </c>
      <c r="H21" s="153" t="s">
        <v>671</v>
      </c>
      <c r="I21" s="153" t="s">
        <v>671</v>
      </c>
      <c r="J21" s="153" t="s">
        <v>671</v>
      </c>
      <c r="K21" s="153" t="s">
        <v>671</v>
      </c>
      <c r="L21" s="153" t="s">
        <v>671</v>
      </c>
      <c r="M21" s="153" t="s">
        <v>671</v>
      </c>
      <c r="N21" s="153" t="s">
        <v>671</v>
      </c>
      <c r="O21" s="153" t="s">
        <v>671</v>
      </c>
      <c r="P21" s="153" t="s">
        <v>671</v>
      </c>
      <c r="Q21" s="153" t="s">
        <v>671</v>
      </c>
      <c r="R21" s="153" t="s">
        <v>671</v>
      </c>
      <c r="S21" s="153" t="s">
        <v>671</v>
      </c>
      <c r="T21" s="153" t="s">
        <v>671</v>
      </c>
      <c r="U21" s="153" t="s">
        <v>671</v>
      </c>
      <c r="V21" s="153" t="s">
        <v>671</v>
      </c>
      <c r="W21" s="153" t="s">
        <v>671</v>
      </c>
    </row>
    <row r="23" spans="1:23" x14ac:dyDescent="0.25">
      <c r="E23" s="153">
        <f t="shared" ref="E23:V23" si="0">(E16-D16)/D16</f>
        <v>8.6452762923351051E-2</v>
      </c>
      <c r="F23" s="153">
        <f t="shared" si="0"/>
        <v>-3.3634126333059899E-2</v>
      </c>
      <c r="G23" s="153">
        <f t="shared" si="0"/>
        <v>-3.6502546689303882E-2</v>
      </c>
      <c r="H23" s="153">
        <f t="shared" si="0"/>
        <v>2.4669603524229176E-2</v>
      </c>
      <c r="I23" s="153">
        <f t="shared" si="0"/>
        <v>0.10232158211521922</v>
      </c>
      <c r="J23" s="153">
        <f t="shared" si="0"/>
        <v>-1.5600624024960665E-3</v>
      </c>
      <c r="K23" s="153">
        <f t="shared" si="0"/>
        <v>-2.4218750000000039E-2</v>
      </c>
      <c r="L23" s="153">
        <f t="shared" si="0"/>
        <v>6.0048038430744598E-2</v>
      </c>
      <c r="M23" s="153">
        <f t="shared" si="0"/>
        <v>-1.7371601208459247E-2</v>
      </c>
      <c r="N23" s="153">
        <f t="shared" si="0"/>
        <v>3.0745580322829305E-3</v>
      </c>
      <c r="O23" s="153">
        <f t="shared" si="0"/>
        <v>3.6781609195402194E-2</v>
      </c>
      <c r="P23" s="153">
        <f t="shared" si="0"/>
        <v>5.6910569105691158E-2</v>
      </c>
      <c r="Q23" s="153">
        <f t="shared" si="0"/>
        <v>5.9440559440559412E-2</v>
      </c>
      <c r="R23" s="153">
        <f t="shared" si="0"/>
        <v>1.7821782178217793E-2</v>
      </c>
      <c r="S23" s="153">
        <f t="shared" si="0"/>
        <v>-1.2321660181582329E-2</v>
      </c>
      <c r="T23" s="153">
        <f t="shared" si="0"/>
        <v>5.4497701904136456E-2</v>
      </c>
      <c r="U23" s="153">
        <f t="shared" si="0"/>
        <v>3.237858032378578E-2</v>
      </c>
      <c r="V23" s="153">
        <f t="shared" si="0"/>
        <v>1.8697225572979634E-2</v>
      </c>
      <c r="W23" s="153">
        <f>(W16-V16)/V16</f>
        <v>7.4600355239786739E-2</v>
      </c>
    </row>
    <row r="25" spans="1:23" x14ac:dyDescent="0.25">
      <c r="A25" s="155" t="s">
        <v>1104</v>
      </c>
      <c r="B25" s="155"/>
      <c r="C25" s="153" t="s">
        <v>272</v>
      </c>
      <c r="D25" s="155" t="s">
        <v>259</v>
      </c>
      <c r="E25" s="155"/>
      <c r="F25" s="155"/>
      <c r="G25" s="153">
        <f>G17</f>
        <v>12.2</v>
      </c>
      <c r="H25" s="153">
        <f t="shared" ref="H25:W25" si="1">H17</f>
        <v>12.51</v>
      </c>
      <c r="I25" s="153">
        <f t="shared" si="1"/>
        <v>14.33</v>
      </c>
      <c r="J25" s="153">
        <f t="shared" si="1"/>
        <v>14.42</v>
      </c>
      <c r="K25" s="153">
        <f t="shared" si="1"/>
        <v>13.81</v>
      </c>
      <c r="L25" s="153">
        <f t="shared" si="1"/>
        <v>14.74</v>
      </c>
      <c r="M25" s="153">
        <f t="shared" si="1"/>
        <v>14.75</v>
      </c>
      <c r="N25" s="153">
        <f t="shared" si="1"/>
        <v>14.78</v>
      </c>
      <c r="O25" s="153">
        <f t="shared" si="1"/>
        <v>15.34</v>
      </c>
      <c r="P25" s="153">
        <f t="shared" si="1"/>
        <v>16.23</v>
      </c>
      <c r="Q25" s="153">
        <f t="shared" si="1"/>
        <v>16.25</v>
      </c>
      <c r="R25" s="153">
        <f t="shared" si="1"/>
        <v>16.989999999999998</v>
      </c>
      <c r="S25" s="153">
        <f t="shared" si="1"/>
        <v>17.39</v>
      </c>
      <c r="T25" s="153">
        <f t="shared" si="1"/>
        <v>18.309999999999999</v>
      </c>
      <c r="U25" s="153">
        <f t="shared" si="1"/>
        <v>18.84</v>
      </c>
      <c r="V25" s="153">
        <f t="shared" si="1"/>
        <v>19.149999999999999</v>
      </c>
      <c r="W25" s="153">
        <f t="shared" si="1"/>
        <v>20.51</v>
      </c>
    </row>
    <row r="26" spans="1:23" x14ac:dyDescent="0.25">
      <c r="C26" s="153" t="s">
        <v>272</v>
      </c>
      <c r="D26" s="153" t="s">
        <v>260</v>
      </c>
      <c r="G26" s="153">
        <f>G19</f>
        <v>9.27</v>
      </c>
      <c r="H26" s="153">
        <f t="shared" ref="H26:W26" si="2">H19</f>
        <v>9.5500000000000007</v>
      </c>
      <c r="I26" s="153">
        <f t="shared" si="2"/>
        <v>10.09</v>
      </c>
      <c r="J26" s="153">
        <f t="shared" si="2"/>
        <v>9.98</v>
      </c>
      <c r="K26" s="153">
        <f t="shared" si="2"/>
        <v>10.09</v>
      </c>
      <c r="L26" s="153">
        <f t="shared" si="2"/>
        <v>10.42</v>
      </c>
      <c r="M26" s="153">
        <f t="shared" si="2"/>
        <v>9.8000000000000007</v>
      </c>
      <c r="N26" s="153">
        <f t="shared" si="2"/>
        <v>10.11</v>
      </c>
      <c r="O26" s="153">
        <f t="shared" si="2"/>
        <v>10.49</v>
      </c>
      <c r="P26" s="153">
        <f t="shared" si="2"/>
        <v>11.44</v>
      </c>
      <c r="Q26" s="153">
        <f t="shared" si="2"/>
        <v>12.34</v>
      </c>
      <c r="R26" s="153">
        <f t="shared" si="2"/>
        <v>12.17</v>
      </c>
      <c r="S26" s="153">
        <f t="shared" si="2"/>
        <v>11.92</v>
      </c>
      <c r="T26" s="153">
        <f t="shared" si="2"/>
        <v>12.73</v>
      </c>
      <c r="U26" s="153">
        <f t="shared" si="2"/>
        <v>13.2</v>
      </c>
      <c r="V26" s="153">
        <f t="shared" si="2"/>
        <v>13.4</v>
      </c>
      <c r="W26" s="153">
        <f t="shared" si="2"/>
        <v>14.42</v>
      </c>
    </row>
    <row r="27" spans="1:23" x14ac:dyDescent="0.25">
      <c r="C27" s="153" t="s">
        <v>272</v>
      </c>
      <c r="D27" s="153" t="s">
        <v>261</v>
      </c>
      <c r="G27" s="153">
        <f>G17</f>
        <v>12.2</v>
      </c>
      <c r="H27" s="153">
        <f t="shared" ref="H27:W27" si="3">H17</f>
        <v>12.51</v>
      </c>
      <c r="I27" s="153">
        <f t="shared" si="3"/>
        <v>14.33</v>
      </c>
      <c r="J27" s="153">
        <f t="shared" si="3"/>
        <v>14.42</v>
      </c>
      <c r="K27" s="153">
        <f t="shared" si="3"/>
        <v>13.81</v>
      </c>
      <c r="L27" s="153">
        <f t="shared" si="3"/>
        <v>14.74</v>
      </c>
      <c r="M27" s="153">
        <f t="shared" si="3"/>
        <v>14.75</v>
      </c>
      <c r="N27" s="153">
        <f t="shared" si="3"/>
        <v>14.78</v>
      </c>
      <c r="O27" s="153">
        <f t="shared" si="3"/>
        <v>15.34</v>
      </c>
      <c r="P27" s="153">
        <f t="shared" si="3"/>
        <v>16.23</v>
      </c>
      <c r="Q27" s="153">
        <f t="shared" si="3"/>
        <v>16.25</v>
      </c>
      <c r="R27" s="153">
        <f t="shared" si="3"/>
        <v>16.989999999999998</v>
      </c>
      <c r="S27" s="153">
        <f t="shared" si="3"/>
        <v>17.39</v>
      </c>
      <c r="T27" s="153">
        <f t="shared" si="3"/>
        <v>18.309999999999999</v>
      </c>
      <c r="U27" s="153">
        <f t="shared" si="3"/>
        <v>18.84</v>
      </c>
      <c r="V27" s="153">
        <f t="shared" si="3"/>
        <v>19.149999999999999</v>
      </c>
      <c r="W27" s="153">
        <f t="shared" si="3"/>
        <v>20.51</v>
      </c>
    </row>
    <row r="28" spans="1:23" x14ac:dyDescent="0.25">
      <c r="C28" s="153" t="s">
        <v>272</v>
      </c>
      <c r="D28" s="153" t="s">
        <v>262</v>
      </c>
      <c r="G28" s="153">
        <f>G18</f>
        <v>11.64</v>
      </c>
      <c r="H28" s="153">
        <f t="shared" ref="H28:W28" si="4">H18</f>
        <v>11.92</v>
      </c>
      <c r="I28" s="153">
        <f t="shared" si="4"/>
        <v>12.9</v>
      </c>
      <c r="J28" s="153">
        <f t="shared" si="4"/>
        <v>12.82</v>
      </c>
      <c r="K28" s="153">
        <f t="shared" si="4"/>
        <v>12.54</v>
      </c>
      <c r="L28" s="153">
        <f t="shared" si="4"/>
        <v>13.27</v>
      </c>
      <c r="M28" s="153">
        <f t="shared" si="4"/>
        <v>13.09</v>
      </c>
      <c r="N28" s="153">
        <f t="shared" si="4"/>
        <v>13.05</v>
      </c>
      <c r="O28" s="153">
        <f t="shared" si="4"/>
        <v>13.41</v>
      </c>
      <c r="P28" s="153">
        <f t="shared" si="4"/>
        <v>14.2</v>
      </c>
      <c r="Q28" s="153">
        <f t="shared" si="4"/>
        <v>15.62</v>
      </c>
      <c r="R28" s="153">
        <f t="shared" si="4"/>
        <v>15.73</v>
      </c>
      <c r="S28" s="153">
        <f t="shared" si="4"/>
        <v>15.07</v>
      </c>
      <c r="T28" s="153">
        <f t="shared" si="4"/>
        <v>15.76</v>
      </c>
      <c r="U28" s="153">
        <f t="shared" si="4"/>
        <v>16.34</v>
      </c>
      <c r="V28" s="153">
        <f t="shared" si="4"/>
        <v>16.670000000000002</v>
      </c>
      <c r="W28" s="153">
        <f t="shared" si="4"/>
        <v>17.72</v>
      </c>
    </row>
    <row r="29" spans="1:23" x14ac:dyDescent="0.25">
      <c r="C29" s="153" t="s">
        <v>272</v>
      </c>
      <c r="D29" s="153" t="s">
        <v>263</v>
      </c>
      <c r="G29" s="153">
        <f>G19</f>
        <v>9.27</v>
      </c>
      <c r="H29" s="153">
        <f t="shared" ref="H29:W29" si="5">H19</f>
        <v>9.5500000000000007</v>
      </c>
      <c r="I29" s="153">
        <f t="shared" si="5"/>
        <v>10.09</v>
      </c>
      <c r="J29" s="153">
        <f t="shared" si="5"/>
        <v>9.98</v>
      </c>
      <c r="K29" s="153">
        <f t="shared" si="5"/>
        <v>10.09</v>
      </c>
      <c r="L29" s="153">
        <f t="shared" si="5"/>
        <v>10.42</v>
      </c>
      <c r="M29" s="153">
        <f t="shared" si="5"/>
        <v>9.8000000000000007</v>
      </c>
      <c r="N29" s="153">
        <f t="shared" si="5"/>
        <v>10.11</v>
      </c>
      <c r="O29" s="153">
        <f t="shared" si="5"/>
        <v>10.49</v>
      </c>
      <c r="P29" s="153">
        <f t="shared" si="5"/>
        <v>11.44</v>
      </c>
      <c r="Q29" s="153">
        <f t="shared" si="5"/>
        <v>12.34</v>
      </c>
      <c r="R29" s="153">
        <f t="shared" si="5"/>
        <v>12.17</v>
      </c>
      <c r="S29" s="153">
        <f t="shared" si="5"/>
        <v>11.92</v>
      </c>
      <c r="T29" s="153">
        <f t="shared" si="5"/>
        <v>12.73</v>
      </c>
      <c r="U29" s="153">
        <f t="shared" si="5"/>
        <v>13.2</v>
      </c>
      <c r="V29" s="153">
        <f t="shared" si="5"/>
        <v>13.4</v>
      </c>
      <c r="W29" s="153">
        <f t="shared" si="5"/>
        <v>14.42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3BCF3-BCDE-4B93-A311-3792805D72E3}">
  <sheetPr>
    <tabColor theme="0" tint="-0.14999847407452621"/>
  </sheetPr>
  <dimension ref="A1:L1434"/>
  <sheetViews>
    <sheetView workbookViewId="0">
      <pane xSplit="1" ySplit="7" topLeftCell="F28" activePane="bottomRight" state="frozen"/>
      <selection activeCell="B7" sqref="B7"/>
      <selection pane="topRight" activeCell="B7" sqref="B7"/>
      <selection pane="bottomLeft" activeCell="B7" sqref="B7"/>
      <selection pane="bottomRight" activeCell="A36" sqref="A36:L36"/>
    </sheetView>
  </sheetViews>
  <sheetFormatPr defaultColWidth="9.140625" defaultRowHeight="12.75" x14ac:dyDescent="0.2"/>
  <cols>
    <col min="1" max="1" width="17.42578125" style="51" customWidth="1"/>
    <col min="2" max="2" width="32.5703125" style="51" customWidth="1"/>
    <col min="3" max="12" width="19" style="51" customWidth="1"/>
    <col min="13" max="256" width="9.140625" style="51"/>
    <col min="257" max="257" width="15.140625" style="51" customWidth="1"/>
    <col min="258" max="268" width="19" style="51" customWidth="1"/>
    <col min="269" max="512" width="9.140625" style="51"/>
    <col min="513" max="513" width="15.140625" style="51" customWidth="1"/>
    <col min="514" max="524" width="19" style="51" customWidth="1"/>
    <col min="525" max="768" width="9.140625" style="51"/>
    <col min="769" max="769" width="15.140625" style="51" customWidth="1"/>
    <col min="770" max="780" width="19" style="51" customWidth="1"/>
    <col min="781" max="1024" width="9.140625" style="51"/>
    <col min="1025" max="1025" width="15.140625" style="51" customWidth="1"/>
    <col min="1026" max="1036" width="19" style="51" customWidth="1"/>
    <col min="1037" max="1280" width="9.140625" style="51"/>
    <col min="1281" max="1281" width="15.140625" style="51" customWidth="1"/>
    <col min="1282" max="1292" width="19" style="51" customWidth="1"/>
    <col min="1293" max="1536" width="9.140625" style="51"/>
    <col min="1537" max="1537" width="15.140625" style="51" customWidth="1"/>
    <col min="1538" max="1548" width="19" style="51" customWidth="1"/>
    <col min="1549" max="1792" width="9.140625" style="51"/>
    <col min="1793" max="1793" width="15.140625" style="51" customWidth="1"/>
    <col min="1794" max="1804" width="19" style="51" customWidth="1"/>
    <col min="1805" max="2048" width="9.140625" style="51"/>
    <col min="2049" max="2049" width="15.140625" style="51" customWidth="1"/>
    <col min="2050" max="2060" width="19" style="51" customWidth="1"/>
    <col min="2061" max="2304" width="9.140625" style="51"/>
    <col min="2305" max="2305" width="15.140625" style="51" customWidth="1"/>
    <col min="2306" max="2316" width="19" style="51" customWidth="1"/>
    <col min="2317" max="2560" width="9.140625" style="51"/>
    <col min="2561" max="2561" width="15.140625" style="51" customWidth="1"/>
    <col min="2562" max="2572" width="19" style="51" customWidth="1"/>
    <col min="2573" max="2816" width="9.140625" style="51"/>
    <col min="2817" max="2817" width="15.140625" style="51" customWidth="1"/>
    <col min="2818" max="2828" width="19" style="51" customWidth="1"/>
    <col min="2829" max="3072" width="9.140625" style="51"/>
    <col min="3073" max="3073" width="15.140625" style="51" customWidth="1"/>
    <col min="3074" max="3084" width="19" style="51" customWidth="1"/>
    <col min="3085" max="3328" width="9.140625" style="51"/>
    <col min="3329" max="3329" width="15.140625" style="51" customWidth="1"/>
    <col min="3330" max="3340" width="19" style="51" customWidth="1"/>
    <col min="3341" max="3584" width="9.140625" style="51"/>
    <col min="3585" max="3585" width="15.140625" style="51" customWidth="1"/>
    <col min="3586" max="3596" width="19" style="51" customWidth="1"/>
    <col min="3597" max="3840" width="9.140625" style="51"/>
    <col min="3841" max="3841" width="15.140625" style="51" customWidth="1"/>
    <col min="3842" max="3852" width="19" style="51" customWidth="1"/>
    <col min="3853" max="4096" width="9.140625" style="51"/>
    <col min="4097" max="4097" width="15.140625" style="51" customWidth="1"/>
    <col min="4098" max="4108" width="19" style="51" customWidth="1"/>
    <col min="4109" max="4352" width="9.140625" style="51"/>
    <col min="4353" max="4353" width="15.140625" style="51" customWidth="1"/>
    <col min="4354" max="4364" width="19" style="51" customWidth="1"/>
    <col min="4365" max="4608" width="9.140625" style="51"/>
    <col min="4609" max="4609" width="15.140625" style="51" customWidth="1"/>
    <col min="4610" max="4620" width="19" style="51" customWidth="1"/>
    <col min="4621" max="4864" width="9.140625" style="51"/>
    <col min="4865" max="4865" width="15.140625" style="51" customWidth="1"/>
    <col min="4866" max="4876" width="19" style="51" customWidth="1"/>
    <col min="4877" max="5120" width="9.140625" style="51"/>
    <col min="5121" max="5121" width="15.140625" style="51" customWidth="1"/>
    <col min="5122" max="5132" width="19" style="51" customWidth="1"/>
    <col min="5133" max="5376" width="9.140625" style="51"/>
    <col min="5377" max="5377" width="15.140625" style="51" customWidth="1"/>
    <col min="5378" max="5388" width="19" style="51" customWidth="1"/>
    <col min="5389" max="5632" width="9.140625" style="51"/>
    <col min="5633" max="5633" width="15.140625" style="51" customWidth="1"/>
    <col min="5634" max="5644" width="19" style="51" customWidth="1"/>
    <col min="5645" max="5888" width="9.140625" style="51"/>
    <col min="5889" max="5889" width="15.140625" style="51" customWidth="1"/>
    <col min="5890" max="5900" width="19" style="51" customWidth="1"/>
    <col min="5901" max="6144" width="9.140625" style="51"/>
    <col min="6145" max="6145" width="15.140625" style="51" customWidth="1"/>
    <col min="6146" max="6156" width="19" style="51" customWidth="1"/>
    <col min="6157" max="6400" width="9.140625" style="51"/>
    <col min="6401" max="6401" width="15.140625" style="51" customWidth="1"/>
    <col min="6402" max="6412" width="19" style="51" customWidth="1"/>
    <col min="6413" max="6656" width="9.140625" style="51"/>
    <col min="6657" max="6657" width="15.140625" style="51" customWidth="1"/>
    <col min="6658" max="6668" width="19" style="51" customWidth="1"/>
    <col min="6669" max="6912" width="9.140625" style="51"/>
    <col min="6913" max="6913" width="15.140625" style="51" customWidth="1"/>
    <col min="6914" max="6924" width="19" style="51" customWidth="1"/>
    <col min="6925" max="7168" width="9.140625" style="51"/>
    <col min="7169" max="7169" width="15.140625" style="51" customWidth="1"/>
    <col min="7170" max="7180" width="19" style="51" customWidth="1"/>
    <col min="7181" max="7424" width="9.140625" style="51"/>
    <col min="7425" max="7425" width="15.140625" style="51" customWidth="1"/>
    <col min="7426" max="7436" width="19" style="51" customWidth="1"/>
    <col min="7437" max="7680" width="9.140625" style="51"/>
    <col min="7681" max="7681" width="15.140625" style="51" customWidth="1"/>
    <col min="7682" max="7692" width="19" style="51" customWidth="1"/>
    <col min="7693" max="7936" width="9.140625" style="51"/>
    <col min="7937" max="7937" width="15.140625" style="51" customWidth="1"/>
    <col min="7938" max="7948" width="19" style="51" customWidth="1"/>
    <col min="7949" max="8192" width="9.140625" style="51"/>
    <col min="8193" max="8193" width="15.140625" style="51" customWidth="1"/>
    <col min="8194" max="8204" width="19" style="51" customWidth="1"/>
    <col min="8205" max="8448" width="9.140625" style="51"/>
    <col min="8449" max="8449" width="15.140625" style="51" customWidth="1"/>
    <col min="8450" max="8460" width="19" style="51" customWidth="1"/>
    <col min="8461" max="8704" width="9.140625" style="51"/>
    <col min="8705" max="8705" width="15.140625" style="51" customWidth="1"/>
    <col min="8706" max="8716" width="19" style="51" customWidth="1"/>
    <col min="8717" max="8960" width="9.140625" style="51"/>
    <col min="8961" max="8961" width="15.140625" style="51" customWidth="1"/>
    <col min="8962" max="8972" width="19" style="51" customWidth="1"/>
    <col min="8973" max="9216" width="9.140625" style="51"/>
    <col min="9217" max="9217" width="15.140625" style="51" customWidth="1"/>
    <col min="9218" max="9228" width="19" style="51" customWidth="1"/>
    <col min="9229" max="9472" width="9.140625" style="51"/>
    <col min="9473" max="9473" width="15.140625" style="51" customWidth="1"/>
    <col min="9474" max="9484" width="19" style="51" customWidth="1"/>
    <col min="9485" max="9728" width="9.140625" style="51"/>
    <col min="9729" max="9729" width="15.140625" style="51" customWidth="1"/>
    <col min="9730" max="9740" width="19" style="51" customWidth="1"/>
    <col min="9741" max="9984" width="9.140625" style="51"/>
    <col min="9985" max="9985" width="15.140625" style="51" customWidth="1"/>
    <col min="9986" max="9996" width="19" style="51" customWidth="1"/>
    <col min="9997" max="10240" width="9.140625" style="51"/>
    <col min="10241" max="10241" width="15.140625" style="51" customWidth="1"/>
    <col min="10242" max="10252" width="19" style="51" customWidth="1"/>
    <col min="10253" max="10496" width="9.140625" style="51"/>
    <col min="10497" max="10497" width="15.140625" style="51" customWidth="1"/>
    <col min="10498" max="10508" width="19" style="51" customWidth="1"/>
    <col min="10509" max="10752" width="9.140625" style="51"/>
    <col min="10753" max="10753" width="15.140625" style="51" customWidth="1"/>
    <col min="10754" max="10764" width="19" style="51" customWidth="1"/>
    <col min="10765" max="11008" width="9.140625" style="51"/>
    <col min="11009" max="11009" width="15.140625" style="51" customWidth="1"/>
    <col min="11010" max="11020" width="19" style="51" customWidth="1"/>
    <col min="11021" max="11264" width="9.140625" style="51"/>
    <col min="11265" max="11265" width="15.140625" style="51" customWidth="1"/>
    <col min="11266" max="11276" width="19" style="51" customWidth="1"/>
    <col min="11277" max="11520" width="9.140625" style="51"/>
    <col min="11521" max="11521" width="15.140625" style="51" customWidth="1"/>
    <col min="11522" max="11532" width="19" style="51" customWidth="1"/>
    <col min="11533" max="11776" width="9.140625" style="51"/>
    <col min="11777" max="11777" width="15.140625" style="51" customWidth="1"/>
    <col min="11778" max="11788" width="19" style="51" customWidth="1"/>
    <col min="11789" max="12032" width="9.140625" style="51"/>
    <col min="12033" max="12033" width="15.140625" style="51" customWidth="1"/>
    <col min="12034" max="12044" width="19" style="51" customWidth="1"/>
    <col min="12045" max="12288" width="9.140625" style="51"/>
    <col min="12289" max="12289" width="15.140625" style="51" customWidth="1"/>
    <col min="12290" max="12300" width="19" style="51" customWidth="1"/>
    <col min="12301" max="12544" width="9.140625" style="51"/>
    <col min="12545" max="12545" width="15.140625" style="51" customWidth="1"/>
    <col min="12546" max="12556" width="19" style="51" customWidth="1"/>
    <col min="12557" max="12800" width="9.140625" style="51"/>
    <col min="12801" max="12801" width="15.140625" style="51" customWidth="1"/>
    <col min="12802" max="12812" width="19" style="51" customWidth="1"/>
    <col min="12813" max="13056" width="9.140625" style="51"/>
    <col min="13057" max="13057" width="15.140625" style="51" customWidth="1"/>
    <col min="13058" max="13068" width="19" style="51" customWidth="1"/>
    <col min="13069" max="13312" width="9.140625" style="51"/>
    <col min="13313" max="13313" width="15.140625" style="51" customWidth="1"/>
    <col min="13314" max="13324" width="19" style="51" customWidth="1"/>
    <col min="13325" max="13568" width="9.140625" style="51"/>
    <col min="13569" max="13569" width="15.140625" style="51" customWidth="1"/>
    <col min="13570" max="13580" width="19" style="51" customWidth="1"/>
    <col min="13581" max="13824" width="9.140625" style="51"/>
    <col min="13825" max="13825" width="15.140625" style="51" customWidth="1"/>
    <col min="13826" max="13836" width="19" style="51" customWidth="1"/>
    <col min="13837" max="14080" width="9.140625" style="51"/>
    <col min="14081" max="14081" width="15.140625" style="51" customWidth="1"/>
    <col min="14082" max="14092" width="19" style="51" customWidth="1"/>
    <col min="14093" max="14336" width="9.140625" style="51"/>
    <col min="14337" max="14337" width="15.140625" style="51" customWidth="1"/>
    <col min="14338" max="14348" width="19" style="51" customWidth="1"/>
    <col min="14349" max="14592" width="9.140625" style="51"/>
    <col min="14593" max="14593" width="15.140625" style="51" customWidth="1"/>
    <col min="14594" max="14604" width="19" style="51" customWidth="1"/>
    <col min="14605" max="14848" width="9.140625" style="51"/>
    <col min="14849" max="14849" width="15.140625" style="51" customWidth="1"/>
    <col min="14850" max="14860" width="19" style="51" customWidth="1"/>
    <col min="14861" max="15104" width="9.140625" style="51"/>
    <col min="15105" max="15105" width="15.140625" style="51" customWidth="1"/>
    <col min="15106" max="15116" width="19" style="51" customWidth="1"/>
    <col min="15117" max="15360" width="9.140625" style="51"/>
    <col min="15361" max="15361" width="15.140625" style="51" customWidth="1"/>
    <col min="15362" max="15372" width="19" style="51" customWidth="1"/>
    <col min="15373" max="15616" width="9.140625" style="51"/>
    <col min="15617" max="15617" width="15.140625" style="51" customWidth="1"/>
    <col min="15618" max="15628" width="19" style="51" customWidth="1"/>
    <col min="15629" max="15872" width="9.140625" style="51"/>
    <col min="15873" max="15873" width="15.140625" style="51" customWidth="1"/>
    <col min="15874" max="15884" width="19" style="51" customWidth="1"/>
    <col min="15885" max="16128" width="9.140625" style="51"/>
    <col min="16129" max="16129" width="15.140625" style="51" customWidth="1"/>
    <col min="16130" max="16140" width="19" style="51" customWidth="1"/>
    <col min="16141" max="16384" width="9.140625" style="51"/>
  </cols>
  <sheetData>
    <row r="1" spans="1:12" x14ac:dyDescent="0.2">
      <c r="A1" s="56"/>
      <c r="B1" s="61" t="s">
        <v>605</v>
      </c>
    </row>
    <row r="2" spans="1:12" x14ac:dyDescent="0.2">
      <c r="A2" s="61" t="s">
        <v>591</v>
      </c>
      <c r="B2" s="51">
        <f>B33*About!C183</f>
        <v>2.7784288338924066</v>
      </c>
    </row>
    <row r="3" spans="1:12" x14ac:dyDescent="0.2">
      <c r="A3" s="61" t="s">
        <v>604</v>
      </c>
      <c r="B3" s="51">
        <f>J33*About!C183</f>
        <v>2.9957708084465695</v>
      </c>
    </row>
    <row r="5" spans="1:12" ht="15.75" x14ac:dyDescent="0.25">
      <c r="A5" s="49"/>
      <c r="B5" s="74" t="s">
        <v>606</v>
      </c>
    </row>
    <row r="6" spans="1:12" ht="24" x14ac:dyDescent="0.2">
      <c r="A6" s="52" t="s">
        <v>375</v>
      </c>
      <c r="B6" s="53" t="s">
        <v>376</v>
      </c>
      <c r="C6" s="53" t="s">
        <v>377</v>
      </c>
      <c r="D6" s="53" t="s">
        <v>378</v>
      </c>
      <c r="E6" s="53" t="s">
        <v>379</v>
      </c>
      <c r="F6" s="53" t="s">
        <v>380</v>
      </c>
      <c r="G6" s="53" t="s">
        <v>381</v>
      </c>
      <c r="H6" s="53" t="s">
        <v>382</v>
      </c>
      <c r="I6" s="53" t="s">
        <v>383</v>
      </c>
      <c r="J6" s="53" t="s">
        <v>384</v>
      </c>
      <c r="K6" s="53" t="s">
        <v>385</v>
      </c>
      <c r="L6" s="53"/>
    </row>
    <row r="7" spans="1:12" ht="76.5" x14ac:dyDescent="0.2">
      <c r="A7" s="54" t="s">
        <v>386</v>
      </c>
      <c r="B7" s="55" t="s">
        <v>387</v>
      </c>
      <c r="C7" s="55" t="s">
        <v>388</v>
      </c>
      <c r="D7" s="55" t="s">
        <v>389</v>
      </c>
      <c r="E7" s="55" t="s">
        <v>390</v>
      </c>
      <c r="F7" s="55" t="s">
        <v>391</v>
      </c>
      <c r="G7" s="55" t="s">
        <v>392</v>
      </c>
      <c r="H7" s="55" t="s">
        <v>393</v>
      </c>
      <c r="I7" s="55" t="s">
        <v>394</v>
      </c>
      <c r="J7" s="55" t="s">
        <v>395</v>
      </c>
      <c r="K7" s="55" t="s">
        <v>396</v>
      </c>
      <c r="L7" s="55"/>
    </row>
    <row r="8" spans="1:12" x14ac:dyDescent="0.2">
      <c r="A8" s="56">
        <v>34880</v>
      </c>
      <c r="C8" s="51">
        <v>1.26</v>
      </c>
      <c r="E8" s="51">
        <v>1.2150000000000001</v>
      </c>
      <c r="G8" s="51">
        <v>1.325</v>
      </c>
      <c r="I8" s="51">
        <v>1.41</v>
      </c>
      <c r="J8" s="51">
        <v>1.2949999999999999</v>
      </c>
    </row>
    <row r="9" spans="1:12" x14ac:dyDescent="0.2">
      <c r="A9" s="56">
        <v>35246</v>
      </c>
      <c r="C9" s="51">
        <v>1.357</v>
      </c>
      <c r="E9" s="51">
        <v>1.3120000000000001</v>
      </c>
      <c r="G9" s="51">
        <v>1.425</v>
      </c>
      <c r="I9" s="51">
        <v>1.5049999999999999</v>
      </c>
      <c r="J9" s="51">
        <v>1.4410000000000001</v>
      </c>
    </row>
    <row r="10" spans="1:12" x14ac:dyDescent="0.2">
      <c r="A10" s="56">
        <v>35611</v>
      </c>
      <c r="C10" s="51">
        <v>1.391</v>
      </c>
      <c r="E10" s="51">
        <v>1.345</v>
      </c>
      <c r="G10" s="51">
        <v>1.4610000000000001</v>
      </c>
      <c r="I10" s="51">
        <v>1.5429999999999999</v>
      </c>
      <c r="J10" s="51">
        <v>1.383</v>
      </c>
    </row>
    <row r="11" spans="1:12" x14ac:dyDescent="0.2">
      <c r="A11" s="56">
        <v>35976</v>
      </c>
      <c r="C11" s="51">
        <v>1.22</v>
      </c>
      <c r="E11" s="51">
        <v>1.1739999999999999</v>
      </c>
      <c r="G11" s="51">
        <v>1.2809999999999999</v>
      </c>
      <c r="I11" s="51">
        <v>1.377</v>
      </c>
      <c r="J11" s="51">
        <v>1.1839999999999999</v>
      </c>
    </row>
    <row r="12" spans="1:12" x14ac:dyDescent="0.2">
      <c r="A12" s="56">
        <v>36341</v>
      </c>
      <c r="C12" s="51">
        <v>1.419</v>
      </c>
      <c r="E12" s="51">
        <v>1.373</v>
      </c>
      <c r="G12" s="51">
        <v>1.478</v>
      </c>
      <c r="I12" s="51">
        <v>1.58</v>
      </c>
      <c r="J12" s="51">
        <v>1.3480000000000001</v>
      </c>
    </row>
    <row r="13" spans="1:12" x14ac:dyDescent="0.2">
      <c r="A13" s="56">
        <v>36707</v>
      </c>
      <c r="C13" s="51">
        <v>1.714</v>
      </c>
      <c r="E13" s="51">
        <v>1.669</v>
      </c>
      <c r="G13" s="51">
        <v>1.7709999999999999</v>
      </c>
      <c r="I13" s="51">
        <v>1.87</v>
      </c>
      <c r="J13" s="51">
        <v>1.6719999999999999</v>
      </c>
    </row>
    <row r="14" spans="1:12" x14ac:dyDescent="0.2">
      <c r="A14" s="56">
        <v>37072</v>
      </c>
      <c r="B14" s="51">
        <v>1.677</v>
      </c>
      <c r="C14" s="51">
        <v>1.677</v>
      </c>
      <c r="D14" s="51">
        <v>1.6319999999999999</v>
      </c>
      <c r="E14" s="51">
        <v>1.6319999999999999</v>
      </c>
      <c r="F14" s="51">
        <v>1.736</v>
      </c>
      <c r="G14" s="51">
        <v>1.736</v>
      </c>
      <c r="H14" s="51">
        <v>1.8360000000000001</v>
      </c>
      <c r="I14" s="51">
        <v>1.8360000000000001</v>
      </c>
      <c r="J14" s="51">
        <v>1.5429999999999999</v>
      </c>
    </row>
    <row r="15" spans="1:12" x14ac:dyDescent="0.2">
      <c r="A15" s="56">
        <v>37437</v>
      </c>
      <c r="B15" s="51">
        <v>1.5609999999999999</v>
      </c>
      <c r="C15" s="51">
        <v>1.5609999999999999</v>
      </c>
      <c r="D15" s="51">
        <v>1.514</v>
      </c>
      <c r="E15" s="51">
        <v>1.514</v>
      </c>
      <c r="F15" s="51">
        <v>1.6220000000000001</v>
      </c>
      <c r="G15" s="51">
        <v>1.6220000000000001</v>
      </c>
      <c r="H15" s="51">
        <v>1.724</v>
      </c>
      <c r="I15" s="51">
        <v>1.724</v>
      </c>
      <c r="J15" s="51">
        <v>1.45</v>
      </c>
    </row>
    <row r="16" spans="1:12" x14ac:dyDescent="0.2">
      <c r="A16" s="56">
        <v>37802</v>
      </c>
      <c r="B16" s="51">
        <v>1.8779999999999999</v>
      </c>
      <c r="C16" s="51">
        <v>1.8779999999999999</v>
      </c>
      <c r="D16" s="51">
        <v>1.831</v>
      </c>
      <c r="E16" s="51">
        <v>1.831</v>
      </c>
      <c r="F16" s="51">
        <v>1.94</v>
      </c>
      <c r="G16" s="51">
        <v>1.94</v>
      </c>
      <c r="H16" s="51">
        <v>2.04</v>
      </c>
      <c r="I16" s="51">
        <v>2.04</v>
      </c>
      <c r="J16" s="51">
        <v>1.657</v>
      </c>
    </row>
    <row r="17" spans="1:11" x14ac:dyDescent="0.2">
      <c r="A17" s="56">
        <v>38168</v>
      </c>
      <c r="B17" s="51">
        <v>2.1659999999999999</v>
      </c>
      <c r="C17" s="51">
        <v>2.1659999999999999</v>
      </c>
      <c r="D17" s="51">
        <v>2.12</v>
      </c>
      <c r="E17" s="51">
        <v>2.12</v>
      </c>
      <c r="F17" s="51">
        <v>2.2269999999999999</v>
      </c>
      <c r="G17" s="51">
        <v>2.2269999999999999</v>
      </c>
      <c r="H17" s="51">
        <v>2.327</v>
      </c>
      <c r="I17" s="51">
        <v>2.327</v>
      </c>
      <c r="J17" s="51">
        <v>2.0990000000000002</v>
      </c>
    </row>
    <row r="18" spans="1:11" x14ac:dyDescent="0.2">
      <c r="A18" s="56">
        <v>38533</v>
      </c>
      <c r="B18" s="51">
        <v>2.5169999999999999</v>
      </c>
      <c r="C18" s="51">
        <v>2.5169999999999999</v>
      </c>
      <c r="D18" s="51">
        <v>2.4729999999999999</v>
      </c>
      <c r="E18" s="51">
        <v>2.4729999999999999</v>
      </c>
      <c r="F18" s="51">
        <v>2.5739999999999998</v>
      </c>
      <c r="G18" s="51">
        <v>2.5739999999999998</v>
      </c>
      <c r="H18" s="51">
        <v>2.6720000000000002</v>
      </c>
      <c r="I18" s="51">
        <v>2.6720000000000002</v>
      </c>
      <c r="J18" s="51">
        <v>2.6080000000000001</v>
      </c>
    </row>
    <row r="19" spans="1:11" x14ac:dyDescent="0.2">
      <c r="A19" s="56">
        <v>38898</v>
      </c>
      <c r="B19" s="51">
        <v>2.855</v>
      </c>
      <c r="C19" s="51">
        <v>2.855</v>
      </c>
      <c r="D19" s="51">
        <v>2.8090000000000002</v>
      </c>
      <c r="E19" s="51">
        <v>2.8090000000000002</v>
      </c>
      <c r="F19" s="51">
        <v>2.9129999999999998</v>
      </c>
      <c r="G19" s="51">
        <v>2.9129999999999998</v>
      </c>
      <c r="H19" s="51">
        <v>3.0129999999999999</v>
      </c>
      <c r="I19" s="51">
        <v>3.0129999999999999</v>
      </c>
      <c r="J19" s="51">
        <v>2.9220000000000002</v>
      </c>
    </row>
    <row r="20" spans="1:11" x14ac:dyDescent="0.2">
      <c r="A20" s="56">
        <v>39263</v>
      </c>
      <c r="B20" s="51">
        <v>3.1240000000000001</v>
      </c>
      <c r="C20" s="51">
        <v>3.1240000000000001</v>
      </c>
      <c r="D20" s="51">
        <v>3.077</v>
      </c>
      <c r="E20" s="51">
        <v>3.077</v>
      </c>
      <c r="F20" s="51">
        <v>3.1850000000000001</v>
      </c>
      <c r="G20" s="51">
        <v>3.1850000000000001</v>
      </c>
      <c r="H20" s="51">
        <v>3.2850000000000001</v>
      </c>
      <c r="I20" s="51">
        <v>3.2850000000000001</v>
      </c>
      <c r="J20" s="51">
        <v>3.0939999999999999</v>
      </c>
    </row>
    <row r="21" spans="1:11" x14ac:dyDescent="0.2">
      <c r="A21" s="56">
        <v>39629</v>
      </c>
      <c r="B21" s="51">
        <v>3.5609999999999999</v>
      </c>
      <c r="C21" s="51">
        <v>3.5609999999999999</v>
      </c>
      <c r="D21" s="51">
        <v>3.512</v>
      </c>
      <c r="E21" s="51">
        <v>3.512</v>
      </c>
      <c r="F21" s="51">
        <v>3.6240000000000001</v>
      </c>
      <c r="G21" s="51">
        <v>3.6240000000000001</v>
      </c>
      <c r="H21" s="51">
        <v>3.7269999999999999</v>
      </c>
      <c r="I21" s="51">
        <v>3.7269999999999999</v>
      </c>
      <c r="J21" s="51">
        <v>3.9249999999999998</v>
      </c>
      <c r="K21" s="51">
        <v>3.9249999999999998</v>
      </c>
    </row>
    <row r="22" spans="1:11" x14ac:dyDescent="0.2">
      <c r="A22" s="56">
        <v>39994</v>
      </c>
      <c r="B22" s="51">
        <v>2.7250000000000001</v>
      </c>
      <c r="C22" s="51">
        <v>2.7250000000000001</v>
      </c>
      <c r="D22" s="51">
        <v>2.6779999999999999</v>
      </c>
      <c r="E22" s="51">
        <v>2.6779999999999999</v>
      </c>
      <c r="F22" s="51">
        <v>2.7850000000000001</v>
      </c>
      <c r="G22" s="51">
        <v>2.7850000000000001</v>
      </c>
      <c r="H22" s="51">
        <v>2.8879999999999999</v>
      </c>
      <c r="I22" s="51">
        <v>2.8879999999999999</v>
      </c>
      <c r="J22" s="51">
        <v>2.6070000000000002</v>
      </c>
      <c r="K22" s="51">
        <v>2.6070000000000002</v>
      </c>
    </row>
    <row r="23" spans="1:11" x14ac:dyDescent="0.2">
      <c r="A23" s="56">
        <v>40359</v>
      </c>
      <c r="B23" s="51">
        <v>3.1379999999999999</v>
      </c>
      <c r="C23" s="51">
        <v>3.1379999999999999</v>
      </c>
      <c r="D23" s="51">
        <v>3.0910000000000002</v>
      </c>
      <c r="E23" s="51">
        <v>3.0910000000000002</v>
      </c>
      <c r="F23" s="51">
        <v>3.2</v>
      </c>
      <c r="G23" s="51">
        <v>3.2</v>
      </c>
      <c r="H23" s="51">
        <v>3.302</v>
      </c>
      <c r="I23" s="51">
        <v>3.302</v>
      </c>
      <c r="J23" s="51">
        <v>3.157</v>
      </c>
      <c r="K23" s="51">
        <v>3.157</v>
      </c>
    </row>
    <row r="24" spans="1:11" x14ac:dyDescent="0.2">
      <c r="A24" s="56">
        <v>40724</v>
      </c>
      <c r="B24" s="51">
        <v>3.863</v>
      </c>
      <c r="D24" s="51">
        <v>3.8170000000000002</v>
      </c>
      <c r="F24" s="51">
        <v>3.9239999999999999</v>
      </c>
      <c r="H24" s="51">
        <v>4.0259999999999998</v>
      </c>
      <c r="K24" s="51">
        <v>4.0839999999999996</v>
      </c>
    </row>
    <row r="25" spans="1:11" x14ac:dyDescent="0.2">
      <c r="A25" s="56">
        <v>41090</v>
      </c>
      <c r="B25" s="51">
        <v>4.0810000000000004</v>
      </c>
      <c r="D25" s="51">
        <v>4.0339999999999998</v>
      </c>
      <c r="F25" s="51">
        <v>4.141</v>
      </c>
      <c r="H25" s="51">
        <v>4.2439999999999998</v>
      </c>
      <c r="J25" s="51">
        <v>4.2300000000000004</v>
      </c>
      <c r="K25" s="51">
        <v>4.2300000000000004</v>
      </c>
    </row>
    <row r="26" spans="1:11" x14ac:dyDescent="0.2">
      <c r="A26" s="56">
        <v>41455</v>
      </c>
      <c r="B26" s="51">
        <v>3.9329999999999998</v>
      </c>
      <c r="D26" s="51">
        <v>3.8860000000000001</v>
      </c>
      <c r="F26" s="51">
        <v>3.9940000000000002</v>
      </c>
      <c r="H26" s="51">
        <v>4.0979999999999999</v>
      </c>
      <c r="J26" s="51">
        <v>4.1260000000000003</v>
      </c>
      <c r="K26" s="51">
        <v>4.1260000000000003</v>
      </c>
    </row>
    <row r="27" spans="1:11" x14ac:dyDescent="0.2">
      <c r="A27" s="56">
        <v>41820</v>
      </c>
      <c r="B27" s="51">
        <v>3.794</v>
      </c>
      <c r="D27" s="51">
        <v>3.7450000000000001</v>
      </c>
      <c r="F27" s="51">
        <v>3.8570000000000002</v>
      </c>
      <c r="H27" s="51">
        <v>3.9630000000000001</v>
      </c>
      <c r="J27" s="51">
        <v>4.0039999999999996</v>
      </c>
      <c r="K27" s="51">
        <v>4.0039999999999996</v>
      </c>
    </row>
    <row r="28" spans="1:11" x14ac:dyDescent="0.2">
      <c r="A28" s="56">
        <v>42185</v>
      </c>
      <c r="B28" s="51">
        <v>3.2210000000000001</v>
      </c>
      <c r="D28" s="51">
        <v>3.169</v>
      </c>
      <c r="F28" s="51">
        <v>3.2879999999999998</v>
      </c>
      <c r="H28" s="51">
        <v>3.4009999999999998</v>
      </c>
      <c r="J28" s="51">
        <v>3.0150000000000001</v>
      </c>
      <c r="K28" s="51">
        <v>3.0150000000000001</v>
      </c>
    </row>
    <row r="29" spans="1:11" x14ac:dyDescent="0.2">
      <c r="A29" s="56">
        <v>42551</v>
      </c>
      <c r="B29" s="51">
        <v>2.782</v>
      </c>
      <c r="D29" s="51">
        <v>2.7269999999999999</v>
      </c>
      <c r="F29" s="51">
        <v>2.855</v>
      </c>
      <c r="H29" s="51">
        <v>2.97</v>
      </c>
      <c r="J29" s="51">
        <v>2.6539999999999999</v>
      </c>
      <c r="K29" s="51">
        <v>2.6539999999999999</v>
      </c>
    </row>
    <row r="30" spans="1:11" x14ac:dyDescent="0.2">
      <c r="A30" s="56">
        <v>42916</v>
      </c>
      <c r="B30" s="51">
        <v>3.08</v>
      </c>
      <c r="D30" s="51">
        <v>3.0230000000000001</v>
      </c>
      <c r="F30" s="51">
        <v>3.1579999999999999</v>
      </c>
      <c r="H30" s="51">
        <v>3.274</v>
      </c>
      <c r="J30" s="51">
        <v>3.0670000000000002</v>
      </c>
      <c r="K30" s="51">
        <v>3.0670000000000002</v>
      </c>
    </row>
    <row r="31" spans="1:11" x14ac:dyDescent="0.2">
      <c r="A31" s="56">
        <v>43281</v>
      </c>
      <c r="B31" s="51">
        <v>3.5510000000000002</v>
      </c>
      <c r="D31" s="51">
        <v>3.4830000000000001</v>
      </c>
      <c r="F31" s="51">
        <v>3.6560000000000001</v>
      </c>
      <c r="H31" s="51">
        <v>3.7690000000000001</v>
      </c>
      <c r="J31" s="51">
        <v>3.8740000000000001</v>
      </c>
      <c r="K31" s="51">
        <v>3.8740000000000001</v>
      </c>
    </row>
    <row r="32" spans="1:11" x14ac:dyDescent="0.2">
      <c r="A32" s="56">
        <v>43646</v>
      </c>
      <c r="B32" s="51">
        <v>3.677</v>
      </c>
      <c r="D32" s="51">
        <v>3.6019999999999999</v>
      </c>
      <c r="F32" s="51">
        <v>3.802</v>
      </c>
      <c r="H32" s="51">
        <v>3.9049999999999998</v>
      </c>
      <c r="J32" s="51">
        <v>3.923</v>
      </c>
      <c r="K32" s="51">
        <v>3.923</v>
      </c>
    </row>
    <row r="33" spans="1:12" x14ac:dyDescent="0.2">
      <c r="A33" s="56">
        <v>44012</v>
      </c>
      <c r="B33" s="51">
        <v>3.1320000000000001</v>
      </c>
      <c r="D33" s="51">
        <v>3.05</v>
      </c>
      <c r="F33" s="51">
        <v>3.2839999999999998</v>
      </c>
      <c r="H33" s="51">
        <v>3.3769999999999998</v>
      </c>
      <c r="J33" s="51">
        <v>3.3769999999999998</v>
      </c>
      <c r="K33" s="51">
        <v>3.3769999999999998</v>
      </c>
    </row>
    <row r="34" spans="1:12" x14ac:dyDescent="0.2">
      <c r="A34" s="56"/>
    </row>
    <row r="36" spans="1:12" x14ac:dyDescent="0.2">
      <c r="A36" s="161" t="s">
        <v>1202</v>
      </c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</row>
    <row r="38" spans="1:12" x14ac:dyDescent="0.2">
      <c r="A38" s="51" t="s">
        <v>415</v>
      </c>
    </row>
    <row r="39" spans="1:12" x14ac:dyDescent="0.2">
      <c r="B39" s="61" t="s">
        <v>600</v>
      </c>
      <c r="C39" s="61" t="s">
        <v>601</v>
      </c>
    </row>
    <row r="40" spans="1:12" ht="15" x14ac:dyDescent="0.25">
      <c r="A40" s="61" t="s">
        <v>602</v>
      </c>
      <c r="B40" s="62">
        <f>AVERAGE(B1405:B1433)</f>
        <v>3.83251724137931</v>
      </c>
      <c r="C40" s="51">
        <f>AVERAGE(K1405:K1433)</f>
        <v>3.8909655172413786</v>
      </c>
      <c r="D40" s="61" t="s">
        <v>540</v>
      </c>
    </row>
    <row r="41" spans="1:12" ht="15" x14ac:dyDescent="0.25">
      <c r="B41" s="62">
        <f>B40*About!C182</f>
        <v>3.2386305411829444</v>
      </c>
      <c r="C41" s="51">
        <f>C40*About!C182</f>
        <v>3.288021674833332</v>
      </c>
      <c r="D41" s="61" t="s">
        <v>592</v>
      </c>
      <c r="E41" s="61"/>
    </row>
    <row r="43" spans="1:12" x14ac:dyDescent="0.2">
      <c r="A43" s="61" t="s">
        <v>603</v>
      </c>
      <c r="C43" s="61"/>
    </row>
    <row r="45" spans="1:12" ht="15.75" x14ac:dyDescent="0.25">
      <c r="A45" s="49"/>
      <c r="B45" s="50" t="s">
        <v>374</v>
      </c>
    </row>
    <row r="46" spans="1:12" ht="24" x14ac:dyDescent="0.2">
      <c r="A46" s="52" t="s">
        <v>375</v>
      </c>
      <c r="B46" s="53" t="s">
        <v>376</v>
      </c>
      <c r="C46" s="53" t="s">
        <v>377</v>
      </c>
      <c r="D46" s="53" t="s">
        <v>378</v>
      </c>
      <c r="E46" s="53" t="s">
        <v>379</v>
      </c>
      <c r="F46" s="53" t="s">
        <v>380</v>
      </c>
      <c r="G46" s="53" t="s">
        <v>381</v>
      </c>
      <c r="H46" s="53" t="s">
        <v>382</v>
      </c>
      <c r="I46" s="53" t="s">
        <v>383</v>
      </c>
      <c r="J46" s="53" t="s">
        <v>384</v>
      </c>
      <c r="K46" s="53" t="s">
        <v>385</v>
      </c>
      <c r="L46" s="53"/>
    </row>
    <row r="47" spans="1:12" ht="76.5" x14ac:dyDescent="0.2">
      <c r="A47" s="54" t="s">
        <v>386</v>
      </c>
      <c r="B47" s="55" t="s">
        <v>405</v>
      </c>
      <c r="C47" s="55" t="s">
        <v>406</v>
      </c>
      <c r="D47" s="55" t="s">
        <v>407</v>
      </c>
      <c r="E47" s="55" t="s">
        <v>408</v>
      </c>
      <c r="F47" s="55" t="s">
        <v>409</v>
      </c>
      <c r="G47" s="55" t="s">
        <v>410</v>
      </c>
      <c r="H47" s="55" t="s">
        <v>411</v>
      </c>
      <c r="I47" s="55" t="s">
        <v>412</v>
      </c>
      <c r="J47" s="55" t="s">
        <v>413</v>
      </c>
      <c r="K47" s="55" t="s">
        <v>414</v>
      </c>
      <c r="L47" s="55"/>
    </row>
    <row r="48" spans="1:12" x14ac:dyDescent="0.2">
      <c r="A48" s="57">
        <v>34701</v>
      </c>
      <c r="C48" s="51">
        <v>1.3089999999999999</v>
      </c>
      <c r="E48" s="51">
        <v>1.264</v>
      </c>
      <c r="G48" s="51">
        <v>1.3680000000000001</v>
      </c>
      <c r="I48" s="51">
        <v>1.464</v>
      </c>
    </row>
    <row r="49" spans="1:9" x14ac:dyDescent="0.2">
      <c r="A49" s="57">
        <v>34708</v>
      </c>
      <c r="C49" s="51">
        <v>1.3120000000000001</v>
      </c>
      <c r="E49" s="51">
        <v>1.2669999999999999</v>
      </c>
      <c r="G49" s="51">
        <v>1.37</v>
      </c>
      <c r="I49" s="51">
        <v>1.4670000000000001</v>
      </c>
    </row>
    <row r="50" spans="1:9" x14ac:dyDescent="0.2">
      <c r="A50" s="57">
        <v>34715</v>
      </c>
      <c r="C50" s="51">
        <v>1.3129999999999999</v>
      </c>
      <c r="E50" s="51">
        <v>1.268</v>
      </c>
      <c r="G50" s="51">
        <v>1.3740000000000001</v>
      </c>
      <c r="I50" s="51">
        <v>1.4670000000000001</v>
      </c>
    </row>
    <row r="51" spans="1:9" x14ac:dyDescent="0.2">
      <c r="A51" s="57">
        <v>34722</v>
      </c>
      <c r="C51" s="51">
        <v>1.302</v>
      </c>
      <c r="E51" s="51">
        <v>1.2569999999999999</v>
      </c>
      <c r="G51" s="51">
        <v>1.369</v>
      </c>
      <c r="I51" s="51">
        <v>1.454</v>
      </c>
    </row>
    <row r="52" spans="1:9" x14ac:dyDescent="0.2">
      <c r="A52" s="57">
        <v>34729</v>
      </c>
      <c r="C52" s="51">
        <v>1.298</v>
      </c>
      <c r="E52" s="51">
        <v>1.254</v>
      </c>
      <c r="G52" s="51">
        <v>1.363</v>
      </c>
      <c r="I52" s="51">
        <v>1.444</v>
      </c>
    </row>
    <row r="53" spans="1:9" x14ac:dyDescent="0.2">
      <c r="A53" s="57">
        <v>34736</v>
      </c>
      <c r="C53" s="51">
        <v>1.2929999999999999</v>
      </c>
      <c r="E53" s="51">
        <v>1.2490000000000001</v>
      </c>
      <c r="G53" s="51">
        <v>1.357</v>
      </c>
      <c r="I53" s="51">
        <v>1.4430000000000001</v>
      </c>
    </row>
    <row r="54" spans="1:9" x14ac:dyDescent="0.2">
      <c r="A54" s="57">
        <v>34743</v>
      </c>
      <c r="C54" s="51">
        <v>1.29</v>
      </c>
      <c r="E54" s="51">
        <v>1.2470000000000001</v>
      </c>
      <c r="G54" s="51">
        <v>1.351</v>
      </c>
      <c r="I54" s="51">
        <v>1.4390000000000001</v>
      </c>
    </row>
    <row r="55" spans="1:9" x14ac:dyDescent="0.2">
      <c r="A55" s="57">
        <v>34750</v>
      </c>
      <c r="C55" s="51">
        <v>1.288</v>
      </c>
      <c r="E55" s="51">
        <v>1.244</v>
      </c>
      <c r="G55" s="51">
        <v>1.3460000000000001</v>
      </c>
      <c r="I55" s="51">
        <v>1.4379999999999999</v>
      </c>
    </row>
    <row r="56" spans="1:9" x14ac:dyDescent="0.2">
      <c r="A56" s="57">
        <v>34757</v>
      </c>
      <c r="C56" s="51">
        <v>1.2829999999999999</v>
      </c>
      <c r="E56" s="51">
        <v>1.24</v>
      </c>
      <c r="G56" s="51">
        <v>1.337</v>
      </c>
      <c r="I56" s="51">
        <v>1.4330000000000001</v>
      </c>
    </row>
    <row r="57" spans="1:9" x14ac:dyDescent="0.2">
      <c r="A57" s="57">
        <v>34764</v>
      </c>
      <c r="C57" s="51">
        <v>1.2829999999999999</v>
      </c>
      <c r="E57" s="51">
        <v>1.24</v>
      </c>
      <c r="G57" s="51">
        <v>1.34</v>
      </c>
      <c r="I57" s="51">
        <v>1.4339999999999999</v>
      </c>
    </row>
    <row r="58" spans="1:9" x14ac:dyDescent="0.2">
      <c r="A58" s="57">
        <v>34771</v>
      </c>
      <c r="C58" s="51">
        <v>1.2729999999999999</v>
      </c>
      <c r="E58" s="51">
        <v>1.2290000000000001</v>
      </c>
      <c r="G58" s="51">
        <v>1.329</v>
      </c>
      <c r="I58" s="51">
        <v>1.4279999999999999</v>
      </c>
    </row>
    <row r="59" spans="1:9" x14ac:dyDescent="0.2">
      <c r="A59" s="57">
        <v>34778</v>
      </c>
      <c r="C59" s="51">
        <v>1.2709999999999999</v>
      </c>
      <c r="E59" s="51">
        <v>1.2270000000000001</v>
      </c>
      <c r="G59" s="51">
        <v>1.329</v>
      </c>
      <c r="I59" s="51">
        <v>1.4259999999999999</v>
      </c>
    </row>
    <row r="60" spans="1:9" x14ac:dyDescent="0.2">
      <c r="A60" s="57">
        <v>34785</v>
      </c>
      <c r="C60" s="51">
        <v>1.266</v>
      </c>
      <c r="E60" s="51">
        <v>1.22</v>
      </c>
      <c r="G60" s="51">
        <v>1.3280000000000001</v>
      </c>
      <c r="I60" s="51">
        <v>1.425</v>
      </c>
    </row>
    <row r="61" spans="1:9" x14ac:dyDescent="0.2">
      <c r="A61" s="57">
        <v>34792</v>
      </c>
      <c r="C61" s="51">
        <v>1.2629999999999999</v>
      </c>
      <c r="E61" s="51">
        <v>1.216</v>
      </c>
      <c r="G61" s="51">
        <v>1.327</v>
      </c>
      <c r="I61" s="51">
        <v>1.4239999999999999</v>
      </c>
    </row>
    <row r="62" spans="1:9" x14ac:dyDescent="0.2">
      <c r="A62" s="57">
        <v>34799</v>
      </c>
      <c r="C62" s="51">
        <v>1.2849999999999999</v>
      </c>
      <c r="E62" s="51">
        <v>1.2390000000000001</v>
      </c>
      <c r="G62" s="51">
        <v>1.3460000000000001</v>
      </c>
      <c r="I62" s="51">
        <v>1.4419999999999999</v>
      </c>
    </row>
    <row r="63" spans="1:9" x14ac:dyDescent="0.2">
      <c r="A63" s="57">
        <v>34806</v>
      </c>
      <c r="C63" s="51">
        <v>1.284</v>
      </c>
      <c r="E63" s="51">
        <v>1.24</v>
      </c>
      <c r="G63" s="51">
        <v>1.3420000000000001</v>
      </c>
      <c r="I63" s="51">
        <v>1.4359999999999999</v>
      </c>
    </row>
    <row r="64" spans="1:9" x14ac:dyDescent="0.2">
      <c r="A64" s="57">
        <v>34813</v>
      </c>
      <c r="C64" s="51">
        <v>1.3</v>
      </c>
      <c r="E64" s="51">
        <v>1.2589999999999999</v>
      </c>
      <c r="G64" s="51">
        <v>1.3480000000000001</v>
      </c>
      <c r="I64" s="51">
        <v>1.448</v>
      </c>
    </row>
    <row r="65" spans="1:10" x14ac:dyDescent="0.2">
      <c r="A65" s="57">
        <v>34820</v>
      </c>
      <c r="C65" s="51">
        <v>1.302</v>
      </c>
      <c r="E65" s="51">
        <v>1.2589999999999999</v>
      </c>
      <c r="G65" s="51">
        <v>1.359</v>
      </c>
      <c r="I65" s="51">
        <v>1.4510000000000001</v>
      </c>
    </row>
    <row r="66" spans="1:10" x14ac:dyDescent="0.2">
      <c r="A66" s="57">
        <v>34827</v>
      </c>
      <c r="C66" s="51">
        <v>1.3140000000000001</v>
      </c>
      <c r="E66" s="51">
        <v>1.2709999999999999</v>
      </c>
      <c r="G66" s="51">
        <v>1.3759999999999999</v>
      </c>
      <c r="I66" s="51">
        <v>1.4610000000000001</v>
      </c>
    </row>
    <row r="67" spans="1:10" x14ac:dyDescent="0.2">
      <c r="A67" s="57">
        <v>34834</v>
      </c>
      <c r="C67" s="51">
        <v>1.323</v>
      </c>
      <c r="E67" s="51">
        <v>1.2809999999999999</v>
      </c>
      <c r="G67" s="51">
        <v>1.38</v>
      </c>
      <c r="I67" s="51">
        <v>1.466</v>
      </c>
    </row>
    <row r="68" spans="1:10" x14ac:dyDescent="0.2">
      <c r="A68" s="57">
        <v>34841</v>
      </c>
      <c r="C68" s="51">
        <v>1.3240000000000001</v>
      </c>
      <c r="E68" s="51">
        <v>1.282</v>
      </c>
      <c r="G68" s="51">
        <v>1.381</v>
      </c>
      <c r="I68" s="51">
        <v>1.468</v>
      </c>
    </row>
    <row r="69" spans="1:10" x14ac:dyDescent="0.2">
      <c r="A69" s="57">
        <v>34848</v>
      </c>
      <c r="C69" s="51">
        <v>1.32</v>
      </c>
      <c r="E69" s="51">
        <v>1.2769999999999999</v>
      </c>
      <c r="G69" s="51">
        <v>1.381</v>
      </c>
      <c r="I69" s="51">
        <v>1.464</v>
      </c>
    </row>
    <row r="70" spans="1:10" x14ac:dyDescent="0.2">
      <c r="A70" s="57">
        <v>34855</v>
      </c>
      <c r="C70" s="51">
        <v>1.3129999999999999</v>
      </c>
      <c r="E70" s="51">
        <v>1.27</v>
      </c>
      <c r="G70" s="51">
        <v>1.3759999999999999</v>
      </c>
      <c r="I70" s="51">
        <v>1.46</v>
      </c>
    </row>
    <row r="71" spans="1:10" x14ac:dyDescent="0.2">
      <c r="A71" s="57">
        <v>34862</v>
      </c>
      <c r="C71" s="51">
        <v>1.3080000000000001</v>
      </c>
      <c r="E71" s="51">
        <v>1.264</v>
      </c>
      <c r="G71" s="51">
        <v>1.373</v>
      </c>
      <c r="I71" s="51">
        <v>1.4570000000000001</v>
      </c>
    </row>
    <row r="72" spans="1:10" x14ac:dyDescent="0.2">
      <c r="A72" s="57">
        <v>34869</v>
      </c>
      <c r="C72" s="51">
        <v>1.3049999999999999</v>
      </c>
      <c r="E72" s="51">
        <v>1.2609999999999999</v>
      </c>
      <c r="G72" s="51">
        <v>1.37</v>
      </c>
      <c r="I72" s="51">
        <v>1.454</v>
      </c>
    </row>
    <row r="73" spans="1:10" x14ac:dyDescent="0.2">
      <c r="A73" s="57">
        <v>34876</v>
      </c>
      <c r="C73" s="51">
        <v>1.2989999999999999</v>
      </c>
      <c r="E73" s="51">
        <v>1.2549999999999999</v>
      </c>
      <c r="G73" s="51">
        <v>1.3620000000000001</v>
      </c>
      <c r="I73" s="51">
        <v>1.4450000000000001</v>
      </c>
    </row>
    <row r="74" spans="1:10" x14ac:dyDescent="0.2">
      <c r="A74" s="57">
        <v>34883</v>
      </c>
      <c r="C74" s="51">
        <v>1.294</v>
      </c>
      <c r="E74" s="51">
        <v>1.25</v>
      </c>
      <c r="G74" s="51">
        <v>1.36</v>
      </c>
      <c r="I74" s="51">
        <v>1.4390000000000001</v>
      </c>
      <c r="J74" s="51">
        <v>1.2769999999999999</v>
      </c>
    </row>
    <row r="75" spans="1:10" x14ac:dyDescent="0.2">
      <c r="A75" s="57">
        <v>34890</v>
      </c>
      <c r="C75" s="51">
        <v>1.2849999999999999</v>
      </c>
      <c r="E75" s="51">
        <v>1.24</v>
      </c>
      <c r="G75" s="51">
        <v>1.355</v>
      </c>
      <c r="I75" s="51">
        <v>1.431</v>
      </c>
      <c r="J75" s="51">
        <v>1.274</v>
      </c>
    </row>
    <row r="76" spans="1:10" x14ac:dyDescent="0.2">
      <c r="A76" s="57">
        <v>34897</v>
      </c>
      <c r="C76" s="51">
        <v>1.2709999999999999</v>
      </c>
      <c r="E76" s="51">
        <v>1.226</v>
      </c>
      <c r="G76" s="51">
        <v>1.3460000000000001</v>
      </c>
      <c r="I76" s="51">
        <v>1.419</v>
      </c>
      <c r="J76" s="51">
        <v>1.264</v>
      </c>
    </row>
    <row r="77" spans="1:10" x14ac:dyDescent="0.2">
      <c r="A77" s="57">
        <v>34904</v>
      </c>
      <c r="C77" s="51">
        <v>1.2609999999999999</v>
      </c>
      <c r="E77" s="51">
        <v>1.214</v>
      </c>
      <c r="G77" s="51">
        <v>1.3380000000000001</v>
      </c>
      <c r="I77" s="51">
        <v>1.409</v>
      </c>
      <c r="J77" s="51">
        <v>1.258</v>
      </c>
    </row>
    <row r="78" spans="1:10" x14ac:dyDescent="0.2">
      <c r="A78" s="57">
        <v>34911</v>
      </c>
      <c r="C78" s="51">
        <v>1.246</v>
      </c>
      <c r="E78" s="51">
        <v>1.198</v>
      </c>
      <c r="G78" s="51">
        <v>1.325</v>
      </c>
      <c r="I78" s="51">
        <v>1.397</v>
      </c>
      <c r="J78" s="51">
        <v>1.258</v>
      </c>
    </row>
    <row r="79" spans="1:10" x14ac:dyDescent="0.2">
      <c r="A79" s="57">
        <v>34918</v>
      </c>
      <c r="C79" s="51">
        <v>1.234</v>
      </c>
      <c r="E79" s="51">
        <v>1.1870000000000001</v>
      </c>
      <c r="G79" s="51">
        <v>1.3129999999999999</v>
      </c>
      <c r="I79" s="51">
        <v>1.385</v>
      </c>
      <c r="J79" s="51">
        <v>1.2609999999999999</v>
      </c>
    </row>
    <row r="80" spans="1:10" x14ac:dyDescent="0.2">
      <c r="A80" s="57">
        <v>34925</v>
      </c>
      <c r="C80" s="51">
        <v>1.226</v>
      </c>
      <c r="E80" s="51">
        <v>1.179</v>
      </c>
      <c r="G80" s="51">
        <v>1.302</v>
      </c>
      <c r="I80" s="51">
        <v>1.3740000000000001</v>
      </c>
      <c r="J80" s="51">
        <v>1.268</v>
      </c>
    </row>
    <row r="81" spans="1:10" x14ac:dyDescent="0.2">
      <c r="A81" s="57">
        <v>34932</v>
      </c>
      <c r="C81" s="51">
        <v>1.2150000000000001</v>
      </c>
      <c r="E81" s="51">
        <v>1.169</v>
      </c>
      <c r="G81" s="51">
        <v>1.288</v>
      </c>
      <c r="I81" s="51">
        <v>1.363</v>
      </c>
      <c r="J81" s="51">
        <v>1.276</v>
      </c>
    </row>
    <row r="82" spans="1:10" x14ac:dyDescent="0.2">
      <c r="A82" s="57">
        <v>34939</v>
      </c>
      <c r="C82" s="51">
        <v>1.214</v>
      </c>
      <c r="E82" s="51">
        <v>1.169</v>
      </c>
      <c r="G82" s="51">
        <v>1.2869999999999999</v>
      </c>
      <c r="I82" s="51">
        <v>1.357</v>
      </c>
      <c r="J82" s="51">
        <v>1.28</v>
      </c>
    </row>
    <row r="83" spans="1:10" x14ac:dyDescent="0.2">
      <c r="A83" s="57">
        <v>34946</v>
      </c>
      <c r="C83" s="51">
        <v>1.2150000000000001</v>
      </c>
      <c r="E83" s="51">
        <v>1.167</v>
      </c>
      <c r="G83" s="51">
        <v>1.294</v>
      </c>
      <c r="I83" s="51">
        <v>1.367</v>
      </c>
      <c r="J83" s="51">
        <v>1.284</v>
      </c>
    </row>
    <row r="84" spans="1:10" x14ac:dyDescent="0.2">
      <c r="A84" s="57">
        <v>34953</v>
      </c>
      <c r="C84" s="51">
        <v>1.2010000000000001</v>
      </c>
      <c r="E84" s="51">
        <v>1.1539999999999999</v>
      </c>
      <c r="G84" s="51">
        <v>1.2769999999999999</v>
      </c>
      <c r="I84" s="51">
        <v>1.3520000000000001</v>
      </c>
      <c r="J84" s="51">
        <v>1.294</v>
      </c>
    </row>
    <row r="85" spans="1:10" x14ac:dyDescent="0.2">
      <c r="A85" s="57">
        <v>34960</v>
      </c>
      <c r="C85" s="51">
        <v>1.2</v>
      </c>
      <c r="E85" s="51">
        <v>1.1539999999999999</v>
      </c>
      <c r="G85" s="51">
        <v>1.268</v>
      </c>
      <c r="I85" s="51">
        <v>1.35</v>
      </c>
      <c r="J85" s="51">
        <v>1.2949999999999999</v>
      </c>
    </row>
    <row r="86" spans="1:10" x14ac:dyDescent="0.2">
      <c r="A86" s="57">
        <v>34967</v>
      </c>
      <c r="C86" s="51">
        <v>1.1919999999999999</v>
      </c>
      <c r="E86" s="51">
        <v>1.147</v>
      </c>
      <c r="G86" s="51">
        <v>1.26</v>
      </c>
      <c r="I86" s="51">
        <v>1.343</v>
      </c>
      <c r="J86" s="51">
        <v>1.302</v>
      </c>
    </row>
    <row r="87" spans="1:10" x14ac:dyDescent="0.2">
      <c r="A87" s="57">
        <v>34974</v>
      </c>
      <c r="C87" s="51">
        <v>1.2110000000000001</v>
      </c>
      <c r="E87" s="51">
        <v>1.167</v>
      </c>
      <c r="G87" s="51">
        <v>1.274</v>
      </c>
      <c r="I87" s="51">
        <v>1.359</v>
      </c>
      <c r="J87" s="51">
        <v>1.3069999999999999</v>
      </c>
    </row>
    <row r="88" spans="1:10" x14ac:dyDescent="0.2">
      <c r="A88" s="57">
        <v>34981</v>
      </c>
      <c r="C88" s="51">
        <v>1.2150000000000001</v>
      </c>
      <c r="E88" s="51">
        <v>1.17</v>
      </c>
      <c r="G88" s="51">
        <v>1.28</v>
      </c>
      <c r="I88" s="51">
        <v>1.3640000000000001</v>
      </c>
      <c r="J88" s="51">
        <v>1.3080000000000001</v>
      </c>
    </row>
    <row r="89" spans="1:10" x14ac:dyDescent="0.2">
      <c r="A89" s="57">
        <v>34988</v>
      </c>
      <c r="C89" s="51">
        <v>1.2210000000000001</v>
      </c>
      <c r="E89" s="51">
        <v>1.175</v>
      </c>
      <c r="G89" s="51">
        <v>1.2869999999999999</v>
      </c>
      <c r="I89" s="51">
        <v>1.373</v>
      </c>
      <c r="J89" s="51">
        <v>1.3080000000000001</v>
      </c>
    </row>
    <row r="90" spans="1:10" x14ac:dyDescent="0.2">
      <c r="A90" s="57">
        <v>34995</v>
      </c>
      <c r="C90" s="51">
        <v>1.222</v>
      </c>
      <c r="E90" s="51">
        <v>1.1779999999999999</v>
      </c>
      <c r="G90" s="51">
        <v>1.2829999999999999</v>
      </c>
      <c r="I90" s="51">
        <v>1.37</v>
      </c>
      <c r="J90" s="51">
        <v>1.306</v>
      </c>
    </row>
    <row r="91" spans="1:10" x14ac:dyDescent="0.2">
      <c r="A91" s="57">
        <v>35002</v>
      </c>
      <c r="C91" s="51">
        <v>1.2150000000000001</v>
      </c>
      <c r="E91" s="51">
        <v>1.169</v>
      </c>
      <c r="G91" s="51">
        <v>1.2849999999999999</v>
      </c>
      <c r="I91" s="51">
        <v>1.367</v>
      </c>
      <c r="J91" s="51">
        <v>1.304</v>
      </c>
    </row>
    <row r="92" spans="1:10" x14ac:dyDescent="0.2">
      <c r="A92" s="57">
        <v>35009</v>
      </c>
      <c r="C92" s="51">
        <v>1.212</v>
      </c>
      <c r="E92" s="51">
        <v>1.167</v>
      </c>
      <c r="G92" s="51">
        <v>1.2789999999999999</v>
      </c>
      <c r="I92" s="51">
        <v>1.361</v>
      </c>
      <c r="J92" s="51">
        <v>1.3080000000000001</v>
      </c>
    </row>
    <row r="93" spans="1:10" x14ac:dyDescent="0.2">
      <c r="A93" s="57">
        <v>35016</v>
      </c>
      <c r="C93" s="51">
        <v>1.218</v>
      </c>
      <c r="E93" s="51">
        <v>1.173</v>
      </c>
      <c r="G93" s="51">
        <v>1.284</v>
      </c>
      <c r="I93" s="51">
        <v>1.369</v>
      </c>
      <c r="J93" s="51">
        <v>1.3109999999999999</v>
      </c>
    </row>
    <row r="94" spans="1:10" x14ac:dyDescent="0.2">
      <c r="A94" s="57">
        <v>35023</v>
      </c>
      <c r="C94" s="51">
        <v>1.214</v>
      </c>
      <c r="E94" s="51">
        <v>1.17</v>
      </c>
      <c r="G94" s="51">
        <v>1.2769999999999999</v>
      </c>
      <c r="I94" s="51">
        <v>1.3620000000000001</v>
      </c>
      <c r="J94" s="51">
        <v>1.3149999999999999</v>
      </c>
    </row>
    <row r="95" spans="1:10" x14ac:dyDescent="0.2">
      <c r="A95" s="57">
        <v>35030</v>
      </c>
      <c r="C95" s="51">
        <v>1.21</v>
      </c>
      <c r="E95" s="51">
        <v>1.1659999999999999</v>
      </c>
      <c r="G95" s="51">
        <v>1.2749999999999999</v>
      </c>
      <c r="I95" s="51">
        <v>1.359</v>
      </c>
      <c r="J95" s="51">
        <v>1.3169999999999999</v>
      </c>
    </row>
    <row r="96" spans="1:10" x14ac:dyDescent="0.2">
      <c r="A96" s="57">
        <v>35037</v>
      </c>
      <c r="C96" s="51">
        <v>1.2010000000000001</v>
      </c>
      <c r="E96" s="51">
        <v>1.157</v>
      </c>
      <c r="G96" s="51">
        <v>1.2649999999999999</v>
      </c>
      <c r="I96" s="51">
        <v>1.35</v>
      </c>
      <c r="J96" s="51">
        <v>1.3260000000000001</v>
      </c>
    </row>
    <row r="97" spans="1:10" x14ac:dyDescent="0.2">
      <c r="A97" s="57">
        <v>35044</v>
      </c>
      <c r="C97" s="51">
        <v>1.1970000000000001</v>
      </c>
      <c r="E97" s="51">
        <v>1.153</v>
      </c>
      <c r="G97" s="51">
        <v>1.262</v>
      </c>
      <c r="I97" s="51">
        <v>1.341</v>
      </c>
      <c r="J97" s="51">
        <v>1.3140000000000001</v>
      </c>
    </row>
    <row r="98" spans="1:10" x14ac:dyDescent="0.2">
      <c r="A98" s="57">
        <v>35051</v>
      </c>
      <c r="C98" s="51">
        <v>1.2</v>
      </c>
      <c r="E98" s="51">
        <v>1.155</v>
      </c>
      <c r="G98" s="51">
        <v>1.266</v>
      </c>
      <c r="I98" s="51">
        <v>1.35</v>
      </c>
      <c r="J98" s="51">
        <v>1.323</v>
      </c>
    </row>
    <row r="99" spans="1:10" x14ac:dyDescent="0.2">
      <c r="A99" s="57">
        <v>35058</v>
      </c>
      <c r="C99" s="51">
        <v>1.206</v>
      </c>
      <c r="E99" s="51">
        <v>1.161</v>
      </c>
      <c r="G99" s="51">
        <v>1.2709999999999999</v>
      </c>
      <c r="I99" s="51">
        <v>1.3540000000000001</v>
      </c>
      <c r="J99" s="51">
        <v>1.323</v>
      </c>
    </row>
    <row r="100" spans="1:10" x14ac:dyDescent="0.2">
      <c r="A100" s="57">
        <v>35065</v>
      </c>
      <c r="C100" s="51">
        <v>1.2</v>
      </c>
      <c r="E100" s="51">
        <v>1.155</v>
      </c>
      <c r="G100" s="51">
        <v>1.266</v>
      </c>
      <c r="I100" s="51">
        <v>1.35</v>
      </c>
      <c r="J100" s="51">
        <v>1.3260000000000001</v>
      </c>
    </row>
    <row r="101" spans="1:10" x14ac:dyDescent="0.2">
      <c r="A101" s="57">
        <v>35072</v>
      </c>
      <c r="C101" s="51">
        <v>1.1950000000000001</v>
      </c>
      <c r="E101" s="51">
        <v>1.1519999999999999</v>
      </c>
      <c r="G101" s="51">
        <v>1.254</v>
      </c>
      <c r="I101" s="51">
        <v>1.343</v>
      </c>
      <c r="J101" s="51">
        <v>1.3320000000000001</v>
      </c>
    </row>
    <row r="102" spans="1:10" x14ac:dyDescent="0.2">
      <c r="A102" s="57">
        <v>35079</v>
      </c>
      <c r="C102" s="51">
        <v>1.2110000000000001</v>
      </c>
      <c r="E102" s="51">
        <v>1.167</v>
      </c>
      <c r="G102" s="51">
        <v>1.272</v>
      </c>
      <c r="I102" s="51">
        <v>1.36</v>
      </c>
      <c r="J102" s="51">
        <v>1.3240000000000001</v>
      </c>
    </row>
    <row r="103" spans="1:10" x14ac:dyDescent="0.2">
      <c r="A103" s="57">
        <v>35086</v>
      </c>
      <c r="C103" s="51">
        <v>1.2150000000000001</v>
      </c>
      <c r="E103" s="51">
        <v>1.1679999999999999</v>
      </c>
      <c r="G103" s="51">
        <v>1.286</v>
      </c>
      <c r="I103" s="51">
        <v>1.3680000000000001</v>
      </c>
      <c r="J103" s="51">
        <v>1.3240000000000001</v>
      </c>
    </row>
    <row r="104" spans="1:10" x14ac:dyDescent="0.2">
      <c r="A104" s="57">
        <v>35093</v>
      </c>
      <c r="C104" s="51">
        <v>1.212</v>
      </c>
      <c r="E104" s="51">
        <v>1.1659999999999999</v>
      </c>
      <c r="G104" s="51">
        <v>1.284</v>
      </c>
      <c r="I104" s="51">
        <v>1.3640000000000001</v>
      </c>
      <c r="J104" s="51">
        <v>1.3029999999999999</v>
      </c>
    </row>
    <row r="105" spans="1:10" x14ac:dyDescent="0.2">
      <c r="A105" s="57">
        <v>35100</v>
      </c>
      <c r="C105" s="51">
        <v>1.2070000000000001</v>
      </c>
      <c r="E105" s="51">
        <v>1.161</v>
      </c>
      <c r="G105" s="51">
        <v>1.278</v>
      </c>
      <c r="I105" s="51">
        <v>1.357</v>
      </c>
      <c r="J105" s="51">
        <v>1.282</v>
      </c>
    </row>
    <row r="106" spans="1:10" x14ac:dyDescent="0.2">
      <c r="A106" s="57">
        <v>35107</v>
      </c>
      <c r="C106" s="51">
        <v>1.2090000000000001</v>
      </c>
      <c r="E106" s="51">
        <v>1.163</v>
      </c>
      <c r="G106" s="51">
        <v>1.282</v>
      </c>
      <c r="I106" s="51">
        <v>1.36</v>
      </c>
      <c r="J106" s="51">
        <v>1.276</v>
      </c>
    </row>
    <row r="107" spans="1:10" x14ac:dyDescent="0.2">
      <c r="A107" s="57">
        <v>35114</v>
      </c>
      <c r="C107" s="51">
        <v>1.2230000000000001</v>
      </c>
      <c r="E107" s="51">
        <v>1.1779999999999999</v>
      </c>
      <c r="G107" s="51">
        <v>1.2909999999999999</v>
      </c>
      <c r="I107" s="51">
        <v>1.3720000000000001</v>
      </c>
      <c r="J107" s="51">
        <v>1.27</v>
      </c>
    </row>
    <row r="108" spans="1:10" x14ac:dyDescent="0.2">
      <c r="A108" s="57">
        <v>35121</v>
      </c>
      <c r="C108" s="51">
        <v>1.2470000000000001</v>
      </c>
      <c r="E108" s="51">
        <v>1.202</v>
      </c>
      <c r="G108" s="51">
        <v>1.3160000000000001</v>
      </c>
      <c r="I108" s="51">
        <v>1.3959999999999999</v>
      </c>
      <c r="J108" s="51">
        <v>1.278</v>
      </c>
    </row>
    <row r="109" spans="1:10" x14ac:dyDescent="0.2">
      <c r="A109" s="57">
        <v>35128</v>
      </c>
      <c r="C109" s="51">
        <v>1.2609999999999999</v>
      </c>
      <c r="E109" s="51">
        <v>1.218</v>
      </c>
      <c r="G109" s="51">
        <v>1.323</v>
      </c>
      <c r="I109" s="51">
        <v>1.4039999999999999</v>
      </c>
      <c r="J109" s="51">
        <v>1.274</v>
      </c>
    </row>
    <row r="110" spans="1:10" x14ac:dyDescent="0.2">
      <c r="A110" s="57">
        <v>35135</v>
      </c>
      <c r="C110" s="51">
        <v>1.2789999999999999</v>
      </c>
      <c r="E110" s="51">
        <v>1.2390000000000001</v>
      </c>
      <c r="G110" s="51">
        <v>1.335</v>
      </c>
      <c r="I110" s="51">
        <v>1.417</v>
      </c>
      <c r="J110" s="51">
        <v>1.2729999999999999</v>
      </c>
    </row>
    <row r="111" spans="1:10" x14ac:dyDescent="0.2">
      <c r="A111" s="57">
        <v>35142</v>
      </c>
      <c r="C111" s="51">
        <v>1.292</v>
      </c>
      <c r="E111" s="51">
        <v>1.2509999999999999</v>
      </c>
      <c r="G111" s="51">
        <v>1.347</v>
      </c>
      <c r="I111" s="51">
        <v>1.4319999999999999</v>
      </c>
      <c r="J111" s="51">
        <v>1.272</v>
      </c>
    </row>
    <row r="112" spans="1:10" x14ac:dyDescent="0.2">
      <c r="A112" s="57">
        <v>35149</v>
      </c>
      <c r="C112" s="51">
        <v>1.304</v>
      </c>
      <c r="E112" s="51">
        <v>1.2609999999999999</v>
      </c>
      <c r="G112" s="51">
        <v>1.367</v>
      </c>
      <c r="I112" s="51">
        <v>1.4510000000000001</v>
      </c>
      <c r="J112" s="51">
        <v>1.284</v>
      </c>
    </row>
    <row r="113" spans="1:10" x14ac:dyDescent="0.2">
      <c r="A113" s="57">
        <v>35156</v>
      </c>
      <c r="C113" s="51">
        <v>1.335</v>
      </c>
      <c r="E113" s="51">
        <v>1.2909999999999999</v>
      </c>
      <c r="G113" s="51">
        <v>1.401</v>
      </c>
      <c r="I113" s="51">
        <v>1.478</v>
      </c>
      <c r="J113" s="51">
        <v>1.3839999999999999</v>
      </c>
    </row>
    <row r="114" spans="1:10" x14ac:dyDescent="0.2">
      <c r="A114" s="57">
        <v>35163</v>
      </c>
      <c r="C114" s="51">
        <v>1.371</v>
      </c>
      <c r="E114" s="51">
        <v>1.3280000000000001</v>
      </c>
      <c r="G114" s="51">
        <v>1.4350000000000001</v>
      </c>
      <c r="I114" s="51">
        <v>1.5109999999999999</v>
      </c>
      <c r="J114" s="51">
        <v>1.4630000000000001</v>
      </c>
    </row>
    <row r="115" spans="1:10" x14ac:dyDescent="0.2">
      <c r="A115" s="57">
        <v>35170</v>
      </c>
      <c r="C115" s="51">
        <v>1.421</v>
      </c>
      <c r="E115" s="51">
        <v>1.379</v>
      </c>
      <c r="G115" s="51">
        <v>1.486</v>
      </c>
      <c r="I115" s="51">
        <v>1.56</v>
      </c>
      <c r="J115" s="51">
        <v>1.506</v>
      </c>
    </row>
    <row r="116" spans="1:10" x14ac:dyDescent="0.2">
      <c r="A116" s="57">
        <v>35177</v>
      </c>
      <c r="C116" s="51">
        <v>1.5369999999999999</v>
      </c>
      <c r="E116" s="51">
        <v>1.494</v>
      </c>
      <c r="G116" s="51">
        <v>1.6020000000000001</v>
      </c>
      <c r="I116" s="51">
        <v>1.679</v>
      </c>
      <c r="J116" s="51">
        <v>1.5720000000000001</v>
      </c>
    </row>
    <row r="117" spans="1:10" x14ac:dyDescent="0.2">
      <c r="A117" s="57">
        <v>35184</v>
      </c>
      <c r="C117" s="51">
        <v>1.5880000000000001</v>
      </c>
      <c r="E117" s="51">
        <v>1.5489999999999999</v>
      </c>
      <c r="G117" s="51">
        <v>1.64</v>
      </c>
      <c r="I117" s="51">
        <v>1.724</v>
      </c>
      <c r="J117" s="51">
        <v>1.631</v>
      </c>
    </row>
    <row r="118" spans="1:10" x14ac:dyDescent="0.2">
      <c r="A118" s="57">
        <v>35191</v>
      </c>
      <c r="C118" s="51">
        <v>1.5880000000000001</v>
      </c>
      <c r="E118" s="51">
        <v>1.5489999999999999</v>
      </c>
      <c r="G118" s="51">
        <v>1.6419999999999999</v>
      </c>
      <c r="I118" s="51">
        <v>1.7210000000000001</v>
      </c>
      <c r="J118" s="51">
        <v>1.659</v>
      </c>
    </row>
    <row r="119" spans="1:10" x14ac:dyDescent="0.2">
      <c r="A119" s="57">
        <v>35198</v>
      </c>
      <c r="C119" s="51">
        <v>1.583</v>
      </c>
      <c r="E119" s="51">
        <v>1.5429999999999999</v>
      </c>
      <c r="G119" s="51">
        <v>1.641</v>
      </c>
      <c r="I119" s="51">
        <v>1.72</v>
      </c>
      <c r="J119" s="51">
        <v>1.635</v>
      </c>
    </row>
    <row r="120" spans="1:10" x14ac:dyDescent="0.2">
      <c r="A120" s="57">
        <v>35205</v>
      </c>
      <c r="C120" s="51">
        <v>1.573</v>
      </c>
      <c r="E120" s="51">
        <v>1.5309999999999999</v>
      </c>
      <c r="G120" s="51">
        <v>1.6339999999999999</v>
      </c>
      <c r="I120" s="51">
        <v>1.7130000000000001</v>
      </c>
      <c r="J120" s="51">
        <v>1.613</v>
      </c>
    </row>
    <row r="121" spans="1:10" x14ac:dyDescent="0.2">
      <c r="A121" s="57">
        <v>35212</v>
      </c>
      <c r="C121" s="51">
        <v>1.5609999999999999</v>
      </c>
      <c r="E121" s="51">
        <v>1.5189999999999999</v>
      </c>
      <c r="G121" s="51">
        <v>1.619</v>
      </c>
      <c r="I121" s="51">
        <v>1.7050000000000001</v>
      </c>
      <c r="J121" s="51">
        <v>1.579</v>
      </c>
    </row>
    <row r="122" spans="1:10" x14ac:dyDescent="0.2">
      <c r="A122" s="57">
        <v>35219</v>
      </c>
      <c r="C122" s="51">
        <v>1.5660000000000001</v>
      </c>
      <c r="E122" s="51">
        <v>1.5209999999999999</v>
      </c>
      <c r="G122" s="51">
        <v>1.633</v>
      </c>
      <c r="I122" s="51">
        <v>1.718</v>
      </c>
      <c r="J122" s="51">
        <v>1.5629999999999999</v>
      </c>
    </row>
    <row r="123" spans="1:10" x14ac:dyDescent="0.2">
      <c r="A123" s="57">
        <v>35226</v>
      </c>
      <c r="C123" s="51">
        <v>1.5489999999999999</v>
      </c>
      <c r="E123" s="51">
        <v>1.5049999999999999</v>
      </c>
      <c r="G123" s="51">
        <v>1.615</v>
      </c>
      <c r="I123" s="51">
        <v>1.6970000000000001</v>
      </c>
      <c r="J123" s="51">
        <v>1.5449999999999999</v>
      </c>
    </row>
    <row r="124" spans="1:10" x14ac:dyDescent="0.2">
      <c r="A124" s="57">
        <v>35233</v>
      </c>
      <c r="C124" s="51">
        <v>1.538</v>
      </c>
      <c r="E124" s="51">
        <v>1.492</v>
      </c>
      <c r="G124" s="51">
        <v>1.6080000000000001</v>
      </c>
      <c r="I124" s="51">
        <v>1.69</v>
      </c>
      <c r="J124" s="51">
        <v>1.526</v>
      </c>
    </row>
    <row r="125" spans="1:10" x14ac:dyDescent="0.2">
      <c r="A125" s="57">
        <v>35240</v>
      </c>
      <c r="C125" s="51">
        <v>1.526</v>
      </c>
      <c r="E125" s="51">
        <v>1.48</v>
      </c>
      <c r="G125" s="51">
        <v>1.5960000000000001</v>
      </c>
      <c r="I125" s="51">
        <v>1.6779999999999999</v>
      </c>
      <c r="J125" s="51">
        <v>1.4950000000000001</v>
      </c>
    </row>
    <row r="126" spans="1:10" x14ac:dyDescent="0.2">
      <c r="A126" s="57">
        <v>35247</v>
      </c>
      <c r="C126" s="51">
        <v>1.5109999999999999</v>
      </c>
      <c r="E126" s="51">
        <v>1.4650000000000001</v>
      </c>
      <c r="G126" s="51">
        <v>1.5780000000000001</v>
      </c>
      <c r="I126" s="51">
        <v>1.6639999999999999</v>
      </c>
      <c r="J126" s="51">
        <v>1.4830000000000001</v>
      </c>
    </row>
    <row r="127" spans="1:10" x14ac:dyDescent="0.2">
      <c r="A127" s="57">
        <v>35254</v>
      </c>
      <c r="C127" s="51">
        <v>1.502</v>
      </c>
      <c r="E127" s="51">
        <v>1.456</v>
      </c>
      <c r="G127" s="51">
        <v>1.5669999999999999</v>
      </c>
      <c r="I127" s="51">
        <v>1.653</v>
      </c>
      <c r="J127" s="51">
        <v>1.4730000000000001</v>
      </c>
    </row>
    <row r="128" spans="1:10" x14ac:dyDescent="0.2">
      <c r="A128" s="57">
        <v>35261</v>
      </c>
      <c r="C128" s="51">
        <v>1.4930000000000001</v>
      </c>
      <c r="E128" s="51">
        <v>1.448</v>
      </c>
      <c r="G128" s="51">
        <v>1.5589999999999999</v>
      </c>
      <c r="I128" s="51">
        <v>1.64</v>
      </c>
      <c r="J128" s="51">
        <v>1.4710000000000001</v>
      </c>
    </row>
    <row r="129" spans="1:10" x14ac:dyDescent="0.2">
      <c r="A129" s="57">
        <v>35268</v>
      </c>
      <c r="C129" s="51">
        <v>1.4770000000000001</v>
      </c>
      <c r="E129" s="51">
        <v>1.4319999999999999</v>
      </c>
      <c r="G129" s="51">
        <v>1.548</v>
      </c>
      <c r="I129" s="51">
        <v>1.625</v>
      </c>
      <c r="J129" s="51">
        <v>1.4510000000000001</v>
      </c>
    </row>
    <row r="130" spans="1:10" x14ac:dyDescent="0.2">
      <c r="A130" s="57">
        <v>35275</v>
      </c>
      <c r="C130" s="51">
        <v>1.46</v>
      </c>
      <c r="E130" s="51">
        <v>1.413</v>
      </c>
      <c r="G130" s="51">
        <v>1.532</v>
      </c>
      <c r="I130" s="51">
        <v>1.6120000000000001</v>
      </c>
      <c r="J130" s="51">
        <v>1.4359999999999999</v>
      </c>
    </row>
    <row r="131" spans="1:10" x14ac:dyDescent="0.2">
      <c r="A131" s="57">
        <v>35282</v>
      </c>
      <c r="C131" s="51">
        <v>1.4379999999999999</v>
      </c>
      <c r="E131" s="51">
        <v>1.39</v>
      </c>
      <c r="G131" s="51">
        <v>1.5169999999999999</v>
      </c>
      <c r="I131" s="51">
        <v>1.5940000000000001</v>
      </c>
      <c r="J131" s="51">
        <v>1.4359999999999999</v>
      </c>
    </row>
    <row r="132" spans="1:10" x14ac:dyDescent="0.2">
      <c r="A132" s="57">
        <v>35289</v>
      </c>
      <c r="C132" s="51">
        <v>1.417</v>
      </c>
      <c r="E132" s="51">
        <v>1.369</v>
      </c>
      <c r="G132" s="51">
        <v>1.4950000000000001</v>
      </c>
      <c r="I132" s="51">
        <v>1.571</v>
      </c>
      <c r="J132" s="51">
        <v>1.4339999999999999</v>
      </c>
    </row>
    <row r="133" spans="1:10" x14ac:dyDescent="0.2">
      <c r="A133" s="57">
        <v>35296</v>
      </c>
      <c r="C133" s="51">
        <v>1.3979999999999999</v>
      </c>
      <c r="E133" s="51">
        <v>1.3520000000000001</v>
      </c>
      <c r="G133" s="51">
        <v>1.47</v>
      </c>
      <c r="I133" s="51">
        <v>1.5469999999999999</v>
      </c>
      <c r="J133" s="51">
        <v>1.4430000000000001</v>
      </c>
    </row>
    <row r="134" spans="1:10" x14ac:dyDescent="0.2">
      <c r="A134" s="57">
        <v>35303</v>
      </c>
      <c r="C134" s="51">
        <v>1.399</v>
      </c>
      <c r="E134" s="51">
        <v>1.3540000000000001</v>
      </c>
      <c r="G134" s="51">
        <v>1.4690000000000001</v>
      </c>
      <c r="I134" s="51">
        <v>1.55</v>
      </c>
      <c r="J134" s="51">
        <v>1.4450000000000001</v>
      </c>
    </row>
    <row r="135" spans="1:10" x14ac:dyDescent="0.2">
      <c r="A135" s="57">
        <v>35310</v>
      </c>
      <c r="C135" s="51">
        <v>1.361</v>
      </c>
      <c r="E135" s="51">
        <v>1.3140000000000001</v>
      </c>
      <c r="G135" s="51">
        <v>1.4350000000000001</v>
      </c>
      <c r="I135" s="51">
        <v>1.5129999999999999</v>
      </c>
      <c r="J135" s="51">
        <v>1.444</v>
      </c>
    </row>
    <row r="136" spans="1:10" x14ac:dyDescent="0.2">
      <c r="A136" s="57">
        <v>35317</v>
      </c>
      <c r="C136" s="51">
        <v>1.351</v>
      </c>
      <c r="E136" s="51">
        <v>1.304</v>
      </c>
      <c r="G136" s="51">
        <v>1.425</v>
      </c>
      <c r="I136" s="51">
        <v>1.502</v>
      </c>
      <c r="J136" s="51">
        <v>1.4550000000000001</v>
      </c>
    </row>
    <row r="137" spans="1:10" x14ac:dyDescent="0.2">
      <c r="A137" s="57">
        <v>35324</v>
      </c>
      <c r="C137" s="51">
        <v>1.353</v>
      </c>
      <c r="E137" s="51">
        <v>1.306</v>
      </c>
      <c r="G137" s="51">
        <v>1.425</v>
      </c>
      <c r="I137" s="51">
        <v>1.5069999999999999</v>
      </c>
      <c r="J137" s="51">
        <v>1.4770000000000001</v>
      </c>
    </row>
    <row r="138" spans="1:10" x14ac:dyDescent="0.2">
      <c r="A138" s="57">
        <v>35331</v>
      </c>
      <c r="C138" s="51">
        <v>1.3460000000000001</v>
      </c>
      <c r="E138" s="51">
        <v>1.2989999999999999</v>
      </c>
      <c r="G138" s="51">
        <v>1.421</v>
      </c>
      <c r="I138" s="51">
        <v>1.5</v>
      </c>
      <c r="J138" s="51">
        <v>1.4870000000000001</v>
      </c>
    </row>
    <row r="139" spans="1:10" x14ac:dyDescent="0.2">
      <c r="A139" s="57">
        <v>35338</v>
      </c>
      <c r="C139" s="51">
        <v>1.3340000000000001</v>
      </c>
      <c r="E139" s="51">
        <v>1.288</v>
      </c>
      <c r="G139" s="51">
        <v>1.4039999999999999</v>
      </c>
      <c r="I139" s="51">
        <v>1.484</v>
      </c>
      <c r="J139" s="51">
        <v>1.4710000000000001</v>
      </c>
    </row>
    <row r="140" spans="1:10" x14ac:dyDescent="0.2">
      <c r="A140" s="57">
        <v>35345</v>
      </c>
      <c r="C140" s="51">
        <v>1.319</v>
      </c>
      <c r="E140" s="51">
        <v>1.2729999999999999</v>
      </c>
      <c r="G140" s="51">
        <v>1.3919999999999999</v>
      </c>
      <c r="I140" s="51">
        <v>1.4690000000000001</v>
      </c>
      <c r="J140" s="51">
        <v>1.4690000000000001</v>
      </c>
    </row>
    <row r="141" spans="1:10" x14ac:dyDescent="0.2">
      <c r="A141" s="57">
        <v>35352</v>
      </c>
      <c r="C141" s="51">
        <v>1.3049999999999999</v>
      </c>
      <c r="E141" s="51">
        <v>1.26</v>
      </c>
      <c r="G141" s="51">
        <v>1.3759999999999999</v>
      </c>
      <c r="I141" s="51">
        <v>1.4550000000000001</v>
      </c>
      <c r="J141" s="51">
        <v>1.492</v>
      </c>
    </row>
    <row r="142" spans="1:10" x14ac:dyDescent="0.2">
      <c r="A142" s="57">
        <v>35359</v>
      </c>
      <c r="C142" s="51">
        <v>1.286</v>
      </c>
      <c r="E142" s="51">
        <v>1.24</v>
      </c>
      <c r="G142" s="51">
        <v>1.36</v>
      </c>
      <c r="I142" s="51">
        <v>1.4379999999999999</v>
      </c>
      <c r="J142" s="51">
        <v>1.5</v>
      </c>
    </row>
    <row r="143" spans="1:10" x14ac:dyDescent="0.2">
      <c r="A143" s="57">
        <v>35366</v>
      </c>
      <c r="C143" s="51">
        <v>1.264</v>
      </c>
      <c r="E143" s="51">
        <v>1.2170000000000001</v>
      </c>
      <c r="G143" s="51">
        <v>1.339</v>
      </c>
      <c r="I143" s="51">
        <v>1.415</v>
      </c>
      <c r="J143" s="51">
        <v>1.484</v>
      </c>
    </row>
    <row r="144" spans="1:10" x14ac:dyDescent="0.2">
      <c r="A144" s="57">
        <v>35373</v>
      </c>
      <c r="C144" s="51">
        <v>1.2470000000000001</v>
      </c>
      <c r="E144" s="51">
        <v>1.2</v>
      </c>
      <c r="G144" s="51">
        <v>1.323</v>
      </c>
      <c r="I144" s="51">
        <v>1.3959999999999999</v>
      </c>
      <c r="J144" s="51">
        <v>1.4850000000000001</v>
      </c>
    </row>
    <row r="145" spans="1:10" x14ac:dyDescent="0.2">
      <c r="A145" s="57">
        <v>35380</v>
      </c>
      <c r="C145" s="51">
        <v>1.22</v>
      </c>
      <c r="E145" s="51">
        <v>1.1719999999999999</v>
      </c>
      <c r="G145" s="51">
        <v>1.2969999999999999</v>
      </c>
      <c r="I145" s="51">
        <v>1.373</v>
      </c>
      <c r="J145" s="51">
        <v>1.4770000000000001</v>
      </c>
    </row>
    <row r="146" spans="1:10" x14ac:dyDescent="0.2">
      <c r="A146" s="57">
        <v>35387</v>
      </c>
      <c r="C146" s="51">
        <v>1.2170000000000001</v>
      </c>
      <c r="E146" s="51">
        <v>1.169</v>
      </c>
      <c r="G146" s="51">
        <v>1.2929999999999999</v>
      </c>
      <c r="I146" s="51">
        <v>1.373</v>
      </c>
      <c r="J146" s="51">
        <v>1.4650000000000001</v>
      </c>
    </row>
    <row r="147" spans="1:10" x14ac:dyDescent="0.2">
      <c r="A147" s="57">
        <v>35394</v>
      </c>
      <c r="C147" s="51">
        <v>1.22</v>
      </c>
      <c r="E147" s="51">
        <v>1.1719999999999999</v>
      </c>
      <c r="G147" s="51">
        <v>1.2929999999999999</v>
      </c>
      <c r="I147" s="51">
        <v>1.375</v>
      </c>
      <c r="J147" s="51">
        <v>1.4550000000000001</v>
      </c>
    </row>
    <row r="148" spans="1:10" x14ac:dyDescent="0.2">
      <c r="A148" s="57">
        <v>35401</v>
      </c>
      <c r="C148" s="51">
        <v>1.2230000000000001</v>
      </c>
      <c r="E148" s="51">
        <v>1.1739999999999999</v>
      </c>
      <c r="G148" s="51">
        <v>1.2969999999999999</v>
      </c>
      <c r="I148" s="51">
        <v>1.3819999999999999</v>
      </c>
      <c r="J148" s="51">
        <v>1.4430000000000001</v>
      </c>
    </row>
    <row r="149" spans="1:10" x14ac:dyDescent="0.2">
      <c r="A149" s="57">
        <v>35408</v>
      </c>
      <c r="C149" s="51">
        <v>1.2290000000000001</v>
      </c>
      <c r="E149" s="51">
        <v>1.1819999999999999</v>
      </c>
      <c r="G149" s="51">
        <v>1.298</v>
      </c>
      <c r="I149" s="51">
        <v>1.383</v>
      </c>
      <c r="J149" s="51">
        <v>1.4390000000000001</v>
      </c>
    </row>
    <row r="150" spans="1:10" x14ac:dyDescent="0.2">
      <c r="A150" s="57">
        <v>35415</v>
      </c>
      <c r="C150" s="51">
        <v>1.238</v>
      </c>
      <c r="E150" s="51">
        <v>1.1910000000000001</v>
      </c>
      <c r="G150" s="51">
        <v>1.3069999999999999</v>
      </c>
      <c r="I150" s="51">
        <v>1.3939999999999999</v>
      </c>
      <c r="J150" s="51">
        <v>1.4279999999999999</v>
      </c>
    </row>
    <row r="151" spans="1:10" x14ac:dyDescent="0.2">
      <c r="A151" s="57">
        <v>35422</v>
      </c>
      <c r="C151" s="51">
        <v>1.2470000000000001</v>
      </c>
      <c r="E151" s="51">
        <v>1.202</v>
      </c>
      <c r="G151" s="51">
        <v>1.3120000000000001</v>
      </c>
      <c r="I151" s="51">
        <v>1.395</v>
      </c>
      <c r="J151" s="51">
        <v>1.43</v>
      </c>
    </row>
    <row r="152" spans="1:10" x14ac:dyDescent="0.2">
      <c r="A152" s="57">
        <v>35429</v>
      </c>
      <c r="C152" s="51">
        <v>1.252</v>
      </c>
      <c r="E152" s="51">
        <v>1.2070000000000001</v>
      </c>
      <c r="G152" s="51">
        <v>1.3169999999999999</v>
      </c>
      <c r="I152" s="51">
        <v>1.4019999999999999</v>
      </c>
      <c r="J152" s="51">
        <v>1.4259999999999999</v>
      </c>
    </row>
    <row r="153" spans="1:10" x14ac:dyDescent="0.2">
      <c r="A153" s="57">
        <v>35436</v>
      </c>
      <c r="C153" s="51">
        <v>1.2709999999999999</v>
      </c>
      <c r="E153" s="51">
        <v>1.2270000000000001</v>
      </c>
      <c r="G153" s="51">
        <v>1.3340000000000001</v>
      </c>
      <c r="I153" s="51">
        <v>1.421</v>
      </c>
      <c r="J153" s="51">
        <v>1.4279999999999999</v>
      </c>
    </row>
    <row r="154" spans="1:10" x14ac:dyDescent="0.2">
      <c r="A154" s="57">
        <v>35443</v>
      </c>
      <c r="C154" s="51">
        <v>1.2949999999999999</v>
      </c>
      <c r="E154" s="51">
        <v>1.2509999999999999</v>
      </c>
      <c r="G154" s="51">
        <v>1.359</v>
      </c>
      <c r="I154" s="51">
        <v>1.4410000000000001</v>
      </c>
      <c r="J154" s="51">
        <v>1.4259999999999999</v>
      </c>
    </row>
    <row r="155" spans="1:10" x14ac:dyDescent="0.2">
      <c r="A155" s="57">
        <v>35450</v>
      </c>
      <c r="C155" s="51">
        <v>1.306</v>
      </c>
      <c r="E155" s="51">
        <v>1.262</v>
      </c>
      <c r="G155" s="51">
        <v>1.3720000000000001</v>
      </c>
      <c r="I155" s="51">
        <v>1.45</v>
      </c>
      <c r="J155" s="51">
        <v>1.425</v>
      </c>
    </row>
    <row r="156" spans="1:10" x14ac:dyDescent="0.2">
      <c r="A156" s="57">
        <v>35457</v>
      </c>
      <c r="C156" s="51">
        <v>1.3080000000000001</v>
      </c>
      <c r="E156" s="51">
        <v>1.264</v>
      </c>
      <c r="G156" s="51">
        <v>1.3759999999999999</v>
      </c>
      <c r="I156" s="51">
        <v>1.454</v>
      </c>
      <c r="J156" s="51">
        <v>1.4279999999999999</v>
      </c>
    </row>
    <row r="157" spans="1:10" x14ac:dyDescent="0.2">
      <c r="A157" s="57">
        <v>35464</v>
      </c>
      <c r="C157" s="51">
        <v>1.321</v>
      </c>
      <c r="E157" s="51">
        <v>1.2769999999999999</v>
      </c>
      <c r="G157" s="51">
        <v>1.3859999999999999</v>
      </c>
      <c r="I157" s="51">
        <v>1.4650000000000001</v>
      </c>
      <c r="J157" s="51">
        <v>1.4810000000000001</v>
      </c>
    </row>
    <row r="158" spans="1:10" x14ac:dyDescent="0.2">
      <c r="A158" s="57">
        <v>35471</v>
      </c>
      <c r="C158" s="51">
        <v>1.3340000000000001</v>
      </c>
      <c r="E158" s="51">
        <v>1.2909999999999999</v>
      </c>
      <c r="G158" s="51">
        <v>1.395</v>
      </c>
      <c r="I158" s="51">
        <v>1.476</v>
      </c>
      <c r="J158" s="51">
        <v>1.5189999999999999</v>
      </c>
    </row>
    <row r="159" spans="1:10" x14ac:dyDescent="0.2">
      <c r="A159" s="57">
        <v>35478</v>
      </c>
      <c r="C159" s="51">
        <v>1.333</v>
      </c>
      <c r="E159" s="51">
        <v>1.2889999999999999</v>
      </c>
      <c r="G159" s="51">
        <v>1.397</v>
      </c>
      <c r="I159" s="51">
        <v>1.4810000000000001</v>
      </c>
      <c r="J159" s="51">
        <v>1.5229999999999999</v>
      </c>
    </row>
    <row r="160" spans="1:10" x14ac:dyDescent="0.2">
      <c r="A160" s="57">
        <v>35485</v>
      </c>
      <c r="C160" s="51">
        <v>1.34</v>
      </c>
      <c r="E160" s="51">
        <v>1.2949999999999999</v>
      </c>
      <c r="G160" s="51">
        <v>1.407</v>
      </c>
      <c r="I160" s="51">
        <v>1.4870000000000001</v>
      </c>
      <c r="J160" s="51">
        <v>1.5129999999999999</v>
      </c>
    </row>
    <row r="161" spans="1:10" x14ac:dyDescent="0.2">
      <c r="A161" s="57">
        <v>35492</v>
      </c>
      <c r="C161" s="51">
        <v>1.34</v>
      </c>
      <c r="E161" s="51">
        <v>1.2949999999999999</v>
      </c>
      <c r="G161" s="51">
        <v>1.409</v>
      </c>
      <c r="I161" s="51">
        <v>1.488</v>
      </c>
      <c r="J161" s="51">
        <v>1.494</v>
      </c>
    </row>
    <row r="162" spans="1:10" x14ac:dyDescent="0.2">
      <c r="A162" s="57">
        <v>35499</v>
      </c>
      <c r="C162" s="51">
        <v>1.359</v>
      </c>
      <c r="E162" s="51">
        <v>1.3129999999999999</v>
      </c>
      <c r="G162" s="51">
        <v>1.427</v>
      </c>
      <c r="I162" s="51">
        <v>1.51</v>
      </c>
      <c r="J162" s="51">
        <v>1.472</v>
      </c>
    </row>
    <row r="163" spans="1:10" x14ac:dyDescent="0.2">
      <c r="A163" s="57">
        <v>35506</v>
      </c>
      <c r="C163" s="51">
        <v>1.371</v>
      </c>
      <c r="E163" s="51">
        <v>1.325</v>
      </c>
      <c r="G163" s="51">
        <v>1.4379999999999999</v>
      </c>
      <c r="I163" s="51">
        <v>1.52</v>
      </c>
      <c r="J163" s="51">
        <v>1.4610000000000001</v>
      </c>
    </row>
    <row r="164" spans="1:10" x14ac:dyDescent="0.2">
      <c r="A164" s="57">
        <v>35513</v>
      </c>
      <c r="C164" s="51">
        <v>1.381</v>
      </c>
      <c r="E164" s="51">
        <v>1.3380000000000001</v>
      </c>
      <c r="G164" s="51">
        <v>1.4450000000000001</v>
      </c>
      <c r="I164" s="51">
        <v>1.5229999999999999</v>
      </c>
      <c r="J164" s="51">
        <v>1.464</v>
      </c>
    </row>
    <row r="165" spans="1:10" x14ac:dyDescent="0.2">
      <c r="A165" s="57">
        <v>35520</v>
      </c>
      <c r="C165" s="51">
        <v>1.4039999999999999</v>
      </c>
      <c r="E165" s="51">
        <v>1.3620000000000001</v>
      </c>
      <c r="G165" s="51">
        <v>1.466</v>
      </c>
      <c r="I165" s="51">
        <v>1.5429999999999999</v>
      </c>
      <c r="J165" s="51">
        <v>1.486</v>
      </c>
    </row>
    <row r="166" spans="1:10" x14ac:dyDescent="0.2">
      <c r="A166" s="57">
        <v>35527</v>
      </c>
      <c r="C166" s="51">
        <v>1.427</v>
      </c>
      <c r="E166" s="51">
        <v>1.383</v>
      </c>
      <c r="G166" s="51">
        <v>1.4950000000000001</v>
      </c>
      <c r="I166" s="51">
        <v>1.573</v>
      </c>
      <c r="J166" s="51">
        <v>1.4870000000000001</v>
      </c>
    </row>
    <row r="167" spans="1:10" x14ac:dyDescent="0.2">
      <c r="A167" s="57">
        <v>35534</v>
      </c>
      <c r="C167" s="51">
        <v>1.4379999999999999</v>
      </c>
      <c r="E167" s="51">
        <v>1.395</v>
      </c>
      <c r="G167" s="51">
        <v>1.5009999999999999</v>
      </c>
      <c r="I167" s="51">
        <v>1.581</v>
      </c>
      <c r="J167" s="51">
        <v>1.4930000000000001</v>
      </c>
    </row>
    <row r="168" spans="1:10" x14ac:dyDescent="0.2">
      <c r="A168" s="57">
        <v>35541</v>
      </c>
      <c r="C168" s="51">
        <v>1.4339999999999999</v>
      </c>
      <c r="E168" s="51">
        <v>1.3919999999999999</v>
      </c>
      <c r="G168" s="51">
        <v>1.496</v>
      </c>
      <c r="I168" s="51">
        <v>1.5760000000000001</v>
      </c>
      <c r="J168" s="51">
        <v>1.4890000000000001</v>
      </c>
    </row>
    <row r="169" spans="1:10" x14ac:dyDescent="0.2">
      <c r="A169" s="57">
        <v>35548</v>
      </c>
      <c r="C169" s="51">
        <v>1.429</v>
      </c>
      <c r="E169" s="51">
        <v>1.385</v>
      </c>
      <c r="G169" s="51">
        <v>1.496</v>
      </c>
      <c r="I169" s="51">
        <v>1.575</v>
      </c>
      <c r="J169" s="51">
        <v>1.4750000000000001</v>
      </c>
    </row>
    <row r="170" spans="1:10" x14ac:dyDescent="0.2">
      <c r="A170" s="57">
        <v>35555</v>
      </c>
      <c r="C170" s="51">
        <v>1.421</v>
      </c>
      <c r="E170" s="51">
        <v>1.377</v>
      </c>
      <c r="G170" s="51">
        <v>1.4890000000000001</v>
      </c>
      <c r="I170" s="51">
        <v>1.569</v>
      </c>
      <c r="J170" s="51">
        <v>1.4550000000000001</v>
      </c>
    </row>
    <row r="171" spans="1:10" x14ac:dyDescent="0.2">
      <c r="A171" s="57">
        <v>35562</v>
      </c>
      <c r="C171" s="51">
        <v>1.4159999999999999</v>
      </c>
      <c r="E171" s="51">
        <v>1.371</v>
      </c>
      <c r="G171" s="51">
        <v>1.482</v>
      </c>
      <c r="I171" s="51">
        <v>1.5640000000000001</v>
      </c>
      <c r="J171" s="51">
        <v>1.383</v>
      </c>
    </row>
    <row r="172" spans="1:10" x14ac:dyDescent="0.2">
      <c r="A172" s="57">
        <v>35569</v>
      </c>
      <c r="C172" s="51">
        <v>1.407</v>
      </c>
      <c r="E172" s="51">
        <v>1.363</v>
      </c>
      <c r="G172" s="51">
        <v>1.472</v>
      </c>
      <c r="I172" s="51">
        <v>1.554</v>
      </c>
      <c r="J172" s="51">
        <v>1.345</v>
      </c>
    </row>
    <row r="173" spans="1:10" x14ac:dyDescent="0.2">
      <c r="A173" s="57">
        <v>35576</v>
      </c>
      <c r="C173" s="51">
        <v>1.3979999999999999</v>
      </c>
      <c r="E173" s="51">
        <v>1.3540000000000001</v>
      </c>
      <c r="G173" s="51">
        <v>1.4650000000000001</v>
      </c>
      <c r="I173" s="51">
        <v>1.5469999999999999</v>
      </c>
      <c r="J173" s="51">
        <v>1.32</v>
      </c>
    </row>
    <row r="174" spans="1:10" x14ac:dyDescent="0.2">
      <c r="A174" s="57">
        <v>35583</v>
      </c>
      <c r="C174" s="51">
        <v>1.3919999999999999</v>
      </c>
      <c r="E174" s="51">
        <v>1.347</v>
      </c>
      <c r="G174" s="51">
        <v>1.458</v>
      </c>
      <c r="I174" s="51">
        <v>1.538</v>
      </c>
      <c r="J174" s="51">
        <v>1.325</v>
      </c>
    </row>
    <row r="175" spans="1:10" x14ac:dyDescent="0.2">
      <c r="A175" s="57">
        <v>35590</v>
      </c>
      <c r="C175" s="51">
        <v>1.383</v>
      </c>
      <c r="E175" s="51">
        <v>1.337</v>
      </c>
      <c r="G175" s="51">
        <v>1.4510000000000001</v>
      </c>
      <c r="I175" s="51">
        <v>1.534</v>
      </c>
      <c r="J175" s="51">
        <v>1.3169999999999999</v>
      </c>
    </row>
    <row r="176" spans="1:10" x14ac:dyDescent="0.2">
      <c r="A176" s="57">
        <v>35597</v>
      </c>
      <c r="C176" s="51">
        <v>1.3759999999999999</v>
      </c>
      <c r="E176" s="51">
        <v>1.33</v>
      </c>
      <c r="G176" s="51">
        <v>1.4430000000000001</v>
      </c>
      <c r="I176" s="51">
        <v>1.526</v>
      </c>
      <c r="J176" s="51">
        <v>1.302</v>
      </c>
    </row>
    <row r="177" spans="1:10" x14ac:dyDescent="0.2">
      <c r="A177" s="57">
        <v>35604</v>
      </c>
      <c r="C177" s="51">
        <v>1.365</v>
      </c>
      <c r="E177" s="51">
        <v>1.319</v>
      </c>
      <c r="G177" s="51">
        <v>1.4339999999999999</v>
      </c>
      <c r="I177" s="51">
        <v>1.518</v>
      </c>
      <c r="J177" s="51">
        <v>1.2929999999999999</v>
      </c>
    </row>
    <row r="178" spans="1:10" x14ac:dyDescent="0.2">
      <c r="A178" s="57">
        <v>35611</v>
      </c>
      <c r="C178" s="51">
        <v>1.337</v>
      </c>
      <c r="E178" s="51">
        <v>1.2889999999999999</v>
      </c>
      <c r="G178" s="51">
        <v>1.4119999999999999</v>
      </c>
      <c r="I178" s="51">
        <v>1.4930000000000001</v>
      </c>
      <c r="J178" s="51">
        <v>1.2849999999999999</v>
      </c>
    </row>
    <row r="179" spans="1:10" x14ac:dyDescent="0.2">
      <c r="A179" s="57">
        <v>35618</v>
      </c>
      <c r="C179" s="51">
        <v>1.3320000000000001</v>
      </c>
      <c r="E179" s="51">
        <v>1.284</v>
      </c>
      <c r="G179" s="51">
        <v>1.405</v>
      </c>
      <c r="I179" s="51">
        <v>1.4870000000000001</v>
      </c>
      <c r="J179" s="51">
        <v>1.286</v>
      </c>
    </row>
    <row r="180" spans="1:10" x14ac:dyDescent="0.2">
      <c r="A180" s="57">
        <v>35625</v>
      </c>
      <c r="C180" s="51">
        <v>1.325</v>
      </c>
      <c r="E180" s="51">
        <v>1.278</v>
      </c>
      <c r="G180" s="51">
        <v>1.397</v>
      </c>
      <c r="I180" s="51">
        <v>1.4810000000000001</v>
      </c>
      <c r="J180" s="51">
        <v>1.274</v>
      </c>
    </row>
    <row r="181" spans="1:10" x14ac:dyDescent="0.2">
      <c r="A181" s="57">
        <v>35632</v>
      </c>
      <c r="C181" s="51">
        <v>1.3160000000000001</v>
      </c>
      <c r="E181" s="51">
        <v>1.2689999999999999</v>
      </c>
      <c r="G181" s="51">
        <v>1.389</v>
      </c>
      <c r="I181" s="51">
        <v>1.4730000000000001</v>
      </c>
      <c r="J181" s="51">
        <v>1.254</v>
      </c>
    </row>
    <row r="182" spans="1:10" x14ac:dyDescent="0.2">
      <c r="A182" s="57">
        <v>35639</v>
      </c>
      <c r="C182" s="51">
        <v>1.306</v>
      </c>
      <c r="E182" s="51">
        <v>1.2569999999999999</v>
      </c>
      <c r="G182" s="51">
        <v>1.383</v>
      </c>
      <c r="I182" s="51">
        <v>1.464</v>
      </c>
      <c r="J182" s="51">
        <v>1.2529999999999999</v>
      </c>
    </row>
    <row r="183" spans="1:10" x14ac:dyDescent="0.2">
      <c r="A183" s="57">
        <v>35646</v>
      </c>
      <c r="C183" s="51">
        <v>1.33</v>
      </c>
      <c r="E183" s="51">
        <v>1.282</v>
      </c>
      <c r="G183" s="51">
        <v>1.4019999999999999</v>
      </c>
      <c r="I183" s="51">
        <v>1.4870000000000001</v>
      </c>
      <c r="J183" s="51">
        <v>1.29</v>
      </c>
    </row>
    <row r="184" spans="1:10" x14ac:dyDescent="0.2">
      <c r="A184" s="57">
        <v>35653</v>
      </c>
      <c r="C184" s="51">
        <v>1.377</v>
      </c>
      <c r="E184" s="51">
        <v>1.329</v>
      </c>
      <c r="G184" s="51">
        <v>1.448</v>
      </c>
      <c r="I184" s="51">
        <v>1.532</v>
      </c>
      <c r="J184" s="51">
        <v>1.337</v>
      </c>
    </row>
    <row r="185" spans="1:10" x14ac:dyDescent="0.2">
      <c r="A185" s="57">
        <v>35660</v>
      </c>
      <c r="C185" s="51">
        <v>1.41</v>
      </c>
      <c r="E185" s="51">
        <v>1.3620000000000001</v>
      </c>
      <c r="G185" s="51">
        <v>1.48</v>
      </c>
      <c r="I185" s="51">
        <v>1.5720000000000001</v>
      </c>
      <c r="J185" s="51">
        <v>1.3560000000000001</v>
      </c>
    </row>
    <row r="186" spans="1:10" x14ac:dyDescent="0.2">
      <c r="A186" s="57">
        <v>35667</v>
      </c>
      <c r="C186" s="51">
        <v>1.4410000000000001</v>
      </c>
      <c r="E186" s="51">
        <v>1.3939999999999999</v>
      </c>
      <c r="G186" s="51">
        <v>1.5129999999999999</v>
      </c>
      <c r="I186" s="51">
        <v>1.599</v>
      </c>
      <c r="J186" s="51">
        <v>1.365</v>
      </c>
    </row>
    <row r="187" spans="1:10" x14ac:dyDescent="0.2">
      <c r="A187" s="57">
        <v>35674</v>
      </c>
      <c r="C187" s="51">
        <v>1.46</v>
      </c>
      <c r="E187" s="51">
        <v>1.4139999999999999</v>
      </c>
      <c r="G187" s="51">
        <v>1.5289999999999999</v>
      </c>
      <c r="I187" s="51">
        <v>1.6140000000000001</v>
      </c>
      <c r="J187" s="51">
        <v>1.367</v>
      </c>
    </row>
    <row r="188" spans="1:10" x14ac:dyDescent="0.2">
      <c r="A188" s="57">
        <v>35681</v>
      </c>
      <c r="C188" s="51">
        <v>1.478</v>
      </c>
      <c r="E188" s="51">
        <v>1.431</v>
      </c>
      <c r="G188" s="51">
        <v>1.5489999999999999</v>
      </c>
      <c r="I188" s="51">
        <v>1.635</v>
      </c>
      <c r="J188" s="51">
        <v>1.371</v>
      </c>
    </row>
    <row r="189" spans="1:10" x14ac:dyDescent="0.2">
      <c r="A189" s="57">
        <v>35688</v>
      </c>
      <c r="C189" s="51">
        <v>1.496</v>
      </c>
      <c r="E189" s="51">
        <v>1.4490000000000001</v>
      </c>
      <c r="G189" s="51">
        <v>1.5649999999999999</v>
      </c>
      <c r="I189" s="51">
        <v>1.6519999999999999</v>
      </c>
      <c r="J189" s="51">
        <v>1.3620000000000001</v>
      </c>
    </row>
    <row r="190" spans="1:10" x14ac:dyDescent="0.2">
      <c r="A190" s="57">
        <v>35695</v>
      </c>
      <c r="C190" s="51">
        <v>1.4950000000000001</v>
      </c>
      <c r="E190" s="51">
        <v>1.448</v>
      </c>
      <c r="G190" s="51">
        <v>1.5660000000000001</v>
      </c>
      <c r="I190" s="51">
        <v>1.651</v>
      </c>
      <c r="J190" s="51">
        <v>1.345</v>
      </c>
    </row>
    <row r="191" spans="1:10" x14ac:dyDescent="0.2">
      <c r="A191" s="57">
        <v>35702</v>
      </c>
      <c r="C191" s="51">
        <v>1.488</v>
      </c>
      <c r="E191" s="51">
        <v>1.4410000000000001</v>
      </c>
      <c r="G191" s="51">
        <v>1.5580000000000001</v>
      </c>
      <c r="I191" s="51">
        <v>1.6459999999999999</v>
      </c>
      <c r="J191" s="51">
        <v>1.34</v>
      </c>
    </row>
    <row r="192" spans="1:10" x14ac:dyDescent="0.2">
      <c r="A192" s="57">
        <v>35709</v>
      </c>
      <c r="C192" s="51">
        <v>1.4890000000000001</v>
      </c>
      <c r="E192" s="51">
        <v>1.4419999999999999</v>
      </c>
      <c r="G192" s="51">
        <v>1.554</v>
      </c>
      <c r="I192" s="51">
        <v>1.645</v>
      </c>
      <c r="J192" s="51">
        <v>1.341</v>
      </c>
    </row>
    <row r="193" spans="1:10" x14ac:dyDescent="0.2">
      <c r="A193" s="57">
        <v>35716</v>
      </c>
      <c r="C193" s="51">
        <v>1.472</v>
      </c>
      <c r="E193" s="51">
        <v>1.4239999999999999</v>
      </c>
      <c r="G193" s="51">
        <v>1.5469999999999999</v>
      </c>
      <c r="I193" s="51">
        <v>1.631</v>
      </c>
      <c r="J193" s="51">
        <v>1.3420000000000001</v>
      </c>
    </row>
    <row r="194" spans="1:10" x14ac:dyDescent="0.2">
      <c r="A194" s="57">
        <v>35723</v>
      </c>
      <c r="C194" s="51">
        <v>1.4650000000000001</v>
      </c>
      <c r="E194" s="51">
        <v>1.417</v>
      </c>
      <c r="G194" s="51">
        <v>1.54</v>
      </c>
      <c r="I194" s="51">
        <v>1.6220000000000001</v>
      </c>
      <c r="J194" s="51">
        <v>1.345</v>
      </c>
    </row>
    <row r="195" spans="1:10" x14ac:dyDescent="0.2">
      <c r="A195" s="57">
        <v>35730</v>
      </c>
      <c r="C195" s="51">
        <v>1.456</v>
      </c>
      <c r="E195" s="51">
        <v>1.4079999999999999</v>
      </c>
      <c r="G195" s="51">
        <v>1.5309999999999999</v>
      </c>
      <c r="I195" s="51">
        <v>1.6120000000000001</v>
      </c>
      <c r="J195" s="51">
        <v>1.359</v>
      </c>
    </row>
    <row r="196" spans="1:10" x14ac:dyDescent="0.2">
      <c r="A196" s="57">
        <v>35737</v>
      </c>
      <c r="C196" s="51">
        <v>1.4450000000000001</v>
      </c>
      <c r="E196" s="51">
        <v>1.3979999999999999</v>
      </c>
      <c r="G196" s="51">
        <v>1.5169999999999999</v>
      </c>
      <c r="I196" s="51">
        <v>1.599</v>
      </c>
      <c r="J196" s="51">
        <v>1.3779999999999999</v>
      </c>
    </row>
    <row r="197" spans="1:10" x14ac:dyDescent="0.2">
      <c r="A197" s="57">
        <v>35744</v>
      </c>
      <c r="C197" s="51">
        <v>1.4330000000000001</v>
      </c>
      <c r="E197" s="51">
        <v>1.385</v>
      </c>
      <c r="G197" s="51">
        <v>1.51</v>
      </c>
      <c r="I197" s="51">
        <v>1.5920000000000001</v>
      </c>
      <c r="J197" s="51">
        <v>1.3959999999999999</v>
      </c>
    </row>
    <row r="198" spans="1:10" x14ac:dyDescent="0.2">
      <c r="A198" s="57">
        <v>35751</v>
      </c>
      <c r="C198" s="51">
        <v>1.4219999999999999</v>
      </c>
      <c r="E198" s="51">
        <v>1.373</v>
      </c>
      <c r="G198" s="51">
        <v>1.5</v>
      </c>
      <c r="I198" s="51">
        <v>1.581</v>
      </c>
      <c r="J198" s="51">
        <v>1.3979999999999999</v>
      </c>
    </row>
    <row r="199" spans="1:10" x14ac:dyDescent="0.2">
      <c r="A199" s="57">
        <v>35758</v>
      </c>
      <c r="C199" s="51">
        <v>1.4119999999999999</v>
      </c>
      <c r="E199" s="51">
        <v>1.363</v>
      </c>
      <c r="G199" s="51">
        <v>1.49</v>
      </c>
      <c r="I199" s="51">
        <v>1.5720000000000001</v>
      </c>
      <c r="J199" s="51">
        <v>1.389</v>
      </c>
    </row>
    <row r="200" spans="1:10" x14ac:dyDescent="0.2">
      <c r="A200" s="57">
        <v>35765</v>
      </c>
      <c r="C200" s="51">
        <v>1.4039999999999999</v>
      </c>
      <c r="E200" s="51">
        <v>1.355</v>
      </c>
      <c r="G200" s="51">
        <v>1.4810000000000001</v>
      </c>
      <c r="I200" s="51">
        <v>1.5620000000000001</v>
      </c>
      <c r="J200" s="51">
        <v>1.3779999999999999</v>
      </c>
    </row>
    <row r="201" spans="1:10" x14ac:dyDescent="0.2">
      <c r="A201" s="57">
        <v>35772</v>
      </c>
      <c r="C201" s="51">
        <v>1.3879999999999999</v>
      </c>
      <c r="E201" s="51">
        <v>1.3380000000000001</v>
      </c>
      <c r="G201" s="51">
        <v>1.468</v>
      </c>
      <c r="I201" s="51">
        <v>1.5469999999999999</v>
      </c>
      <c r="J201" s="51">
        <v>1.3460000000000001</v>
      </c>
    </row>
    <row r="202" spans="1:10" x14ac:dyDescent="0.2">
      <c r="A202" s="57">
        <v>35779</v>
      </c>
      <c r="C202" s="51">
        <v>1.3779999999999999</v>
      </c>
      <c r="E202" s="51">
        <v>1.329</v>
      </c>
      <c r="G202" s="51">
        <v>1.4570000000000001</v>
      </c>
      <c r="I202" s="51">
        <v>1.536</v>
      </c>
      <c r="J202" s="51">
        <v>1.331</v>
      </c>
    </row>
    <row r="203" spans="1:10" x14ac:dyDescent="0.2">
      <c r="A203" s="57">
        <v>35786</v>
      </c>
      <c r="C203" s="51">
        <v>1.3660000000000001</v>
      </c>
      <c r="E203" s="51">
        <v>1.3180000000000001</v>
      </c>
      <c r="G203" s="51">
        <v>1.44</v>
      </c>
      <c r="I203" s="51">
        <v>1.5209999999999999</v>
      </c>
      <c r="J203" s="51">
        <v>1.327</v>
      </c>
    </row>
    <row r="204" spans="1:10" x14ac:dyDescent="0.2">
      <c r="A204" s="57">
        <v>35793</v>
      </c>
      <c r="C204" s="51">
        <v>1.3580000000000001</v>
      </c>
      <c r="E204" s="51">
        <v>1.3089999999999999</v>
      </c>
      <c r="G204" s="51">
        <v>1.4359999999999999</v>
      </c>
      <c r="I204" s="51">
        <v>1.5169999999999999</v>
      </c>
      <c r="J204" s="51">
        <v>1.3160000000000001</v>
      </c>
    </row>
    <row r="205" spans="1:10" x14ac:dyDescent="0.2">
      <c r="A205" s="57">
        <v>35800</v>
      </c>
      <c r="C205" s="51">
        <v>1.35</v>
      </c>
      <c r="E205" s="51">
        <v>1.3009999999999999</v>
      </c>
      <c r="G205" s="51">
        <v>1.4279999999999999</v>
      </c>
      <c r="I205" s="51">
        <v>1.5069999999999999</v>
      </c>
      <c r="J205" s="51">
        <v>1.3120000000000001</v>
      </c>
    </row>
    <row r="206" spans="1:10" x14ac:dyDescent="0.2">
      <c r="A206" s="57">
        <v>35807</v>
      </c>
      <c r="C206" s="51">
        <v>1.3320000000000001</v>
      </c>
      <c r="E206" s="51">
        <v>1.2829999999999999</v>
      </c>
      <c r="G206" s="51">
        <v>1.4119999999999999</v>
      </c>
      <c r="I206" s="51">
        <v>1.49</v>
      </c>
      <c r="J206" s="51">
        <v>1.296</v>
      </c>
    </row>
    <row r="207" spans="1:10" x14ac:dyDescent="0.2">
      <c r="A207" s="57">
        <v>35814</v>
      </c>
      <c r="C207" s="51">
        <v>1.3069999999999999</v>
      </c>
      <c r="E207" s="51">
        <v>1.2609999999999999</v>
      </c>
      <c r="G207" s="51">
        <v>1.379</v>
      </c>
      <c r="I207" s="51">
        <v>1.4590000000000001</v>
      </c>
      <c r="J207" s="51">
        <v>1.274</v>
      </c>
    </row>
    <row r="208" spans="1:10" x14ac:dyDescent="0.2">
      <c r="A208" s="57">
        <v>35821</v>
      </c>
      <c r="C208" s="51">
        <v>1.2869999999999999</v>
      </c>
      <c r="E208" s="51">
        <v>1.24</v>
      </c>
      <c r="G208" s="51">
        <v>1.3620000000000001</v>
      </c>
      <c r="I208" s="51">
        <v>1.4430000000000001</v>
      </c>
      <c r="J208" s="51">
        <v>1.2609999999999999</v>
      </c>
    </row>
    <row r="209" spans="1:10" x14ac:dyDescent="0.2">
      <c r="A209" s="57">
        <v>35828</v>
      </c>
      <c r="C209" s="51">
        <v>1.2689999999999999</v>
      </c>
      <c r="E209" s="51">
        <v>1.2230000000000001</v>
      </c>
      <c r="G209" s="51">
        <v>1.341</v>
      </c>
      <c r="I209" s="51">
        <v>1.4239999999999999</v>
      </c>
      <c r="J209" s="51">
        <v>1.2410000000000001</v>
      </c>
    </row>
    <row r="210" spans="1:10" x14ac:dyDescent="0.2">
      <c r="A210" s="57">
        <v>35835</v>
      </c>
      <c r="C210" s="51">
        <v>1.2430000000000001</v>
      </c>
      <c r="E210" s="51">
        <v>1.1950000000000001</v>
      </c>
      <c r="G210" s="51">
        <v>1.3169999999999999</v>
      </c>
      <c r="I210" s="51">
        <v>1.3959999999999999</v>
      </c>
      <c r="J210" s="51">
        <v>1.24</v>
      </c>
    </row>
    <row r="211" spans="1:10" x14ac:dyDescent="0.2">
      <c r="A211" s="57">
        <v>35842</v>
      </c>
      <c r="C211" s="51">
        <v>1.2130000000000001</v>
      </c>
      <c r="E211" s="51">
        <v>1.1659999999999999</v>
      </c>
      <c r="G211" s="51">
        <v>1.286</v>
      </c>
      <c r="I211" s="51">
        <v>1.365</v>
      </c>
      <c r="J211" s="51">
        <v>1.2190000000000001</v>
      </c>
    </row>
    <row r="212" spans="1:10" x14ac:dyDescent="0.2">
      <c r="A212" s="57">
        <v>35849</v>
      </c>
      <c r="C212" s="51">
        <v>1.1850000000000001</v>
      </c>
      <c r="E212" s="51">
        <v>1.137</v>
      </c>
      <c r="G212" s="51">
        <v>1.264</v>
      </c>
      <c r="I212" s="51">
        <v>1.339</v>
      </c>
      <c r="J212" s="51">
        <v>1.2050000000000001</v>
      </c>
    </row>
    <row r="213" spans="1:10" x14ac:dyDescent="0.2">
      <c r="A213" s="57">
        <v>35856</v>
      </c>
      <c r="C213" s="51">
        <v>1.153</v>
      </c>
      <c r="E213" s="51">
        <v>1.107</v>
      </c>
      <c r="G213" s="51">
        <v>1.2270000000000001</v>
      </c>
      <c r="I213" s="51">
        <v>1.3049999999999999</v>
      </c>
      <c r="J213" s="51">
        <v>1.1859999999999999</v>
      </c>
    </row>
    <row r="214" spans="1:10" x14ac:dyDescent="0.2">
      <c r="A214" s="57">
        <v>35863</v>
      </c>
      <c r="C214" s="51">
        <v>1.1240000000000001</v>
      </c>
      <c r="E214" s="51">
        <v>1.0740000000000001</v>
      </c>
      <c r="G214" s="51">
        <v>1.2050000000000001</v>
      </c>
      <c r="I214" s="51">
        <v>1.28</v>
      </c>
      <c r="J214" s="51">
        <v>1.163</v>
      </c>
    </row>
    <row r="215" spans="1:10" x14ac:dyDescent="0.2">
      <c r="A215" s="57">
        <v>35870</v>
      </c>
      <c r="C215" s="51">
        <v>1.1240000000000001</v>
      </c>
      <c r="E215" s="51">
        <v>1.075</v>
      </c>
      <c r="G215" s="51">
        <v>1.2030000000000001</v>
      </c>
      <c r="I215" s="51">
        <v>1.28</v>
      </c>
      <c r="J215" s="51">
        <v>1.153</v>
      </c>
    </row>
    <row r="216" spans="1:10" x14ac:dyDescent="0.2">
      <c r="A216" s="57">
        <v>35877</v>
      </c>
      <c r="C216" s="51">
        <v>1.121</v>
      </c>
      <c r="E216" s="51">
        <v>1.0740000000000001</v>
      </c>
      <c r="G216" s="51">
        <v>1.1930000000000001</v>
      </c>
      <c r="I216" s="51">
        <v>1.272</v>
      </c>
      <c r="J216" s="51">
        <v>1.157</v>
      </c>
    </row>
    <row r="217" spans="1:10" x14ac:dyDescent="0.2">
      <c r="A217" s="57">
        <v>35884</v>
      </c>
      <c r="C217" s="51">
        <v>1.149</v>
      </c>
      <c r="E217" s="51">
        <v>1.1020000000000001</v>
      </c>
      <c r="G217" s="51">
        <v>1.2230000000000001</v>
      </c>
      <c r="I217" s="51">
        <v>1.304</v>
      </c>
      <c r="J217" s="51">
        <v>1.2110000000000001</v>
      </c>
    </row>
    <row r="218" spans="1:10" x14ac:dyDescent="0.2">
      <c r="A218" s="57">
        <v>35891</v>
      </c>
      <c r="C218" s="51">
        <v>1.1499999999999999</v>
      </c>
      <c r="E218" s="51">
        <v>1.103</v>
      </c>
      <c r="G218" s="51">
        <v>1.226</v>
      </c>
      <c r="I218" s="51">
        <v>1.304</v>
      </c>
      <c r="J218" s="51">
        <v>1.2170000000000001</v>
      </c>
    </row>
    <row r="219" spans="1:10" x14ac:dyDescent="0.2">
      <c r="A219" s="57">
        <v>35898</v>
      </c>
      <c r="C219" s="51">
        <v>1.171</v>
      </c>
      <c r="E219" s="51">
        <v>1.1259999999999999</v>
      </c>
      <c r="G219" s="51">
        <v>1.242</v>
      </c>
      <c r="I219" s="51">
        <v>1.32</v>
      </c>
      <c r="J219" s="51">
        <v>1.2190000000000001</v>
      </c>
    </row>
    <row r="220" spans="1:10" x14ac:dyDescent="0.2">
      <c r="A220" s="57">
        <v>35905</v>
      </c>
      <c r="C220" s="51">
        <v>1.1679999999999999</v>
      </c>
      <c r="E220" s="51">
        <v>1.1220000000000001</v>
      </c>
      <c r="G220" s="51">
        <v>1.2390000000000001</v>
      </c>
      <c r="I220" s="51">
        <v>1.3169999999999999</v>
      </c>
      <c r="J220" s="51">
        <v>1.214</v>
      </c>
    </row>
    <row r="221" spans="1:10" x14ac:dyDescent="0.2">
      <c r="A221" s="57">
        <v>35912</v>
      </c>
      <c r="C221" s="51">
        <v>1.1890000000000001</v>
      </c>
      <c r="E221" s="51">
        <v>1.1439999999999999</v>
      </c>
      <c r="G221" s="51">
        <v>1.2589999999999999</v>
      </c>
      <c r="I221" s="51">
        <v>1.3380000000000001</v>
      </c>
      <c r="J221" s="51">
        <v>1.216</v>
      </c>
    </row>
    <row r="222" spans="1:10" x14ac:dyDescent="0.2">
      <c r="A222" s="57">
        <v>35919</v>
      </c>
      <c r="C222" s="51">
        <v>1.2629999999999999</v>
      </c>
      <c r="E222" s="51">
        <v>1.2170000000000001</v>
      </c>
      <c r="G222" s="51">
        <v>1.3340000000000001</v>
      </c>
      <c r="I222" s="51">
        <v>1.4139999999999999</v>
      </c>
      <c r="J222" s="51">
        <v>1.244</v>
      </c>
    </row>
    <row r="223" spans="1:10" x14ac:dyDescent="0.2">
      <c r="A223" s="57">
        <v>35926</v>
      </c>
      <c r="C223" s="51">
        <v>1.2749999999999999</v>
      </c>
      <c r="E223" s="51">
        <v>1.2290000000000001</v>
      </c>
      <c r="G223" s="51">
        <v>1.3460000000000001</v>
      </c>
      <c r="I223" s="51">
        <v>1.4259999999999999</v>
      </c>
      <c r="J223" s="51">
        <v>1.2310000000000001</v>
      </c>
    </row>
    <row r="224" spans="1:10" x14ac:dyDescent="0.2">
      <c r="A224" s="57">
        <v>35933</v>
      </c>
      <c r="C224" s="51">
        <v>1.294</v>
      </c>
      <c r="E224" s="51">
        <v>1.25</v>
      </c>
      <c r="G224" s="51">
        <v>1.349</v>
      </c>
      <c r="I224" s="51">
        <v>1.4470000000000001</v>
      </c>
      <c r="J224" s="51">
        <v>1.2190000000000001</v>
      </c>
    </row>
    <row r="225" spans="1:10" x14ac:dyDescent="0.2">
      <c r="A225" s="57">
        <v>35940</v>
      </c>
      <c r="C225" s="51">
        <v>1.292</v>
      </c>
      <c r="E225" s="51">
        <v>1.252</v>
      </c>
      <c r="G225" s="51">
        <v>1.339</v>
      </c>
      <c r="I225" s="51">
        <v>1.4370000000000001</v>
      </c>
      <c r="J225" s="51">
        <v>1.1930000000000001</v>
      </c>
    </row>
    <row r="226" spans="1:10" x14ac:dyDescent="0.2">
      <c r="A226" s="57">
        <v>35947</v>
      </c>
      <c r="C226" s="51">
        <v>1.2829999999999999</v>
      </c>
      <c r="E226" s="51">
        <v>1.2410000000000001</v>
      </c>
      <c r="G226" s="51">
        <v>1.333</v>
      </c>
      <c r="I226" s="51">
        <v>1.4350000000000001</v>
      </c>
      <c r="J226" s="51">
        <v>1.179</v>
      </c>
    </row>
    <row r="227" spans="1:10" x14ac:dyDescent="0.2">
      <c r="A227" s="57">
        <v>35954</v>
      </c>
      <c r="C227" s="51">
        <v>1.27</v>
      </c>
      <c r="E227" s="51">
        <v>1.2270000000000001</v>
      </c>
      <c r="G227" s="51">
        <v>1.32</v>
      </c>
      <c r="I227" s="51">
        <v>1.423</v>
      </c>
      <c r="J227" s="51">
        <v>1.1599999999999999</v>
      </c>
    </row>
    <row r="228" spans="1:10" x14ac:dyDescent="0.2">
      <c r="A228" s="57">
        <v>35961</v>
      </c>
      <c r="C228" s="51">
        <v>1.2669999999999999</v>
      </c>
      <c r="E228" s="51">
        <v>1.224</v>
      </c>
      <c r="G228" s="51">
        <v>1.3169999999999999</v>
      </c>
      <c r="I228" s="51">
        <v>1.42</v>
      </c>
      <c r="J228" s="51">
        <v>1.155</v>
      </c>
    </row>
    <row r="229" spans="1:10" x14ac:dyDescent="0.2">
      <c r="A229" s="57">
        <v>35968</v>
      </c>
      <c r="C229" s="51">
        <v>1.2569999999999999</v>
      </c>
      <c r="E229" s="51">
        <v>1.212</v>
      </c>
      <c r="G229" s="51">
        <v>1.3109999999999999</v>
      </c>
      <c r="I229" s="51">
        <v>1.4159999999999999</v>
      </c>
      <c r="J229" s="51">
        <v>1.1599999999999999</v>
      </c>
    </row>
    <row r="230" spans="1:10" x14ac:dyDescent="0.2">
      <c r="A230" s="57">
        <v>35975</v>
      </c>
      <c r="C230" s="51">
        <v>1.2529999999999999</v>
      </c>
      <c r="E230" s="51">
        <v>1.208</v>
      </c>
      <c r="G230" s="51">
        <v>1.3049999999999999</v>
      </c>
      <c r="I230" s="51">
        <v>1.411</v>
      </c>
      <c r="J230" s="51">
        <v>1.159</v>
      </c>
    </row>
    <row r="231" spans="1:10" x14ac:dyDescent="0.2">
      <c r="A231" s="57">
        <v>35982</v>
      </c>
      <c r="C231" s="51">
        <v>1.248</v>
      </c>
      <c r="E231" s="51">
        <v>1.204</v>
      </c>
      <c r="G231" s="51">
        <v>1.3</v>
      </c>
      <c r="I231" s="51">
        <v>1.405</v>
      </c>
      <c r="J231" s="51">
        <v>1.1559999999999999</v>
      </c>
    </row>
    <row r="232" spans="1:10" x14ac:dyDescent="0.2">
      <c r="A232" s="57">
        <v>35989</v>
      </c>
      <c r="C232" s="51">
        <v>1.244</v>
      </c>
      <c r="E232" s="51">
        <v>1.2</v>
      </c>
      <c r="G232" s="51">
        <v>1.296</v>
      </c>
      <c r="I232" s="51">
        <v>1.401</v>
      </c>
      <c r="J232" s="51">
        <v>1.1579999999999999</v>
      </c>
    </row>
    <row r="233" spans="1:10" x14ac:dyDescent="0.2">
      <c r="A233" s="57">
        <v>35996</v>
      </c>
      <c r="C233" s="51">
        <v>1.2410000000000001</v>
      </c>
      <c r="E233" s="51">
        <v>1.196</v>
      </c>
      <c r="G233" s="51">
        <v>1.294</v>
      </c>
      <c r="I233" s="51">
        <v>1.3979999999999999</v>
      </c>
      <c r="J233" s="51">
        <v>1.1579999999999999</v>
      </c>
    </row>
    <row r="234" spans="1:10" x14ac:dyDescent="0.2">
      <c r="A234" s="57">
        <v>36003</v>
      </c>
      <c r="C234" s="51">
        <v>1.24</v>
      </c>
      <c r="E234" s="51">
        <v>1.1950000000000001</v>
      </c>
      <c r="G234" s="51">
        <v>1.2929999999999999</v>
      </c>
      <c r="I234" s="51">
        <v>1.397</v>
      </c>
      <c r="J234" s="51">
        <v>1.157</v>
      </c>
    </row>
    <row r="235" spans="1:10" x14ac:dyDescent="0.2">
      <c r="A235" s="57">
        <v>36010</v>
      </c>
      <c r="C235" s="51">
        <v>1.23</v>
      </c>
      <c r="E235" s="51">
        <v>1.1859999999999999</v>
      </c>
      <c r="G235" s="51">
        <v>1.282</v>
      </c>
      <c r="I235" s="51">
        <v>1.3859999999999999</v>
      </c>
      <c r="J235" s="51">
        <v>1.1559999999999999</v>
      </c>
    </row>
    <row r="236" spans="1:10" x14ac:dyDescent="0.2">
      <c r="A236" s="57">
        <v>36017</v>
      </c>
      <c r="C236" s="51">
        <v>1.224</v>
      </c>
      <c r="E236" s="51">
        <v>1.179</v>
      </c>
      <c r="G236" s="51">
        <v>1.276</v>
      </c>
      <c r="I236" s="51">
        <v>1.383</v>
      </c>
      <c r="J236" s="51">
        <v>1.1599999999999999</v>
      </c>
    </row>
    <row r="237" spans="1:10" x14ac:dyDescent="0.2">
      <c r="A237" s="57">
        <v>36024</v>
      </c>
      <c r="C237" s="51">
        <v>1.22</v>
      </c>
      <c r="E237" s="51">
        <v>1.175</v>
      </c>
      <c r="G237" s="51">
        <v>1.272</v>
      </c>
      <c r="I237" s="51">
        <v>1.3819999999999999</v>
      </c>
      <c r="J237" s="51">
        <v>1.1619999999999999</v>
      </c>
    </row>
    <row r="238" spans="1:10" x14ac:dyDescent="0.2">
      <c r="A238" s="57">
        <v>36031</v>
      </c>
      <c r="C238" s="51">
        <v>1.212</v>
      </c>
      <c r="E238" s="51">
        <v>1.167</v>
      </c>
      <c r="G238" s="51">
        <v>1.268</v>
      </c>
      <c r="I238" s="51">
        <v>1.373</v>
      </c>
      <c r="J238" s="51">
        <v>1.1579999999999999</v>
      </c>
    </row>
    <row r="239" spans="1:10" x14ac:dyDescent="0.2">
      <c r="A239" s="57">
        <v>36038</v>
      </c>
      <c r="C239" s="51">
        <v>1.2010000000000001</v>
      </c>
      <c r="E239" s="51">
        <v>1.157</v>
      </c>
      <c r="G239" s="51">
        <v>1.252</v>
      </c>
      <c r="I239" s="51">
        <v>1.36</v>
      </c>
      <c r="J239" s="51">
        <v>1.1559999999999999</v>
      </c>
    </row>
    <row r="240" spans="1:10" x14ac:dyDescent="0.2">
      <c r="A240" s="57">
        <v>36045</v>
      </c>
      <c r="C240" s="51">
        <v>1.196</v>
      </c>
      <c r="E240" s="51">
        <v>1.1519999999999999</v>
      </c>
      <c r="G240" s="51">
        <v>1.2470000000000001</v>
      </c>
      <c r="I240" s="51">
        <v>1.3540000000000001</v>
      </c>
      <c r="J240" s="51">
        <v>1.157</v>
      </c>
    </row>
    <row r="241" spans="1:10" x14ac:dyDescent="0.2">
      <c r="A241" s="57">
        <v>36052</v>
      </c>
      <c r="C241" s="51">
        <v>1.1859999999999999</v>
      </c>
      <c r="E241" s="51">
        <v>1.141</v>
      </c>
      <c r="G241" s="51">
        <v>1.2410000000000001</v>
      </c>
      <c r="I241" s="51">
        <v>1.3460000000000001</v>
      </c>
      <c r="J241" s="51">
        <v>1.1639999999999999</v>
      </c>
    </row>
    <row r="242" spans="1:10" x14ac:dyDescent="0.2">
      <c r="A242" s="57">
        <v>36059</v>
      </c>
      <c r="C242" s="51">
        <v>1.216</v>
      </c>
      <c r="E242" s="51">
        <v>1.171</v>
      </c>
      <c r="G242" s="51">
        <v>1.2709999999999999</v>
      </c>
      <c r="I242" s="51">
        <v>1.377</v>
      </c>
      <c r="J242" s="51">
        <v>1.173</v>
      </c>
    </row>
    <row r="243" spans="1:10" x14ac:dyDescent="0.2">
      <c r="A243" s="57">
        <v>36066</v>
      </c>
      <c r="C243" s="51">
        <v>1.212</v>
      </c>
      <c r="E243" s="51">
        <v>1.1659999999999999</v>
      </c>
      <c r="G243" s="51">
        <v>1.2649999999999999</v>
      </c>
      <c r="I243" s="51">
        <v>1.3740000000000001</v>
      </c>
      <c r="J243" s="51">
        <v>1.173</v>
      </c>
    </row>
    <row r="244" spans="1:10" x14ac:dyDescent="0.2">
      <c r="A244" s="57">
        <v>36073</v>
      </c>
      <c r="C244" s="51">
        <v>1.2050000000000001</v>
      </c>
      <c r="E244" s="51">
        <v>1.159</v>
      </c>
      <c r="G244" s="51">
        <v>1.2589999999999999</v>
      </c>
      <c r="I244" s="51">
        <v>1.367</v>
      </c>
      <c r="J244" s="51">
        <v>1.1779999999999999</v>
      </c>
    </row>
    <row r="245" spans="1:10" x14ac:dyDescent="0.2">
      <c r="A245" s="57">
        <v>36080</v>
      </c>
      <c r="C245" s="51">
        <v>1.198</v>
      </c>
      <c r="E245" s="51">
        <v>1.151</v>
      </c>
      <c r="G245" s="51">
        <v>1.2569999999999999</v>
      </c>
      <c r="I245" s="51">
        <v>1.3620000000000001</v>
      </c>
      <c r="J245" s="51">
        <v>1.171</v>
      </c>
    </row>
    <row r="246" spans="1:10" x14ac:dyDescent="0.2">
      <c r="A246" s="57">
        <v>36087</v>
      </c>
      <c r="C246" s="51">
        <v>1.1950000000000001</v>
      </c>
      <c r="E246" s="51">
        <v>1.149</v>
      </c>
      <c r="G246" s="51">
        <v>1.2529999999999999</v>
      </c>
      <c r="I246" s="51">
        <v>1.359</v>
      </c>
      <c r="J246" s="51">
        <v>1.169</v>
      </c>
    </row>
    <row r="247" spans="1:10" x14ac:dyDescent="0.2">
      <c r="A247" s="57">
        <v>36094</v>
      </c>
      <c r="C247" s="51">
        <v>1.1970000000000001</v>
      </c>
      <c r="E247" s="51">
        <v>1.1499999999999999</v>
      </c>
      <c r="G247" s="51">
        <v>1.252</v>
      </c>
      <c r="I247" s="51">
        <v>1.365</v>
      </c>
      <c r="J247" s="51">
        <v>1.1679999999999999</v>
      </c>
    </row>
    <row r="248" spans="1:10" x14ac:dyDescent="0.2">
      <c r="A248" s="57">
        <v>36101</v>
      </c>
      <c r="C248" s="51">
        <v>1.1930000000000001</v>
      </c>
      <c r="E248" s="51">
        <v>1.147</v>
      </c>
      <c r="G248" s="51">
        <v>1.25</v>
      </c>
      <c r="I248" s="51">
        <v>1.3560000000000001</v>
      </c>
      <c r="J248" s="51">
        <v>1.1679999999999999</v>
      </c>
    </row>
    <row r="249" spans="1:10" x14ac:dyDescent="0.2">
      <c r="A249" s="57">
        <v>36108</v>
      </c>
      <c r="C249" s="51">
        <v>1.19</v>
      </c>
      <c r="E249" s="51">
        <v>1.1439999999999999</v>
      </c>
      <c r="G249" s="51">
        <v>1.2470000000000001</v>
      </c>
      <c r="I249" s="51">
        <v>1.355</v>
      </c>
      <c r="J249" s="51">
        <v>1.1779999999999999</v>
      </c>
    </row>
    <row r="250" spans="1:10" x14ac:dyDescent="0.2">
      <c r="A250" s="57">
        <v>36115</v>
      </c>
      <c r="C250" s="51">
        <v>1.1910000000000001</v>
      </c>
      <c r="E250" s="51">
        <v>1.1459999999999999</v>
      </c>
      <c r="G250" s="51">
        <v>1.2470000000000001</v>
      </c>
      <c r="I250" s="51">
        <v>1.35</v>
      </c>
      <c r="J250" s="51">
        <v>1.1779999999999999</v>
      </c>
    </row>
    <row r="251" spans="1:10" x14ac:dyDescent="0.2">
      <c r="A251" s="57">
        <v>36122</v>
      </c>
      <c r="C251" s="51">
        <v>1.212</v>
      </c>
      <c r="E251" s="51">
        <v>1.165</v>
      </c>
      <c r="G251" s="51">
        <v>1.2709999999999999</v>
      </c>
      <c r="I251" s="51">
        <v>1.377</v>
      </c>
      <c r="J251" s="51">
        <v>1.1639999999999999</v>
      </c>
    </row>
    <row r="252" spans="1:10" x14ac:dyDescent="0.2">
      <c r="A252" s="57">
        <v>36129</v>
      </c>
      <c r="C252" s="51">
        <v>1.2110000000000001</v>
      </c>
      <c r="E252" s="51">
        <v>1.1639999999999999</v>
      </c>
      <c r="G252" s="51">
        <v>1.268</v>
      </c>
      <c r="I252" s="51">
        <v>1.375</v>
      </c>
      <c r="J252" s="51">
        <v>1.155</v>
      </c>
    </row>
    <row r="253" spans="1:10" x14ac:dyDescent="0.2">
      <c r="A253" s="57">
        <v>36136</v>
      </c>
      <c r="C253" s="51">
        <v>1.198</v>
      </c>
      <c r="E253" s="51">
        <v>1.151</v>
      </c>
      <c r="G253" s="51">
        <v>1.252</v>
      </c>
      <c r="I253" s="51">
        <v>1.365</v>
      </c>
      <c r="J253" s="51">
        <v>1.133</v>
      </c>
    </row>
    <row r="254" spans="1:10" x14ac:dyDescent="0.2">
      <c r="A254" s="57">
        <v>36143</v>
      </c>
      <c r="C254" s="51">
        <v>1.19</v>
      </c>
      <c r="E254" s="51">
        <v>1.1419999999999999</v>
      </c>
      <c r="G254" s="51">
        <v>1.25</v>
      </c>
      <c r="I254" s="51">
        <v>1.3620000000000001</v>
      </c>
      <c r="J254" s="51">
        <v>1.1240000000000001</v>
      </c>
    </row>
    <row r="255" spans="1:10" x14ac:dyDescent="0.2">
      <c r="A255" s="57">
        <v>36150</v>
      </c>
      <c r="C255" s="51">
        <v>1.1930000000000001</v>
      </c>
      <c r="E255" s="51">
        <v>1.145</v>
      </c>
      <c r="G255" s="51">
        <v>1.256</v>
      </c>
      <c r="I255" s="51">
        <v>1.36</v>
      </c>
      <c r="J255" s="51">
        <v>1.1180000000000001</v>
      </c>
    </row>
    <row r="256" spans="1:10" x14ac:dyDescent="0.2">
      <c r="A256" s="57">
        <v>36157</v>
      </c>
      <c r="C256" s="51">
        <v>1.19</v>
      </c>
      <c r="E256" s="51">
        <v>1.1419999999999999</v>
      </c>
      <c r="G256" s="51">
        <v>1.2529999999999999</v>
      </c>
      <c r="I256" s="51">
        <v>1.359</v>
      </c>
      <c r="J256" s="51">
        <v>1.115</v>
      </c>
    </row>
    <row r="257" spans="1:10" x14ac:dyDescent="0.2">
      <c r="A257" s="57">
        <v>36164</v>
      </c>
      <c r="C257" s="51">
        <v>1.1859999999999999</v>
      </c>
      <c r="E257" s="51">
        <v>1.1379999999999999</v>
      </c>
      <c r="G257" s="51">
        <v>1.2470000000000001</v>
      </c>
      <c r="I257" s="51">
        <v>1.353</v>
      </c>
      <c r="J257" s="51">
        <v>1.1140000000000001</v>
      </c>
    </row>
    <row r="258" spans="1:10" x14ac:dyDescent="0.2">
      <c r="A258" s="57">
        <v>36171</v>
      </c>
      <c r="C258" s="51">
        <v>1.1830000000000001</v>
      </c>
      <c r="E258" s="51">
        <v>1.135</v>
      </c>
      <c r="G258" s="51">
        <v>1.2430000000000001</v>
      </c>
      <c r="I258" s="51">
        <v>1.35</v>
      </c>
      <c r="J258" s="51">
        <v>1.1060000000000001</v>
      </c>
    </row>
    <row r="259" spans="1:10" x14ac:dyDescent="0.2">
      <c r="A259" s="57">
        <v>36178</v>
      </c>
      <c r="C259" s="51">
        <v>1.1779999999999999</v>
      </c>
      <c r="E259" s="51">
        <v>1.1299999999999999</v>
      </c>
      <c r="G259" s="51">
        <v>1.2390000000000001</v>
      </c>
      <c r="I259" s="51">
        <v>1.3440000000000001</v>
      </c>
      <c r="J259" s="51">
        <v>1.1140000000000001</v>
      </c>
    </row>
    <row r="260" spans="1:10" x14ac:dyDescent="0.2">
      <c r="A260" s="57">
        <v>36185</v>
      </c>
      <c r="C260" s="51">
        <v>1.171</v>
      </c>
      <c r="E260" s="51">
        <v>1.1240000000000001</v>
      </c>
      <c r="G260" s="51">
        <v>1.2310000000000001</v>
      </c>
      <c r="I260" s="51">
        <v>1.337</v>
      </c>
      <c r="J260" s="51">
        <v>1.1040000000000001</v>
      </c>
    </row>
    <row r="261" spans="1:10" x14ac:dyDescent="0.2">
      <c r="A261" s="57">
        <v>36192</v>
      </c>
      <c r="C261" s="51">
        <v>1.163</v>
      </c>
      <c r="E261" s="51">
        <v>1.115</v>
      </c>
      <c r="G261" s="51">
        <v>1.2250000000000001</v>
      </c>
      <c r="I261" s="51">
        <v>1.3320000000000001</v>
      </c>
      <c r="J261" s="51">
        <v>1.107</v>
      </c>
    </row>
    <row r="262" spans="1:10" x14ac:dyDescent="0.2">
      <c r="A262" s="57">
        <v>36199</v>
      </c>
      <c r="C262" s="51">
        <v>1.159</v>
      </c>
      <c r="E262" s="51">
        <v>1.1100000000000001</v>
      </c>
      <c r="G262" s="51">
        <v>1.2210000000000001</v>
      </c>
      <c r="I262" s="51">
        <v>1.329</v>
      </c>
      <c r="J262" s="51">
        <v>1.1080000000000001</v>
      </c>
    </row>
    <row r="263" spans="1:10" x14ac:dyDescent="0.2">
      <c r="A263" s="57">
        <v>36206</v>
      </c>
      <c r="C263" s="51">
        <v>1.157</v>
      </c>
      <c r="E263" s="51">
        <v>1.1080000000000001</v>
      </c>
      <c r="G263" s="51">
        <v>1.218</v>
      </c>
      <c r="I263" s="51">
        <v>1.327</v>
      </c>
      <c r="J263" s="51">
        <v>1.105</v>
      </c>
    </row>
    <row r="264" spans="1:10" x14ac:dyDescent="0.2">
      <c r="A264" s="57">
        <v>36213</v>
      </c>
      <c r="C264" s="51">
        <v>1.17</v>
      </c>
      <c r="E264" s="51">
        <v>1.1220000000000001</v>
      </c>
      <c r="G264" s="51">
        <v>1.23</v>
      </c>
      <c r="I264" s="51">
        <v>1.3380000000000001</v>
      </c>
      <c r="J264" s="51">
        <v>1.097</v>
      </c>
    </row>
    <row r="265" spans="1:10" x14ac:dyDescent="0.2">
      <c r="A265" s="57">
        <v>36220</v>
      </c>
      <c r="C265" s="51">
        <v>1.175</v>
      </c>
      <c r="E265" s="51">
        <v>1.127</v>
      </c>
      <c r="G265" s="51">
        <v>1.2370000000000001</v>
      </c>
      <c r="I265" s="51">
        <v>1.3440000000000001</v>
      </c>
      <c r="J265" s="51">
        <v>1.101</v>
      </c>
    </row>
    <row r="266" spans="1:10" x14ac:dyDescent="0.2">
      <c r="A266" s="57">
        <v>36227</v>
      </c>
      <c r="C266" s="51">
        <v>1.2170000000000001</v>
      </c>
      <c r="E266" s="51">
        <v>1.171</v>
      </c>
      <c r="G266" s="51">
        <v>1.274</v>
      </c>
      <c r="I266" s="51">
        <v>1.3779999999999999</v>
      </c>
      <c r="J266" s="51">
        <v>1.1579999999999999</v>
      </c>
    </row>
    <row r="267" spans="1:10" x14ac:dyDescent="0.2">
      <c r="A267" s="57">
        <v>36234</v>
      </c>
      <c r="C267" s="51">
        <v>1.246</v>
      </c>
      <c r="E267" s="51">
        <v>1.2</v>
      </c>
      <c r="G267" s="51">
        <v>1.302</v>
      </c>
      <c r="I267" s="51">
        <v>1.4059999999999999</v>
      </c>
      <c r="J267" s="51">
        <v>1.262</v>
      </c>
    </row>
    <row r="268" spans="1:10" x14ac:dyDescent="0.2">
      <c r="A268" s="57">
        <v>36241</v>
      </c>
      <c r="C268" s="51">
        <v>1.2849999999999999</v>
      </c>
      <c r="E268" s="51">
        <v>1.2390000000000001</v>
      </c>
      <c r="G268" s="51">
        <v>1.3420000000000001</v>
      </c>
      <c r="I268" s="51">
        <v>1.4450000000000001</v>
      </c>
      <c r="J268" s="51">
        <v>1.2789999999999999</v>
      </c>
    </row>
    <row r="269" spans="1:10" x14ac:dyDescent="0.2">
      <c r="A269" s="57">
        <v>36248</v>
      </c>
      <c r="C269" s="51">
        <v>1.5109999999999999</v>
      </c>
      <c r="E269" s="51">
        <v>1.4670000000000001</v>
      </c>
      <c r="G269" s="51">
        <v>1.5640000000000001</v>
      </c>
      <c r="I269" s="51">
        <v>1.6639999999999999</v>
      </c>
      <c r="J269" s="51">
        <v>1.385</v>
      </c>
    </row>
    <row r="270" spans="1:10" x14ac:dyDescent="0.2">
      <c r="A270" s="57">
        <v>36255</v>
      </c>
      <c r="C270" s="51">
        <v>1.645</v>
      </c>
      <c r="E270" s="51">
        <v>1.5980000000000001</v>
      </c>
      <c r="G270" s="51">
        <v>1.708</v>
      </c>
      <c r="I270" s="51">
        <v>1.802</v>
      </c>
      <c r="J270" s="51">
        <v>1.448</v>
      </c>
    </row>
    <row r="271" spans="1:10" x14ac:dyDescent="0.2">
      <c r="A271" s="57">
        <v>36262</v>
      </c>
      <c r="C271" s="51">
        <v>1.6819999999999999</v>
      </c>
      <c r="E271" s="51">
        <v>1.637</v>
      </c>
      <c r="G271" s="51">
        <v>1.744</v>
      </c>
      <c r="I271" s="51">
        <v>1.839</v>
      </c>
      <c r="J271" s="51">
        <v>1.4410000000000001</v>
      </c>
    </row>
    <row r="272" spans="1:10" x14ac:dyDescent="0.2">
      <c r="A272" s="57">
        <v>36269</v>
      </c>
      <c r="C272" s="51">
        <v>1.6539999999999999</v>
      </c>
      <c r="E272" s="51">
        <v>1.607</v>
      </c>
      <c r="G272" s="51">
        <v>1.718</v>
      </c>
      <c r="I272" s="51">
        <v>1.8180000000000001</v>
      </c>
      <c r="J272" s="51">
        <v>1.3819999999999999</v>
      </c>
    </row>
    <row r="273" spans="1:10" x14ac:dyDescent="0.2">
      <c r="A273" s="57">
        <v>36276</v>
      </c>
      <c r="C273" s="51">
        <v>1.629</v>
      </c>
      <c r="E273" s="51">
        <v>1.58</v>
      </c>
      <c r="G273" s="51">
        <v>1.6930000000000001</v>
      </c>
      <c r="I273" s="51">
        <v>1.7949999999999999</v>
      </c>
      <c r="J273" s="51">
        <v>1.343</v>
      </c>
    </row>
    <row r="274" spans="1:10" x14ac:dyDescent="0.2">
      <c r="A274" s="57">
        <v>36283</v>
      </c>
      <c r="C274" s="51">
        <v>1.6020000000000001</v>
      </c>
      <c r="E274" s="51">
        <v>1.5549999999999999</v>
      </c>
      <c r="G274" s="51">
        <v>1.6619999999999999</v>
      </c>
      <c r="I274" s="51">
        <v>1.764</v>
      </c>
      <c r="J274" s="51">
        <v>1.3240000000000001</v>
      </c>
    </row>
    <row r="275" spans="1:10" x14ac:dyDescent="0.2">
      <c r="A275" s="57">
        <v>36290</v>
      </c>
      <c r="C275" s="51">
        <v>1.569</v>
      </c>
      <c r="E275" s="51">
        <v>1.5209999999999999</v>
      </c>
      <c r="G275" s="51">
        <v>1.6279999999999999</v>
      </c>
      <c r="I275" s="51">
        <v>1.736</v>
      </c>
      <c r="J275" s="51">
        <v>1.32</v>
      </c>
    </row>
    <row r="276" spans="1:10" x14ac:dyDescent="0.2">
      <c r="A276" s="57">
        <v>36297</v>
      </c>
      <c r="C276" s="51">
        <v>1.54</v>
      </c>
      <c r="E276" s="51">
        <v>1.4930000000000001</v>
      </c>
      <c r="G276" s="51">
        <v>1.603</v>
      </c>
      <c r="I276" s="51">
        <v>1.7050000000000001</v>
      </c>
      <c r="J276" s="51">
        <v>1.31</v>
      </c>
    </row>
    <row r="277" spans="1:10" x14ac:dyDescent="0.2">
      <c r="A277" s="57">
        <v>36304</v>
      </c>
      <c r="C277" s="51">
        <v>1.4810000000000001</v>
      </c>
      <c r="E277" s="51">
        <v>1.4339999999999999</v>
      </c>
      <c r="G277" s="51">
        <v>1.54</v>
      </c>
      <c r="I277" s="51">
        <v>1.645</v>
      </c>
      <c r="J277" s="51">
        <v>1.302</v>
      </c>
    </row>
    <row r="278" spans="1:10" x14ac:dyDescent="0.2">
      <c r="A278" s="57">
        <v>36311</v>
      </c>
      <c r="C278" s="51">
        <v>1.429</v>
      </c>
      <c r="E278" s="51">
        <v>1.383</v>
      </c>
      <c r="G278" s="51">
        <v>1.484</v>
      </c>
      <c r="I278" s="51">
        <v>1.5920000000000001</v>
      </c>
      <c r="J278" s="51">
        <v>1.3120000000000001</v>
      </c>
    </row>
    <row r="279" spans="1:10" x14ac:dyDescent="0.2">
      <c r="A279" s="57">
        <v>36318</v>
      </c>
      <c r="C279" s="51">
        <v>1.4019999999999999</v>
      </c>
      <c r="E279" s="51">
        <v>1.3580000000000001</v>
      </c>
      <c r="G279" s="51">
        <v>1.454</v>
      </c>
      <c r="I279" s="51">
        <v>1.56</v>
      </c>
      <c r="J279" s="51">
        <v>1.3520000000000001</v>
      </c>
    </row>
    <row r="280" spans="1:10" x14ac:dyDescent="0.2">
      <c r="A280" s="57">
        <v>36325</v>
      </c>
      <c r="C280" s="51">
        <v>1.3879999999999999</v>
      </c>
      <c r="E280" s="51">
        <v>1.345</v>
      </c>
      <c r="G280" s="51">
        <v>1.4379999999999999</v>
      </c>
      <c r="I280" s="51">
        <v>1.542</v>
      </c>
      <c r="J280" s="51">
        <v>1.4019999999999999</v>
      </c>
    </row>
    <row r="281" spans="1:10" x14ac:dyDescent="0.2">
      <c r="A281" s="57">
        <v>36332</v>
      </c>
      <c r="C281" s="51">
        <v>1.397</v>
      </c>
      <c r="E281" s="51">
        <v>1.3540000000000001</v>
      </c>
      <c r="G281" s="51">
        <v>1.4490000000000001</v>
      </c>
      <c r="I281" s="51">
        <v>1.5489999999999999</v>
      </c>
      <c r="J281" s="51">
        <v>1.42</v>
      </c>
    </row>
    <row r="282" spans="1:10" x14ac:dyDescent="0.2">
      <c r="A282" s="57">
        <v>36339</v>
      </c>
      <c r="C282" s="51">
        <v>1.391</v>
      </c>
      <c r="E282" s="51">
        <v>1.3460000000000001</v>
      </c>
      <c r="G282" s="51">
        <v>1.446</v>
      </c>
      <c r="I282" s="51">
        <v>1.544</v>
      </c>
      <c r="J282" s="51">
        <v>1.3919999999999999</v>
      </c>
    </row>
    <row r="283" spans="1:10" x14ac:dyDescent="0.2">
      <c r="A283" s="57">
        <v>36346</v>
      </c>
      <c r="C283" s="51">
        <v>1.38</v>
      </c>
      <c r="E283" s="51">
        <v>1.337</v>
      </c>
      <c r="G283" s="51">
        <v>1.4330000000000001</v>
      </c>
      <c r="I283" s="51">
        <v>1.5309999999999999</v>
      </c>
      <c r="J283" s="51">
        <v>1.399</v>
      </c>
    </row>
    <row r="284" spans="1:10" x14ac:dyDescent="0.2">
      <c r="A284" s="57">
        <v>36353</v>
      </c>
      <c r="C284" s="51">
        <v>1.4359999999999999</v>
      </c>
      <c r="E284" s="51">
        <v>1.3919999999999999</v>
      </c>
      <c r="G284" s="51">
        <v>1.4890000000000001</v>
      </c>
      <c r="I284" s="51">
        <v>1.5920000000000001</v>
      </c>
      <c r="J284" s="51">
        <v>1.42</v>
      </c>
    </row>
    <row r="285" spans="1:10" x14ac:dyDescent="0.2">
      <c r="A285" s="57">
        <v>36360</v>
      </c>
      <c r="C285" s="51">
        <v>1.5169999999999999</v>
      </c>
      <c r="E285" s="51">
        <v>1.474</v>
      </c>
      <c r="G285" s="51">
        <v>1.57</v>
      </c>
      <c r="I285" s="51">
        <v>1.6659999999999999</v>
      </c>
      <c r="J285" s="51">
        <v>1.421</v>
      </c>
    </row>
    <row r="286" spans="1:10" x14ac:dyDescent="0.2">
      <c r="A286" s="57">
        <v>36367</v>
      </c>
      <c r="C286" s="51">
        <v>1.5329999999999999</v>
      </c>
      <c r="E286" s="51">
        <v>1.49</v>
      </c>
      <c r="G286" s="51">
        <v>1.5860000000000001</v>
      </c>
      <c r="I286" s="51">
        <v>1.6870000000000001</v>
      </c>
      <c r="J286" s="51">
        <v>1.419</v>
      </c>
    </row>
    <row r="287" spans="1:10" x14ac:dyDescent="0.2">
      <c r="A287" s="57">
        <v>36374</v>
      </c>
      <c r="C287" s="51">
        <v>1.5529999999999999</v>
      </c>
      <c r="E287" s="51">
        <v>1.5089999999999999</v>
      </c>
      <c r="G287" s="51">
        <v>1.6120000000000001</v>
      </c>
      <c r="I287" s="51">
        <v>1.7050000000000001</v>
      </c>
      <c r="J287" s="51">
        <v>1.4390000000000001</v>
      </c>
    </row>
    <row r="288" spans="1:10" x14ac:dyDescent="0.2">
      <c r="A288" s="57">
        <v>36381</v>
      </c>
      <c r="C288" s="51">
        <v>1.587</v>
      </c>
      <c r="E288" s="51">
        <v>1.5429999999999999</v>
      </c>
      <c r="G288" s="51">
        <v>1.647</v>
      </c>
      <c r="I288" s="51">
        <v>1.7390000000000001</v>
      </c>
      <c r="J288" s="51">
        <v>1.496</v>
      </c>
    </row>
    <row r="289" spans="1:10" x14ac:dyDescent="0.2">
      <c r="A289" s="57">
        <v>36388</v>
      </c>
      <c r="C289" s="51">
        <v>1.587</v>
      </c>
      <c r="E289" s="51">
        <v>1.5409999999999999</v>
      </c>
      <c r="G289" s="51">
        <v>1.6459999999999999</v>
      </c>
      <c r="I289" s="51">
        <v>1.744</v>
      </c>
      <c r="J289" s="51">
        <v>1.4930000000000001</v>
      </c>
    </row>
    <row r="290" spans="1:10" x14ac:dyDescent="0.2">
      <c r="A290" s="57">
        <v>36395</v>
      </c>
      <c r="C290" s="51">
        <v>1.573</v>
      </c>
      <c r="E290" s="51">
        <v>1.528</v>
      </c>
      <c r="G290" s="51">
        <v>1.635</v>
      </c>
      <c r="I290" s="51">
        <v>1.7290000000000001</v>
      </c>
      <c r="J290" s="51">
        <v>1.4730000000000001</v>
      </c>
    </row>
    <row r="291" spans="1:10" x14ac:dyDescent="0.2">
      <c r="A291" s="57">
        <v>36402</v>
      </c>
      <c r="C291" s="51">
        <v>1.5549999999999999</v>
      </c>
      <c r="E291" s="51">
        <v>1.51</v>
      </c>
      <c r="G291" s="51">
        <v>1.613</v>
      </c>
      <c r="I291" s="51">
        <v>1.7130000000000001</v>
      </c>
      <c r="J291" s="51">
        <v>1.4410000000000001</v>
      </c>
    </row>
    <row r="292" spans="1:10" x14ac:dyDescent="0.2">
      <c r="A292" s="57">
        <v>36409</v>
      </c>
      <c r="C292" s="51">
        <v>1.5209999999999999</v>
      </c>
      <c r="E292" s="51">
        <v>1.4730000000000001</v>
      </c>
      <c r="G292" s="51">
        <v>1.583</v>
      </c>
      <c r="I292" s="51">
        <v>1.6859999999999999</v>
      </c>
      <c r="J292" s="51">
        <v>1.423</v>
      </c>
    </row>
    <row r="293" spans="1:10" x14ac:dyDescent="0.2">
      <c r="A293" s="57">
        <v>36416</v>
      </c>
      <c r="C293" s="51">
        <v>1.506</v>
      </c>
      <c r="E293" s="51">
        <v>1.4590000000000001</v>
      </c>
      <c r="G293" s="51">
        <v>1.5649999999999999</v>
      </c>
      <c r="I293" s="51">
        <v>1.667</v>
      </c>
      <c r="J293" s="51">
        <v>1.401</v>
      </c>
    </row>
    <row r="294" spans="1:10" x14ac:dyDescent="0.2">
      <c r="A294" s="57">
        <v>36423</v>
      </c>
      <c r="C294" s="51">
        <v>1.4790000000000001</v>
      </c>
      <c r="E294" s="51">
        <v>1.4330000000000001</v>
      </c>
      <c r="G294" s="51">
        <v>1.5369999999999999</v>
      </c>
      <c r="I294" s="51">
        <v>1.639</v>
      </c>
      <c r="J294" s="51">
        <v>1.397</v>
      </c>
    </row>
    <row r="295" spans="1:10" x14ac:dyDescent="0.2">
      <c r="A295" s="57">
        <v>36430</v>
      </c>
      <c r="C295" s="51">
        <v>1.446</v>
      </c>
      <c r="E295" s="51">
        <v>1.401</v>
      </c>
      <c r="G295" s="51">
        <v>1.5029999999999999</v>
      </c>
      <c r="I295" s="51">
        <v>1.6040000000000001</v>
      </c>
      <c r="J295" s="51">
        <v>1.3839999999999999</v>
      </c>
    </row>
    <row r="296" spans="1:10" x14ac:dyDescent="0.2">
      <c r="A296" s="57">
        <v>36437</v>
      </c>
      <c r="C296" s="51">
        <v>1.4350000000000001</v>
      </c>
      <c r="E296" s="51">
        <v>1.389</v>
      </c>
      <c r="G296" s="51">
        <v>1.496</v>
      </c>
      <c r="I296" s="51">
        <v>1.5980000000000001</v>
      </c>
      <c r="J296" s="51">
        <v>1.3979999999999999</v>
      </c>
    </row>
    <row r="297" spans="1:10" x14ac:dyDescent="0.2">
      <c r="A297" s="57">
        <v>36444</v>
      </c>
      <c r="C297" s="51">
        <v>1.446</v>
      </c>
      <c r="E297" s="51">
        <v>1.399</v>
      </c>
      <c r="G297" s="51">
        <v>1.5069999999999999</v>
      </c>
      <c r="I297" s="51">
        <v>1.6080000000000001</v>
      </c>
      <c r="J297" s="51">
        <v>1.397</v>
      </c>
    </row>
    <row r="298" spans="1:10" x14ac:dyDescent="0.2">
      <c r="A298" s="57">
        <v>36451</v>
      </c>
      <c r="C298" s="51">
        <v>1.4390000000000001</v>
      </c>
      <c r="E298" s="51">
        <v>1.393</v>
      </c>
      <c r="G298" s="51">
        <v>1.4970000000000001</v>
      </c>
      <c r="I298" s="51">
        <v>1.6</v>
      </c>
      <c r="J298" s="51">
        <v>1.389</v>
      </c>
    </row>
    <row r="299" spans="1:10" x14ac:dyDescent="0.2">
      <c r="A299" s="57">
        <v>36458</v>
      </c>
      <c r="C299" s="51">
        <v>1.421</v>
      </c>
      <c r="E299" s="51">
        <v>1.3759999999999999</v>
      </c>
      <c r="G299" s="51">
        <v>1.476</v>
      </c>
      <c r="I299" s="51">
        <v>1.5840000000000001</v>
      </c>
      <c r="J299" s="51">
        <v>1.389</v>
      </c>
    </row>
    <row r="300" spans="1:10" x14ac:dyDescent="0.2">
      <c r="A300" s="57">
        <v>36465</v>
      </c>
      <c r="C300" s="51">
        <v>1.3979999999999999</v>
      </c>
      <c r="E300" s="51">
        <v>1.3520000000000001</v>
      </c>
      <c r="G300" s="51">
        <v>1.458</v>
      </c>
      <c r="I300" s="51">
        <v>1.5609999999999999</v>
      </c>
      <c r="J300" s="51">
        <v>1.429</v>
      </c>
    </row>
    <row r="301" spans="1:10" x14ac:dyDescent="0.2">
      <c r="A301" s="57">
        <v>36472</v>
      </c>
      <c r="C301" s="51">
        <v>1.389</v>
      </c>
      <c r="E301" s="51">
        <v>1.341</v>
      </c>
      <c r="G301" s="51">
        <v>1.45</v>
      </c>
      <c r="I301" s="51">
        <v>1.5529999999999999</v>
      </c>
      <c r="J301" s="51">
        <v>1.4690000000000001</v>
      </c>
    </row>
    <row r="302" spans="1:10" x14ac:dyDescent="0.2">
      <c r="A302" s="57">
        <v>36479</v>
      </c>
      <c r="C302" s="51">
        <v>1.403</v>
      </c>
      <c r="E302" s="51">
        <v>1.357</v>
      </c>
      <c r="G302" s="51">
        <v>1.4630000000000001</v>
      </c>
      <c r="I302" s="51">
        <v>1.5649999999999999</v>
      </c>
      <c r="J302" s="51">
        <v>1.4910000000000001</v>
      </c>
    </row>
    <row r="303" spans="1:10" x14ac:dyDescent="0.2">
      <c r="A303" s="57">
        <v>36486</v>
      </c>
      <c r="C303" s="51">
        <v>1.423</v>
      </c>
      <c r="E303" s="51">
        <v>1.3759999999999999</v>
      </c>
      <c r="G303" s="51">
        <v>1.484</v>
      </c>
      <c r="I303" s="51">
        <v>1.5860000000000001</v>
      </c>
      <c r="J303" s="51">
        <v>1.472</v>
      </c>
    </row>
    <row r="304" spans="1:10" x14ac:dyDescent="0.2">
      <c r="A304" s="57">
        <v>36493</v>
      </c>
      <c r="C304" s="51">
        <v>1.431</v>
      </c>
      <c r="E304" s="51">
        <v>1.385</v>
      </c>
      <c r="G304" s="51">
        <v>1.4910000000000001</v>
      </c>
      <c r="I304" s="51">
        <v>1.593</v>
      </c>
      <c r="J304" s="51">
        <v>1.4690000000000001</v>
      </c>
    </row>
    <row r="305" spans="1:10" x14ac:dyDescent="0.2">
      <c r="A305" s="57">
        <v>36500</v>
      </c>
      <c r="C305" s="51">
        <v>1.4430000000000001</v>
      </c>
      <c r="E305" s="51">
        <v>1.3959999999999999</v>
      </c>
      <c r="G305" s="51">
        <v>1.506</v>
      </c>
      <c r="I305" s="51">
        <v>1.6080000000000001</v>
      </c>
      <c r="J305" s="51">
        <v>1.4590000000000001</v>
      </c>
    </row>
    <row r="306" spans="1:10" x14ac:dyDescent="0.2">
      <c r="A306" s="57">
        <v>36507</v>
      </c>
      <c r="C306" s="51">
        <v>1.4359999999999999</v>
      </c>
      <c r="E306" s="51">
        <v>1.39</v>
      </c>
      <c r="G306" s="51">
        <v>1.498</v>
      </c>
      <c r="I306" s="51">
        <v>1.5980000000000001</v>
      </c>
      <c r="J306" s="51">
        <v>1.4319999999999999</v>
      </c>
    </row>
    <row r="307" spans="1:10" x14ac:dyDescent="0.2">
      <c r="A307" s="57">
        <v>36514</v>
      </c>
      <c r="C307" s="51">
        <v>1.425</v>
      </c>
      <c r="E307" s="51">
        <v>1.3779999999999999</v>
      </c>
      <c r="G307" s="51">
        <v>1.4850000000000001</v>
      </c>
      <c r="I307" s="51">
        <v>1.589</v>
      </c>
      <c r="J307" s="51">
        <v>1.4419999999999999</v>
      </c>
    </row>
    <row r="308" spans="1:10" x14ac:dyDescent="0.2">
      <c r="A308" s="57">
        <v>36521</v>
      </c>
      <c r="C308" s="51">
        <v>1.42</v>
      </c>
      <c r="E308" s="51">
        <v>1.373</v>
      </c>
      <c r="G308" s="51">
        <v>1.4830000000000001</v>
      </c>
      <c r="I308" s="51">
        <v>1.5840000000000001</v>
      </c>
      <c r="J308" s="51">
        <v>1.454</v>
      </c>
    </row>
    <row r="309" spans="1:10" x14ac:dyDescent="0.2">
      <c r="A309" s="57">
        <v>36528</v>
      </c>
      <c r="C309" s="51">
        <v>1.417</v>
      </c>
      <c r="E309" s="51">
        <v>1.37</v>
      </c>
      <c r="G309" s="51">
        <v>1.478</v>
      </c>
      <c r="I309" s="51">
        <v>1.58</v>
      </c>
      <c r="J309" s="51">
        <v>1.4810000000000001</v>
      </c>
    </row>
    <row r="310" spans="1:10" x14ac:dyDescent="0.2">
      <c r="A310" s="57">
        <v>36535</v>
      </c>
      <c r="C310" s="51">
        <v>1.4119999999999999</v>
      </c>
      <c r="E310" s="51">
        <v>1.365</v>
      </c>
      <c r="G310" s="51">
        <v>1.472</v>
      </c>
      <c r="I310" s="51">
        <v>1.5760000000000001</v>
      </c>
      <c r="J310" s="51">
        <v>1.478</v>
      </c>
    </row>
    <row r="311" spans="1:10" x14ac:dyDescent="0.2">
      <c r="A311" s="57">
        <v>36542</v>
      </c>
      <c r="C311" s="51">
        <v>1.403</v>
      </c>
      <c r="E311" s="51">
        <v>1.3560000000000001</v>
      </c>
      <c r="G311" s="51">
        <v>1.464</v>
      </c>
      <c r="I311" s="51">
        <v>1.5649999999999999</v>
      </c>
      <c r="J311" s="51">
        <v>1.48</v>
      </c>
    </row>
    <row r="312" spans="1:10" x14ac:dyDescent="0.2">
      <c r="A312" s="57">
        <v>36549</v>
      </c>
      <c r="C312" s="51">
        <v>1.405</v>
      </c>
      <c r="E312" s="51">
        <v>1.3580000000000001</v>
      </c>
      <c r="G312" s="51">
        <v>1.468</v>
      </c>
      <c r="I312" s="51">
        <v>1.5649999999999999</v>
      </c>
      <c r="J312" s="51">
        <v>1.5409999999999999</v>
      </c>
    </row>
    <row r="313" spans="1:10" x14ac:dyDescent="0.2">
      <c r="A313" s="57">
        <v>36556</v>
      </c>
      <c r="C313" s="51">
        <v>1.44</v>
      </c>
      <c r="E313" s="51">
        <v>1.393</v>
      </c>
      <c r="G313" s="51">
        <v>1.504</v>
      </c>
      <c r="I313" s="51">
        <v>1.6</v>
      </c>
      <c r="J313" s="51">
        <v>1.5449999999999999</v>
      </c>
    </row>
    <row r="314" spans="1:10" x14ac:dyDescent="0.2">
      <c r="A314" s="57">
        <v>36563</v>
      </c>
      <c r="C314" s="51">
        <v>1.4410000000000001</v>
      </c>
      <c r="E314" s="51">
        <v>1.3939999999999999</v>
      </c>
      <c r="G314" s="51">
        <v>1.5049999999999999</v>
      </c>
      <c r="I314" s="51">
        <v>1.6020000000000001</v>
      </c>
      <c r="J314" s="51">
        <v>1.534</v>
      </c>
    </row>
    <row r="315" spans="1:10" x14ac:dyDescent="0.2">
      <c r="A315" s="57">
        <v>36570</v>
      </c>
      <c r="C315" s="51">
        <v>1.458</v>
      </c>
      <c r="E315" s="51">
        <v>1.4119999999999999</v>
      </c>
      <c r="G315" s="51">
        <v>1.518</v>
      </c>
      <c r="I315" s="51">
        <v>1.6160000000000001</v>
      </c>
      <c r="J315" s="51">
        <v>1.524</v>
      </c>
    </row>
    <row r="316" spans="1:10" x14ac:dyDescent="0.2">
      <c r="A316" s="57">
        <v>36577</v>
      </c>
      <c r="C316" s="51">
        <v>1.5009999999999999</v>
      </c>
      <c r="E316" s="51">
        <v>1.4550000000000001</v>
      </c>
      <c r="G316" s="51">
        <v>1.5620000000000001</v>
      </c>
      <c r="I316" s="51">
        <v>1.655</v>
      </c>
      <c r="J316" s="51">
        <v>1.54</v>
      </c>
    </row>
    <row r="317" spans="1:10" x14ac:dyDescent="0.2">
      <c r="A317" s="57">
        <v>36584</v>
      </c>
      <c r="C317" s="51">
        <v>1.575</v>
      </c>
      <c r="E317" s="51">
        <v>1.53</v>
      </c>
      <c r="G317" s="51">
        <v>1.6339999999999999</v>
      </c>
      <c r="I317" s="51">
        <v>1.728</v>
      </c>
      <c r="J317" s="51">
        <v>1.5469999999999999</v>
      </c>
    </row>
    <row r="318" spans="1:10" x14ac:dyDescent="0.2">
      <c r="A318" s="57">
        <v>36591</v>
      </c>
      <c r="C318" s="51">
        <v>1.69</v>
      </c>
      <c r="E318" s="51">
        <v>1.6459999999999999</v>
      </c>
      <c r="G318" s="51">
        <v>1.7490000000000001</v>
      </c>
      <c r="I318" s="51">
        <v>1.839</v>
      </c>
      <c r="J318" s="51">
        <v>1.597</v>
      </c>
    </row>
    <row r="319" spans="1:10" x14ac:dyDescent="0.2">
      <c r="A319" s="57">
        <v>36598</v>
      </c>
      <c r="C319" s="51">
        <v>1.7949999999999999</v>
      </c>
      <c r="E319" s="51">
        <v>1.7529999999999999</v>
      </c>
      <c r="G319" s="51">
        <v>1.849</v>
      </c>
      <c r="I319" s="51">
        <v>1.94</v>
      </c>
      <c r="J319" s="51">
        <v>1.637</v>
      </c>
    </row>
    <row r="320" spans="1:10" x14ac:dyDescent="0.2">
      <c r="A320" s="57">
        <v>36605</v>
      </c>
      <c r="C320" s="51">
        <v>1.85</v>
      </c>
      <c r="E320" s="51">
        <v>1.8069999999999999</v>
      </c>
      <c r="G320" s="51">
        <v>1.9079999999999999</v>
      </c>
      <c r="I320" s="51">
        <v>1.998</v>
      </c>
      <c r="J320" s="51">
        <v>1.649</v>
      </c>
    </row>
    <row r="321" spans="1:10" x14ac:dyDescent="0.2">
      <c r="A321" s="57">
        <v>36612</v>
      </c>
      <c r="C321" s="51">
        <v>1.847</v>
      </c>
      <c r="E321" s="51">
        <v>1.802</v>
      </c>
      <c r="G321" s="51">
        <v>1.9059999999999999</v>
      </c>
      <c r="I321" s="51">
        <v>2.0009999999999999</v>
      </c>
      <c r="J321" s="51">
        <v>1.6319999999999999</v>
      </c>
    </row>
    <row r="322" spans="1:10" x14ac:dyDescent="0.2">
      <c r="A322" s="57">
        <v>36619</v>
      </c>
      <c r="C322" s="51">
        <v>1.83</v>
      </c>
      <c r="E322" s="51">
        <v>1.7849999999999999</v>
      </c>
      <c r="G322" s="51">
        <v>1.889</v>
      </c>
      <c r="I322" s="51">
        <v>1.984</v>
      </c>
      <c r="J322" s="51">
        <v>1.6120000000000001</v>
      </c>
    </row>
    <row r="323" spans="1:10" x14ac:dyDescent="0.2">
      <c r="A323" s="57">
        <v>36626</v>
      </c>
      <c r="C323" s="51">
        <v>1.8109999999999999</v>
      </c>
      <c r="E323" s="51">
        <v>1.766</v>
      </c>
      <c r="G323" s="51">
        <v>1.8720000000000001</v>
      </c>
      <c r="I323" s="51">
        <v>1.968</v>
      </c>
      <c r="J323" s="51">
        <v>1.5760000000000001</v>
      </c>
    </row>
    <row r="324" spans="1:10" x14ac:dyDescent="0.2">
      <c r="A324" s="57">
        <v>36633</v>
      </c>
      <c r="C324" s="51">
        <v>1.7869999999999999</v>
      </c>
      <c r="E324" s="51">
        <v>1.7410000000000001</v>
      </c>
      <c r="G324" s="51">
        <v>1.847</v>
      </c>
      <c r="I324" s="51">
        <v>1.9450000000000001</v>
      </c>
      <c r="J324" s="51">
        <v>1.55</v>
      </c>
    </row>
    <row r="325" spans="1:10" x14ac:dyDescent="0.2">
      <c r="A325" s="57">
        <v>36640</v>
      </c>
      <c r="C325" s="51">
        <v>1.7549999999999999</v>
      </c>
      <c r="E325" s="51">
        <v>1.7090000000000001</v>
      </c>
      <c r="G325" s="51">
        <v>1.8149999999999999</v>
      </c>
      <c r="I325" s="51">
        <v>1.91</v>
      </c>
      <c r="J325" s="51">
        <v>1.54</v>
      </c>
    </row>
    <row r="326" spans="1:10" x14ac:dyDescent="0.2">
      <c r="A326" s="57">
        <v>36647</v>
      </c>
      <c r="C326" s="51">
        <v>1.7330000000000001</v>
      </c>
      <c r="E326" s="51">
        <v>1.6870000000000001</v>
      </c>
      <c r="G326" s="51">
        <v>1.792</v>
      </c>
      <c r="I326" s="51">
        <v>1.891</v>
      </c>
      <c r="J326" s="51">
        <v>1.5329999999999999</v>
      </c>
    </row>
    <row r="327" spans="1:10" x14ac:dyDescent="0.2">
      <c r="A327" s="57">
        <v>36654</v>
      </c>
      <c r="C327" s="51">
        <v>1.7170000000000001</v>
      </c>
      <c r="E327" s="51">
        <v>1.671</v>
      </c>
      <c r="G327" s="51">
        <v>1.7789999999999999</v>
      </c>
      <c r="I327" s="51">
        <v>1.8720000000000001</v>
      </c>
      <c r="J327" s="51">
        <v>1.5289999999999999</v>
      </c>
    </row>
    <row r="328" spans="1:10" x14ac:dyDescent="0.2">
      <c r="A328" s="57">
        <v>36661</v>
      </c>
      <c r="C328" s="51">
        <v>1.6910000000000001</v>
      </c>
      <c r="E328" s="51">
        <v>1.6459999999999999</v>
      </c>
      <c r="G328" s="51">
        <v>1.75</v>
      </c>
      <c r="I328" s="51">
        <v>1.85</v>
      </c>
      <c r="J328" s="51">
        <v>1.526</v>
      </c>
    </row>
    <row r="329" spans="1:10" x14ac:dyDescent="0.2">
      <c r="A329" s="57">
        <v>36668</v>
      </c>
      <c r="B329" s="51">
        <v>1.679</v>
      </c>
      <c r="C329" s="51">
        <v>1.671</v>
      </c>
      <c r="D329" s="51">
        <v>1.6339999999999999</v>
      </c>
      <c r="E329" s="51">
        <v>1.625</v>
      </c>
      <c r="F329" s="51">
        <v>1.7390000000000001</v>
      </c>
      <c r="G329" s="51">
        <v>1.73</v>
      </c>
      <c r="H329" s="51">
        <v>1.8360000000000001</v>
      </c>
      <c r="I329" s="51">
        <v>1.83</v>
      </c>
      <c r="J329" s="51">
        <v>1.52</v>
      </c>
    </row>
    <row r="330" spans="1:10" x14ac:dyDescent="0.2">
      <c r="A330" s="57">
        <v>36675</v>
      </c>
      <c r="B330" s="51">
        <v>1.673</v>
      </c>
      <c r="C330" s="51">
        <v>1.6719999999999999</v>
      </c>
      <c r="D330" s="51">
        <v>1.6259999999999999</v>
      </c>
      <c r="E330" s="51">
        <v>1.6259999999999999</v>
      </c>
      <c r="F330" s="51">
        <v>1.734</v>
      </c>
      <c r="G330" s="51">
        <v>1.7310000000000001</v>
      </c>
      <c r="H330" s="51">
        <v>1.833</v>
      </c>
      <c r="I330" s="51">
        <v>1.831</v>
      </c>
      <c r="J330" s="51">
        <v>1.51</v>
      </c>
    </row>
    <row r="331" spans="1:10" x14ac:dyDescent="0.2">
      <c r="A331" s="57">
        <v>36682</v>
      </c>
      <c r="B331" s="51">
        <v>1.661</v>
      </c>
      <c r="C331" s="51">
        <v>1.661</v>
      </c>
      <c r="D331" s="51">
        <v>1.613</v>
      </c>
      <c r="E331" s="51">
        <v>1.613</v>
      </c>
      <c r="F331" s="51">
        <v>1.72</v>
      </c>
      <c r="G331" s="51">
        <v>1.72</v>
      </c>
      <c r="H331" s="51">
        <v>1.8240000000000001</v>
      </c>
      <c r="I331" s="51">
        <v>1.8240000000000001</v>
      </c>
      <c r="J331" s="51">
        <v>1.5049999999999999</v>
      </c>
    </row>
    <row r="332" spans="1:10" x14ac:dyDescent="0.2">
      <c r="A332" s="57">
        <v>36689</v>
      </c>
      <c r="B332" s="51">
        <v>1.6619999999999999</v>
      </c>
      <c r="C332" s="51">
        <v>1.6619999999999999</v>
      </c>
      <c r="D332" s="51">
        <v>1.6140000000000001</v>
      </c>
      <c r="E332" s="51">
        <v>1.6140000000000001</v>
      </c>
      <c r="F332" s="51">
        <v>1.7210000000000001</v>
      </c>
      <c r="G332" s="51">
        <v>1.7210000000000001</v>
      </c>
      <c r="H332" s="51">
        <v>1.825</v>
      </c>
      <c r="I332" s="51">
        <v>1.825</v>
      </c>
      <c r="J332" s="51">
        <v>1.508</v>
      </c>
    </row>
    <row r="333" spans="1:10" x14ac:dyDescent="0.2">
      <c r="A333" s="57">
        <v>36696</v>
      </c>
      <c r="B333" s="51">
        <v>1.6639999999999999</v>
      </c>
      <c r="C333" s="51">
        <v>1.6639999999999999</v>
      </c>
      <c r="D333" s="51">
        <v>1.6180000000000001</v>
      </c>
      <c r="E333" s="51">
        <v>1.6180000000000001</v>
      </c>
      <c r="F333" s="51">
        <v>1.7210000000000001</v>
      </c>
      <c r="G333" s="51">
        <v>1.7210000000000001</v>
      </c>
      <c r="H333" s="51">
        <v>1.8240000000000001</v>
      </c>
      <c r="I333" s="51">
        <v>1.8240000000000001</v>
      </c>
      <c r="J333" s="51">
        <v>1.5049999999999999</v>
      </c>
    </row>
    <row r="334" spans="1:10" x14ac:dyDescent="0.2">
      <c r="A334" s="57">
        <v>36703</v>
      </c>
      <c r="B334" s="51">
        <v>1.6870000000000001</v>
      </c>
      <c r="C334" s="51">
        <v>1.6870000000000001</v>
      </c>
      <c r="D334" s="51">
        <v>1.641</v>
      </c>
      <c r="E334" s="51">
        <v>1.641</v>
      </c>
      <c r="F334" s="51">
        <v>1.7430000000000001</v>
      </c>
      <c r="G334" s="51">
        <v>1.7430000000000001</v>
      </c>
      <c r="H334" s="51">
        <v>1.8460000000000001</v>
      </c>
      <c r="I334" s="51">
        <v>1.8460000000000001</v>
      </c>
      <c r="J334" s="51">
        <v>1.5169999999999999</v>
      </c>
    </row>
    <row r="335" spans="1:10" x14ac:dyDescent="0.2">
      <c r="A335" s="57">
        <v>36710</v>
      </c>
      <c r="B335" s="51">
        <v>1.754</v>
      </c>
      <c r="C335" s="51">
        <v>1.754</v>
      </c>
      <c r="D335" s="51">
        <v>1.71</v>
      </c>
      <c r="E335" s="51">
        <v>1.71</v>
      </c>
      <c r="F335" s="51">
        <v>1.81</v>
      </c>
      <c r="G335" s="51">
        <v>1.81</v>
      </c>
      <c r="H335" s="51">
        <v>1.9079999999999999</v>
      </c>
      <c r="I335" s="51">
        <v>1.9079999999999999</v>
      </c>
      <c r="J335" s="51">
        <v>1.5680000000000001</v>
      </c>
    </row>
    <row r="336" spans="1:10" x14ac:dyDescent="0.2">
      <c r="A336" s="57">
        <v>36717</v>
      </c>
      <c r="B336" s="51">
        <v>1.7729999999999999</v>
      </c>
      <c r="C336" s="51">
        <v>1.7729999999999999</v>
      </c>
      <c r="D336" s="51">
        <v>1.7290000000000001</v>
      </c>
      <c r="E336" s="51">
        <v>1.7290000000000001</v>
      </c>
      <c r="F336" s="51">
        <v>1.829</v>
      </c>
      <c r="G336" s="51">
        <v>1.829</v>
      </c>
      <c r="H336" s="51">
        <v>1.923</v>
      </c>
      <c r="I336" s="51">
        <v>1.923</v>
      </c>
      <c r="J336" s="51">
        <v>1.5920000000000001</v>
      </c>
    </row>
    <row r="337" spans="1:10" x14ac:dyDescent="0.2">
      <c r="A337" s="57">
        <v>36724</v>
      </c>
      <c r="B337" s="51">
        <v>1.7629999999999999</v>
      </c>
      <c r="C337" s="51">
        <v>1.7629999999999999</v>
      </c>
      <c r="D337" s="51">
        <v>1.72</v>
      </c>
      <c r="E337" s="51">
        <v>1.72</v>
      </c>
      <c r="F337" s="51">
        <v>1.8180000000000001</v>
      </c>
      <c r="G337" s="51">
        <v>1.8180000000000001</v>
      </c>
      <c r="H337" s="51">
        <v>1.913</v>
      </c>
      <c r="I337" s="51">
        <v>1.913</v>
      </c>
      <c r="J337" s="51">
        <v>1.577</v>
      </c>
    </row>
    <row r="338" spans="1:10" x14ac:dyDescent="0.2">
      <c r="A338" s="57">
        <v>36731</v>
      </c>
      <c r="B338" s="51">
        <v>1.756</v>
      </c>
      <c r="C338" s="51">
        <v>1.756</v>
      </c>
      <c r="D338" s="51">
        <v>1.712</v>
      </c>
      <c r="E338" s="51">
        <v>1.712</v>
      </c>
      <c r="F338" s="51">
        <v>1.8089999999999999</v>
      </c>
      <c r="G338" s="51">
        <v>1.8089999999999999</v>
      </c>
      <c r="H338" s="51">
        <v>1.907</v>
      </c>
      <c r="I338" s="51">
        <v>1.907</v>
      </c>
      <c r="J338" s="51">
        <v>1.58</v>
      </c>
    </row>
    <row r="339" spans="1:10" x14ac:dyDescent="0.2">
      <c r="A339" s="57">
        <v>36738</v>
      </c>
      <c r="B339" s="51">
        <v>1.726</v>
      </c>
      <c r="C339" s="51">
        <v>1.726</v>
      </c>
      <c r="D339" s="51">
        <v>1.681</v>
      </c>
      <c r="E339" s="51">
        <v>1.681</v>
      </c>
      <c r="F339" s="51">
        <v>1.782</v>
      </c>
      <c r="G339" s="51">
        <v>1.782</v>
      </c>
      <c r="H339" s="51">
        <v>1.881</v>
      </c>
      <c r="I339" s="51">
        <v>1.881</v>
      </c>
      <c r="J339" s="51">
        <v>1.583</v>
      </c>
    </row>
    <row r="340" spans="1:10" x14ac:dyDescent="0.2">
      <c r="A340" s="57">
        <v>36745</v>
      </c>
      <c r="B340" s="51">
        <v>1.71</v>
      </c>
      <c r="C340" s="51">
        <v>1.71</v>
      </c>
      <c r="D340" s="51">
        <v>1.6659999999999999</v>
      </c>
      <c r="E340" s="51">
        <v>1.6659999999999999</v>
      </c>
      <c r="F340" s="51">
        <v>1.764</v>
      </c>
      <c r="G340" s="51">
        <v>1.764</v>
      </c>
      <c r="H340" s="51">
        <v>1.8660000000000001</v>
      </c>
      <c r="I340" s="51">
        <v>1.8660000000000001</v>
      </c>
      <c r="J340" s="51">
        <v>1.599</v>
      </c>
    </row>
    <row r="341" spans="1:10" x14ac:dyDescent="0.2">
      <c r="A341" s="57">
        <v>36752</v>
      </c>
      <c r="B341" s="51">
        <v>1.714</v>
      </c>
      <c r="C341" s="51">
        <v>1.714</v>
      </c>
      <c r="D341" s="51">
        <v>1.6679999999999999</v>
      </c>
      <c r="E341" s="51">
        <v>1.6679999999999999</v>
      </c>
      <c r="F341" s="51">
        <v>1.77</v>
      </c>
      <c r="G341" s="51">
        <v>1.77</v>
      </c>
      <c r="H341" s="51">
        <v>1.87</v>
      </c>
      <c r="I341" s="51">
        <v>1.87</v>
      </c>
      <c r="J341" s="51">
        <v>1.663</v>
      </c>
    </row>
    <row r="342" spans="1:10" x14ac:dyDescent="0.2">
      <c r="A342" s="57">
        <v>36759</v>
      </c>
      <c r="B342" s="51">
        <v>1.71</v>
      </c>
      <c r="C342" s="51">
        <v>1.71</v>
      </c>
      <c r="D342" s="51">
        <v>1.667</v>
      </c>
      <c r="E342" s="51">
        <v>1.667</v>
      </c>
      <c r="F342" s="51">
        <v>1.7609999999999999</v>
      </c>
      <c r="G342" s="51">
        <v>1.7609999999999999</v>
      </c>
      <c r="H342" s="51">
        <v>1.859</v>
      </c>
      <c r="I342" s="51">
        <v>1.859</v>
      </c>
      <c r="J342" s="51">
        <v>1.738</v>
      </c>
    </row>
    <row r="343" spans="1:10" x14ac:dyDescent="0.2">
      <c r="A343" s="57">
        <v>36766</v>
      </c>
      <c r="B343" s="51">
        <v>1.746</v>
      </c>
      <c r="C343" s="51">
        <v>1.746</v>
      </c>
      <c r="D343" s="51">
        <v>1.702</v>
      </c>
      <c r="E343" s="51">
        <v>1.702</v>
      </c>
      <c r="F343" s="51">
        <v>1.8</v>
      </c>
      <c r="G343" s="51">
        <v>1.8</v>
      </c>
      <c r="H343" s="51">
        <v>1.9</v>
      </c>
      <c r="I343" s="51">
        <v>1.9</v>
      </c>
      <c r="J343" s="51">
        <v>1.8520000000000001</v>
      </c>
    </row>
    <row r="344" spans="1:10" x14ac:dyDescent="0.2">
      <c r="A344" s="57">
        <v>36773</v>
      </c>
      <c r="B344" s="51">
        <v>1.833</v>
      </c>
      <c r="C344" s="51">
        <v>1.833</v>
      </c>
      <c r="D344" s="51">
        <v>1.79</v>
      </c>
      <c r="E344" s="51">
        <v>1.79</v>
      </c>
      <c r="F344" s="51">
        <v>1.8839999999999999</v>
      </c>
      <c r="G344" s="51">
        <v>1.8839999999999999</v>
      </c>
      <c r="H344" s="51">
        <v>1.982</v>
      </c>
      <c r="I344" s="51">
        <v>1.982</v>
      </c>
      <c r="J344" s="51">
        <v>1.976</v>
      </c>
    </row>
    <row r="345" spans="1:10" x14ac:dyDescent="0.2">
      <c r="A345" s="57">
        <v>36780</v>
      </c>
      <c r="B345" s="51">
        <v>1.893</v>
      </c>
      <c r="C345" s="51">
        <v>1.893</v>
      </c>
      <c r="D345" s="51">
        <v>1.849</v>
      </c>
      <c r="E345" s="51">
        <v>1.849</v>
      </c>
      <c r="F345" s="51">
        <v>1.9410000000000001</v>
      </c>
      <c r="G345" s="51">
        <v>1.9410000000000001</v>
      </c>
      <c r="H345" s="51">
        <v>2.0489999999999999</v>
      </c>
      <c r="I345" s="51">
        <v>2.0489999999999999</v>
      </c>
      <c r="J345" s="51">
        <v>1.9710000000000001</v>
      </c>
    </row>
    <row r="346" spans="1:10" x14ac:dyDescent="0.2">
      <c r="A346" s="57">
        <v>36787</v>
      </c>
      <c r="B346" s="51">
        <v>1.875</v>
      </c>
      <c r="C346" s="51">
        <v>1.875</v>
      </c>
      <c r="D346" s="51">
        <v>1.8320000000000001</v>
      </c>
      <c r="E346" s="51">
        <v>1.8320000000000001</v>
      </c>
      <c r="F346" s="51">
        <v>1.927</v>
      </c>
      <c r="G346" s="51">
        <v>1.927</v>
      </c>
      <c r="H346" s="51">
        <v>2.024</v>
      </c>
      <c r="I346" s="51">
        <v>2.024</v>
      </c>
      <c r="J346" s="51">
        <v>1.9219999999999999</v>
      </c>
    </row>
    <row r="347" spans="1:10" x14ac:dyDescent="0.2">
      <c r="A347" s="57">
        <v>36794</v>
      </c>
      <c r="B347" s="51">
        <v>1.8740000000000001</v>
      </c>
      <c r="C347" s="51">
        <v>1.8740000000000001</v>
      </c>
      <c r="D347" s="51">
        <v>1.8320000000000001</v>
      </c>
      <c r="E347" s="51">
        <v>1.8320000000000001</v>
      </c>
      <c r="F347" s="51">
        <v>1.925</v>
      </c>
      <c r="G347" s="51">
        <v>1.925</v>
      </c>
      <c r="H347" s="51">
        <v>2.0209999999999999</v>
      </c>
      <c r="I347" s="51">
        <v>2.0209999999999999</v>
      </c>
      <c r="J347" s="51">
        <v>1.8919999999999999</v>
      </c>
    </row>
    <row r="348" spans="1:10" x14ac:dyDescent="0.2">
      <c r="A348" s="57">
        <v>36801</v>
      </c>
      <c r="B348" s="51">
        <v>1.877</v>
      </c>
      <c r="C348" s="51">
        <v>1.877</v>
      </c>
      <c r="D348" s="51">
        <v>1.8320000000000001</v>
      </c>
      <c r="E348" s="51">
        <v>1.8320000000000001</v>
      </c>
      <c r="F348" s="51">
        <v>1.931</v>
      </c>
      <c r="G348" s="51">
        <v>1.931</v>
      </c>
      <c r="H348" s="51">
        <v>2.0369999999999999</v>
      </c>
      <c r="I348" s="51">
        <v>2.0369999999999999</v>
      </c>
      <c r="J348" s="51">
        <v>1.8979999999999999</v>
      </c>
    </row>
    <row r="349" spans="1:10" x14ac:dyDescent="0.2">
      <c r="A349" s="57">
        <v>36808</v>
      </c>
      <c r="B349" s="51">
        <v>1.869</v>
      </c>
      <c r="C349" s="51">
        <v>1.869</v>
      </c>
      <c r="D349" s="51">
        <v>1.8260000000000001</v>
      </c>
      <c r="E349" s="51">
        <v>1.8260000000000001</v>
      </c>
      <c r="F349" s="51">
        <v>1.9219999999999999</v>
      </c>
      <c r="G349" s="51">
        <v>1.9219999999999999</v>
      </c>
      <c r="H349" s="51">
        <v>2.0230000000000001</v>
      </c>
      <c r="I349" s="51">
        <v>2.0230000000000001</v>
      </c>
      <c r="J349" s="51">
        <v>1.881</v>
      </c>
    </row>
    <row r="350" spans="1:10" x14ac:dyDescent="0.2">
      <c r="A350" s="57">
        <v>36815</v>
      </c>
      <c r="B350" s="51">
        <v>1.8540000000000001</v>
      </c>
      <c r="C350" s="51">
        <v>1.8540000000000001</v>
      </c>
      <c r="D350" s="51">
        <v>1.8089999999999999</v>
      </c>
      <c r="E350" s="51">
        <v>1.8089999999999999</v>
      </c>
      <c r="F350" s="51">
        <v>1.909</v>
      </c>
      <c r="G350" s="51">
        <v>1.909</v>
      </c>
      <c r="H350" s="51">
        <v>2.0110000000000001</v>
      </c>
      <c r="I350" s="51">
        <v>2.0110000000000001</v>
      </c>
      <c r="J350" s="51">
        <v>1.92</v>
      </c>
    </row>
    <row r="351" spans="1:10" x14ac:dyDescent="0.2">
      <c r="A351" s="57">
        <v>36822</v>
      </c>
      <c r="B351" s="51">
        <v>1.841</v>
      </c>
      <c r="C351" s="51">
        <v>1.841</v>
      </c>
      <c r="D351" s="51">
        <v>1.7969999999999999</v>
      </c>
      <c r="E351" s="51">
        <v>1.7969999999999999</v>
      </c>
      <c r="F351" s="51">
        <v>1.897</v>
      </c>
      <c r="G351" s="51">
        <v>1.897</v>
      </c>
      <c r="H351" s="51">
        <v>1.996</v>
      </c>
      <c r="I351" s="51">
        <v>1.996</v>
      </c>
      <c r="J351" s="51">
        <v>1.91</v>
      </c>
    </row>
    <row r="352" spans="1:10" x14ac:dyDescent="0.2">
      <c r="A352" s="57">
        <v>36829</v>
      </c>
      <c r="B352" s="51">
        <v>1.841</v>
      </c>
      <c r="C352" s="51">
        <v>1.841</v>
      </c>
      <c r="D352" s="51">
        <v>1.796</v>
      </c>
      <c r="E352" s="51">
        <v>1.796</v>
      </c>
      <c r="F352" s="51">
        <v>1.895</v>
      </c>
      <c r="G352" s="51">
        <v>1.895</v>
      </c>
      <c r="H352" s="51">
        <v>1.9950000000000001</v>
      </c>
      <c r="I352" s="51">
        <v>1.9950000000000001</v>
      </c>
      <c r="J352" s="51">
        <v>1.909</v>
      </c>
    </row>
    <row r="353" spans="1:10" x14ac:dyDescent="0.2">
      <c r="A353" s="57">
        <v>36836</v>
      </c>
      <c r="B353" s="51">
        <v>1.8360000000000001</v>
      </c>
      <c r="C353" s="51">
        <v>1.8360000000000001</v>
      </c>
      <c r="D353" s="51">
        <v>1.7909999999999999</v>
      </c>
      <c r="E353" s="51">
        <v>1.7909999999999999</v>
      </c>
      <c r="F353" s="51">
        <v>1.891</v>
      </c>
      <c r="G353" s="51">
        <v>1.891</v>
      </c>
      <c r="H353" s="51">
        <v>1.99</v>
      </c>
      <c r="I353" s="51">
        <v>1.99</v>
      </c>
      <c r="J353" s="51">
        <v>1.891</v>
      </c>
    </row>
    <row r="354" spans="1:10" x14ac:dyDescent="0.2">
      <c r="A354" s="57">
        <v>36843</v>
      </c>
      <c r="B354" s="51">
        <v>1.821</v>
      </c>
      <c r="C354" s="51">
        <v>1.821</v>
      </c>
      <c r="D354" s="51">
        <v>1.7769999999999999</v>
      </c>
      <c r="E354" s="51">
        <v>1.7769999999999999</v>
      </c>
      <c r="F354" s="51">
        <v>1.875</v>
      </c>
      <c r="G354" s="51">
        <v>1.875</v>
      </c>
      <c r="H354" s="51">
        <v>1.9730000000000001</v>
      </c>
      <c r="I354" s="51">
        <v>1.9730000000000001</v>
      </c>
      <c r="J354" s="51">
        <v>1.873</v>
      </c>
    </row>
    <row r="355" spans="1:10" x14ac:dyDescent="0.2">
      <c r="A355" s="57">
        <v>36850</v>
      </c>
      <c r="B355" s="51">
        <v>1.798</v>
      </c>
      <c r="C355" s="51">
        <v>1.798</v>
      </c>
      <c r="D355" s="51">
        <v>1.752</v>
      </c>
      <c r="E355" s="51">
        <v>1.752</v>
      </c>
      <c r="F355" s="51">
        <v>1.857</v>
      </c>
      <c r="G355" s="51">
        <v>1.857</v>
      </c>
      <c r="H355" s="51">
        <v>1.9570000000000001</v>
      </c>
      <c r="I355" s="51">
        <v>1.9570000000000001</v>
      </c>
      <c r="J355" s="51">
        <v>1.88</v>
      </c>
    </row>
    <row r="356" spans="1:10" x14ac:dyDescent="0.2">
      <c r="A356" s="57">
        <v>36857</v>
      </c>
      <c r="B356" s="51">
        <v>1.7889999999999999</v>
      </c>
      <c r="C356" s="51">
        <v>1.7889999999999999</v>
      </c>
      <c r="D356" s="51">
        <v>1.744</v>
      </c>
      <c r="E356" s="51">
        <v>1.744</v>
      </c>
      <c r="F356" s="51">
        <v>1.8420000000000001</v>
      </c>
      <c r="G356" s="51">
        <v>1.8420000000000001</v>
      </c>
      <c r="H356" s="51">
        <v>1.9470000000000001</v>
      </c>
      <c r="I356" s="51">
        <v>1.9470000000000001</v>
      </c>
      <c r="J356" s="51">
        <v>1.8839999999999999</v>
      </c>
    </row>
    <row r="357" spans="1:10" x14ac:dyDescent="0.2">
      <c r="A357" s="57">
        <v>36864</v>
      </c>
      <c r="B357" s="51">
        <v>1.7669999999999999</v>
      </c>
      <c r="C357" s="51">
        <v>1.7669999999999999</v>
      </c>
      <c r="D357" s="51">
        <v>1.7210000000000001</v>
      </c>
      <c r="E357" s="51">
        <v>1.7210000000000001</v>
      </c>
      <c r="F357" s="51">
        <v>1.827</v>
      </c>
      <c r="G357" s="51">
        <v>1.827</v>
      </c>
      <c r="H357" s="51">
        <v>1.923</v>
      </c>
      <c r="I357" s="51">
        <v>1.923</v>
      </c>
      <c r="J357" s="51">
        <v>1.869</v>
      </c>
    </row>
    <row r="358" spans="1:10" x14ac:dyDescent="0.2">
      <c r="A358" s="57">
        <v>36871</v>
      </c>
      <c r="B358" s="51">
        <v>1.736</v>
      </c>
      <c r="C358" s="51">
        <v>1.736</v>
      </c>
      <c r="D358" s="51">
        <v>1.6879999999999999</v>
      </c>
      <c r="E358" s="51">
        <v>1.6879999999999999</v>
      </c>
      <c r="F358" s="51">
        <v>1.796</v>
      </c>
      <c r="G358" s="51">
        <v>1.796</v>
      </c>
      <c r="H358" s="51">
        <v>1.8979999999999999</v>
      </c>
      <c r="I358" s="51">
        <v>1.8979999999999999</v>
      </c>
      <c r="J358" s="51">
        <v>1.8320000000000001</v>
      </c>
    </row>
    <row r="359" spans="1:10" x14ac:dyDescent="0.2">
      <c r="A359" s="57">
        <v>36878</v>
      </c>
      <c r="B359" s="51">
        <v>1.7070000000000001</v>
      </c>
      <c r="C359" s="51">
        <v>1.7070000000000001</v>
      </c>
      <c r="D359" s="51">
        <v>1.6579999999999999</v>
      </c>
      <c r="E359" s="51">
        <v>1.6579999999999999</v>
      </c>
      <c r="F359" s="51">
        <v>1.768</v>
      </c>
      <c r="G359" s="51">
        <v>1.768</v>
      </c>
      <c r="H359" s="51">
        <v>1.8740000000000001</v>
      </c>
      <c r="I359" s="51">
        <v>1.8740000000000001</v>
      </c>
      <c r="J359" s="51">
        <v>1.7969999999999999</v>
      </c>
    </row>
    <row r="360" spans="1:10" x14ac:dyDescent="0.2">
      <c r="A360" s="57">
        <v>36885</v>
      </c>
      <c r="B360" s="51">
        <v>1.694</v>
      </c>
      <c r="C360" s="51">
        <v>1.694</v>
      </c>
      <c r="D360" s="51">
        <v>1.647</v>
      </c>
      <c r="E360" s="51">
        <v>1.647</v>
      </c>
      <c r="F360" s="51">
        <v>1.7529999999999999</v>
      </c>
      <c r="G360" s="51">
        <v>1.7529999999999999</v>
      </c>
      <c r="H360" s="51">
        <v>1.8580000000000001</v>
      </c>
      <c r="I360" s="51">
        <v>1.8580000000000001</v>
      </c>
      <c r="J360" s="51">
        <v>1.766</v>
      </c>
    </row>
    <row r="361" spans="1:10" x14ac:dyDescent="0.2">
      <c r="A361" s="57">
        <v>36892</v>
      </c>
      <c r="B361" s="51">
        <v>1.675</v>
      </c>
      <c r="C361" s="51">
        <v>1.675</v>
      </c>
      <c r="D361" s="51">
        <v>1.629</v>
      </c>
      <c r="E361" s="51">
        <v>1.629</v>
      </c>
      <c r="F361" s="51">
        <v>1.7330000000000001</v>
      </c>
      <c r="G361" s="51">
        <v>1.7330000000000001</v>
      </c>
      <c r="H361" s="51">
        <v>1.8340000000000001</v>
      </c>
      <c r="I361" s="51">
        <v>1.8340000000000001</v>
      </c>
      <c r="J361" s="51">
        <v>1.748</v>
      </c>
    </row>
    <row r="362" spans="1:10" x14ac:dyDescent="0.2">
      <c r="A362" s="57">
        <v>36899</v>
      </c>
      <c r="B362" s="51">
        <v>1.67</v>
      </c>
      <c r="C362" s="51">
        <v>1.67</v>
      </c>
      <c r="D362" s="51">
        <v>1.627</v>
      </c>
      <c r="E362" s="51">
        <v>1.627</v>
      </c>
      <c r="F362" s="51">
        <v>1.732</v>
      </c>
      <c r="G362" s="51">
        <v>1.732</v>
      </c>
      <c r="H362" s="51">
        <v>1.8069999999999999</v>
      </c>
      <c r="I362" s="51">
        <v>1.8069999999999999</v>
      </c>
      <c r="J362" s="51">
        <v>1.71</v>
      </c>
    </row>
    <row r="363" spans="1:10" x14ac:dyDescent="0.2">
      <c r="A363" s="57">
        <v>36906</v>
      </c>
      <c r="B363" s="51">
        <v>1.6459999999999999</v>
      </c>
      <c r="C363" s="51">
        <v>1.6459999999999999</v>
      </c>
      <c r="D363" s="51">
        <v>1.6</v>
      </c>
      <c r="E363" s="51">
        <v>1.6</v>
      </c>
      <c r="F363" s="51">
        <v>1.7030000000000001</v>
      </c>
      <c r="G363" s="51">
        <v>1.7030000000000001</v>
      </c>
      <c r="H363" s="51">
        <v>1.802</v>
      </c>
      <c r="I363" s="51">
        <v>1.802</v>
      </c>
      <c r="J363" s="51">
        <v>1.629</v>
      </c>
    </row>
    <row r="364" spans="1:10" x14ac:dyDescent="0.2">
      <c r="A364" s="57">
        <v>36913</v>
      </c>
      <c r="B364" s="51">
        <v>1.629</v>
      </c>
      <c r="C364" s="51">
        <v>1.629</v>
      </c>
      <c r="D364" s="51">
        <v>1.5820000000000001</v>
      </c>
      <c r="E364" s="51">
        <v>1.5820000000000001</v>
      </c>
      <c r="F364" s="51">
        <v>1.6879999999999999</v>
      </c>
      <c r="G364" s="51">
        <v>1.6879999999999999</v>
      </c>
      <c r="H364" s="51">
        <v>1.7889999999999999</v>
      </c>
      <c r="I364" s="51">
        <v>1.7889999999999999</v>
      </c>
      <c r="J364" s="51">
        <v>1.5940000000000001</v>
      </c>
    </row>
    <row r="365" spans="1:10" x14ac:dyDescent="0.2">
      <c r="A365" s="57">
        <v>36920</v>
      </c>
      <c r="B365" s="51">
        <v>1.6120000000000001</v>
      </c>
      <c r="C365" s="51">
        <v>1.6120000000000001</v>
      </c>
      <c r="D365" s="51">
        <v>1.5660000000000001</v>
      </c>
      <c r="E365" s="51">
        <v>1.5660000000000001</v>
      </c>
      <c r="F365" s="51">
        <v>1.6679999999999999</v>
      </c>
      <c r="G365" s="51">
        <v>1.6679999999999999</v>
      </c>
      <c r="H365" s="51">
        <v>1.772</v>
      </c>
      <c r="I365" s="51">
        <v>1.772</v>
      </c>
      <c r="J365" s="51">
        <v>1.613</v>
      </c>
    </row>
    <row r="366" spans="1:10" x14ac:dyDescent="0.2">
      <c r="A366" s="57">
        <v>36927</v>
      </c>
      <c r="B366" s="51">
        <v>1.635</v>
      </c>
      <c r="C366" s="51">
        <v>1.635</v>
      </c>
      <c r="D366" s="51">
        <v>1.59</v>
      </c>
      <c r="E366" s="51">
        <v>1.59</v>
      </c>
      <c r="F366" s="51">
        <v>1.6919999999999999</v>
      </c>
      <c r="G366" s="51">
        <v>1.6919999999999999</v>
      </c>
      <c r="H366" s="51">
        <v>1.792</v>
      </c>
      <c r="I366" s="51">
        <v>1.792</v>
      </c>
      <c r="J366" s="51">
        <v>1.6120000000000001</v>
      </c>
    </row>
    <row r="367" spans="1:10" x14ac:dyDescent="0.2">
      <c r="A367" s="57">
        <v>36934</v>
      </c>
      <c r="B367" s="51">
        <v>1.6819999999999999</v>
      </c>
      <c r="C367" s="51">
        <v>1.6819999999999999</v>
      </c>
      <c r="D367" s="51">
        <v>1.637</v>
      </c>
      <c r="E367" s="51">
        <v>1.637</v>
      </c>
      <c r="F367" s="51">
        <v>1.7370000000000001</v>
      </c>
      <c r="G367" s="51">
        <v>1.7370000000000001</v>
      </c>
      <c r="H367" s="51">
        <v>1.8360000000000001</v>
      </c>
      <c r="I367" s="51">
        <v>1.8360000000000001</v>
      </c>
      <c r="J367" s="51">
        <v>1.6259999999999999</v>
      </c>
    </row>
    <row r="368" spans="1:10" x14ac:dyDescent="0.2">
      <c r="A368" s="57">
        <v>36941</v>
      </c>
      <c r="B368" s="51">
        <v>1.704</v>
      </c>
      <c r="C368" s="51">
        <v>1.704</v>
      </c>
      <c r="D368" s="51">
        <v>1.66</v>
      </c>
      <c r="E368" s="51">
        <v>1.66</v>
      </c>
      <c r="F368" s="51">
        <v>1.758</v>
      </c>
      <c r="G368" s="51">
        <v>1.758</v>
      </c>
      <c r="H368" s="51">
        <v>1.8560000000000001</v>
      </c>
      <c r="I368" s="51">
        <v>1.8560000000000001</v>
      </c>
      <c r="J368" s="51">
        <v>1.623</v>
      </c>
    </row>
    <row r="369" spans="1:10" x14ac:dyDescent="0.2">
      <c r="A369" s="57">
        <v>36948</v>
      </c>
      <c r="B369" s="51">
        <v>1.706</v>
      </c>
      <c r="C369" s="51">
        <v>1.706</v>
      </c>
      <c r="D369" s="51">
        <v>1.6619999999999999</v>
      </c>
      <c r="E369" s="51">
        <v>1.6619999999999999</v>
      </c>
      <c r="F369" s="51">
        <v>1.7589999999999999</v>
      </c>
      <c r="G369" s="51">
        <v>1.7589999999999999</v>
      </c>
      <c r="H369" s="51">
        <v>1.857</v>
      </c>
      <c r="I369" s="51">
        <v>1.857</v>
      </c>
      <c r="J369" s="51">
        <v>1.6120000000000001</v>
      </c>
    </row>
    <row r="370" spans="1:10" x14ac:dyDescent="0.2">
      <c r="A370" s="57">
        <v>36955</v>
      </c>
      <c r="B370" s="51">
        <v>1.738</v>
      </c>
      <c r="C370" s="51">
        <v>1.738</v>
      </c>
      <c r="D370" s="51">
        <v>1.694</v>
      </c>
      <c r="E370" s="51">
        <v>1.694</v>
      </c>
      <c r="F370" s="51">
        <v>1.7909999999999999</v>
      </c>
      <c r="G370" s="51">
        <v>1.7909999999999999</v>
      </c>
      <c r="H370" s="51">
        <v>1.8879999999999999</v>
      </c>
      <c r="I370" s="51">
        <v>1.8879999999999999</v>
      </c>
      <c r="J370" s="51">
        <v>1.6</v>
      </c>
    </row>
    <row r="371" spans="1:10" x14ac:dyDescent="0.2">
      <c r="A371" s="57">
        <v>36962</v>
      </c>
      <c r="B371" s="51">
        <v>1.744</v>
      </c>
      <c r="C371" s="51">
        <v>1.744</v>
      </c>
      <c r="D371" s="51">
        <v>1.7</v>
      </c>
      <c r="E371" s="51">
        <v>1.7</v>
      </c>
      <c r="F371" s="51">
        <v>1.8009999999999999</v>
      </c>
      <c r="G371" s="51">
        <v>1.8009999999999999</v>
      </c>
      <c r="H371" s="51">
        <v>1.897</v>
      </c>
      <c r="I371" s="51">
        <v>1.897</v>
      </c>
      <c r="J371" s="51">
        <v>1.5980000000000001</v>
      </c>
    </row>
    <row r="372" spans="1:10" x14ac:dyDescent="0.2">
      <c r="A372" s="57">
        <v>36969</v>
      </c>
      <c r="B372" s="51">
        <v>1.74</v>
      </c>
      <c r="C372" s="51">
        <v>1.74</v>
      </c>
      <c r="D372" s="51">
        <v>1.6950000000000001</v>
      </c>
      <c r="E372" s="51">
        <v>1.6950000000000001</v>
      </c>
      <c r="F372" s="51">
        <v>1.7969999999999999</v>
      </c>
      <c r="G372" s="51">
        <v>1.7969999999999999</v>
      </c>
      <c r="H372" s="51">
        <v>1.891</v>
      </c>
      <c r="I372" s="51">
        <v>1.891</v>
      </c>
      <c r="J372" s="51">
        <v>1.5880000000000001</v>
      </c>
    </row>
    <row r="373" spans="1:10" x14ac:dyDescent="0.2">
      <c r="A373" s="57">
        <v>36976</v>
      </c>
      <c r="B373" s="51">
        <v>1.7290000000000001</v>
      </c>
      <c r="C373" s="51">
        <v>1.7290000000000001</v>
      </c>
      <c r="D373" s="51">
        <v>1.6830000000000001</v>
      </c>
      <c r="E373" s="51">
        <v>1.6830000000000001</v>
      </c>
      <c r="F373" s="51">
        <v>1.786</v>
      </c>
      <c r="G373" s="51">
        <v>1.786</v>
      </c>
      <c r="H373" s="51">
        <v>1.8859999999999999</v>
      </c>
      <c r="I373" s="51">
        <v>1.8859999999999999</v>
      </c>
      <c r="J373" s="51">
        <v>1.5860000000000001</v>
      </c>
    </row>
    <row r="374" spans="1:10" x14ac:dyDescent="0.2">
      <c r="A374" s="57">
        <v>36983</v>
      </c>
      <c r="B374" s="51">
        <v>1.762</v>
      </c>
      <c r="C374" s="51">
        <v>1.762</v>
      </c>
      <c r="D374" s="51">
        <v>1.716</v>
      </c>
      <c r="E374" s="51">
        <v>1.716</v>
      </c>
      <c r="F374" s="51">
        <v>1.82</v>
      </c>
      <c r="G374" s="51">
        <v>1.82</v>
      </c>
      <c r="H374" s="51">
        <v>1.9179999999999999</v>
      </c>
      <c r="I374" s="51">
        <v>1.9179999999999999</v>
      </c>
      <c r="J374" s="51">
        <v>1.605</v>
      </c>
    </row>
    <row r="375" spans="1:10" x14ac:dyDescent="0.2">
      <c r="A375" s="57">
        <v>36990</v>
      </c>
      <c r="B375" s="51">
        <v>1.7989999999999999</v>
      </c>
      <c r="C375" s="51">
        <v>1.7989999999999999</v>
      </c>
      <c r="D375" s="51">
        <v>1.754</v>
      </c>
      <c r="E375" s="51">
        <v>1.754</v>
      </c>
      <c r="F375" s="51">
        <v>1.853</v>
      </c>
      <c r="G375" s="51">
        <v>1.853</v>
      </c>
      <c r="H375" s="51">
        <v>1.9550000000000001</v>
      </c>
      <c r="I375" s="51">
        <v>1.9550000000000001</v>
      </c>
      <c r="J375" s="51">
        <v>1.607</v>
      </c>
    </row>
    <row r="376" spans="1:10" x14ac:dyDescent="0.2">
      <c r="A376" s="57">
        <v>36997</v>
      </c>
      <c r="B376" s="51">
        <v>1.841</v>
      </c>
      <c r="C376" s="51">
        <v>1.841</v>
      </c>
      <c r="D376" s="51">
        <v>1.798</v>
      </c>
      <c r="E376" s="51">
        <v>1.798</v>
      </c>
      <c r="F376" s="51">
        <v>1.8939999999999999</v>
      </c>
      <c r="G376" s="51">
        <v>1.8939999999999999</v>
      </c>
      <c r="H376" s="51">
        <v>1.9950000000000001</v>
      </c>
      <c r="I376" s="51">
        <v>1.9950000000000001</v>
      </c>
      <c r="J376" s="51">
        <v>1.6140000000000001</v>
      </c>
    </row>
    <row r="377" spans="1:10" x14ac:dyDescent="0.2">
      <c r="A377" s="57">
        <v>37004</v>
      </c>
      <c r="B377" s="51">
        <v>1.871</v>
      </c>
      <c r="C377" s="51">
        <v>1.871</v>
      </c>
      <c r="D377" s="51">
        <v>1.8280000000000001</v>
      </c>
      <c r="E377" s="51">
        <v>1.8280000000000001</v>
      </c>
      <c r="F377" s="51">
        <v>1.923</v>
      </c>
      <c r="G377" s="51">
        <v>1.923</v>
      </c>
      <c r="H377" s="51">
        <v>2.0230000000000001</v>
      </c>
      <c r="I377" s="51">
        <v>2.0230000000000001</v>
      </c>
      <c r="J377" s="51">
        <v>1.613</v>
      </c>
    </row>
    <row r="378" spans="1:10" x14ac:dyDescent="0.2">
      <c r="A378" s="57">
        <v>37011</v>
      </c>
      <c r="B378" s="51">
        <v>1.91</v>
      </c>
      <c r="C378" s="51">
        <v>1.91</v>
      </c>
      <c r="D378" s="51">
        <v>1.867</v>
      </c>
      <c r="E378" s="51">
        <v>1.867</v>
      </c>
      <c r="F378" s="51">
        <v>1.9610000000000001</v>
      </c>
      <c r="G378" s="51">
        <v>1.9610000000000001</v>
      </c>
      <c r="H378" s="51">
        <v>2.0579999999999998</v>
      </c>
      <c r="I378" s="51">
        <v>2.0579999999999998</v>
      </c>
      <c r="J378" s="51">
        <v>1.61</v>
      </c>
    </row>
    <row r="379" spans="1:10" x14ac:dyDescent="0.2">
      <c r="A379" s="57">
        <v>37018</v>
      </c>
      <c r="B379" s="51">
        <v>1.98</v>
      </c>
      <c r="C379" s="51">
        <v>1.98</v>
      </c>
      <c r="D379" s="51">
        <v>1.9379999999999999</v>
      </c>
      <c r="E379" s="51">
        <v>1.9379999999999999</v>
      </c>
      <c r="F379" s="51">
        <v>2.0329999999999999</v>
      </c>
      <c r="G379" s="51">
        <v>2.0329999999999999</v>
      </c>
      <c r="H379" s="51">
        <v>2.1269999999999998</v>
      </c>
      <c r="I379" s="51">
        <v>2.1269999999999998</v>
      </c>
      <c r="J379" s="51">
        <v>1.6140000000000001</v>
      </c>
    </row>
    <row r="380" spans="1:10" x14ac:dyDescent="0.2">
      <c r="A380" s="57">
        <v>37025</v>
      </c>
      <c r="B380" s="51">
        <v>1.9990000000000001</v>
      </c>
      <c r="C380" s="51">
        <v>1.9990000000000001</v>
      </c>
      <c r="D380" s="51">
        <v>1.954</v>
      </c>
      <c r="E380" s="51">
        <v>1.954</v>
      </c>
      <c r="F380" s="51">
        <v>2.0550000000000002</v>
      </c>
      <c r="G380" s="51">
        <v>2.0550000000000002</v>
      </c>
      <c r="H380" s="51">
        <v>2.1560000000000001</v>
      </c>
      <c r="I380" s="51">
        <v>2.1560000000000001</v>
      </c>
      <c r="J380" s="51">
        <v>1.603</v>
      </c>
    </row>
    <row r="381" spans="1:10" x14ac:dyDescent="0.2">
      <c r="A381" s="57">
        <v>37032</v>
      </c>
      <c r="B381" s="51">
        <v>1.998</v>
      </c>
      <c r="C381" s="51">
        <v>1.998</v>
      </c>
      <c r="D381" s="51">
        <v>1.9510000000000001</v>
      </c>
      <c r="E381" s="51">
        <v>1.9510000000000001</v>
      </c>
      <c r="F381" s="51">
        <v>2.0569999999999999</v>
      </c>
      <c r="G381" s="51">
        <v>2.0569999999999999</v>
      </c>
      <c r="H381" s="51">
        <v>2.1619999999999999</v>
      </c>
      <c r="I381" s="51">
        <v>2.1619999999999999</v>
      </c>
      <c r="J381" s="51">
        <v>1.601</v>
      </c>
    </row>
    <row r="382" spans="1:10" x14ac:dyDescent="0.2">
      <c r="A382" s="57">
        <v>37039</v>
      </c>
      <c r="B382" s="51">
        <v>1.9950000000000001</v>
      </c>
      <c r="C382" s="51">
        <v>1.9950000000000001</v>
      </c>
      <c r="D382" s="51">
        <v>1.9470000000000001</v>
      </c>
      <c r="E382" s="51">
        <v>1.9470000000000001</v>
      </c>
      <c r="F382" s="51">
        <v>2.0529999999999999</v>
      </c>
      <c r="G382" s="51">
        <v>2.0529999999999999</v>
      </c>
      <c r="H382" s="51">
        <v>2.1579999999999999</v>
      </c>
      <c r="I382" s="51">
        <v>2.1579999999999999</v>
      </c>
      <c r="J382" s="51">
        <v>1.617</v>
      </c>
    </row>
    <row r="383" spans="1:10" x14ac:dyDescent="0.2">
      <c r="A383" s="57">
        <v>37046</v>
      </c>
      <c r="B383" s="51">
        <v>1.978</v>
      </c>
      <c r="C383" s="51">
        <v>1.978</v>
      </c>
      <c r="D383" s="51">
        <v>1.931</v>
      </c>
      <c r="E383" s="51">
        <v>1.931</v>
      </c>
      <c r="F383" s="51">
        <v>2.0379999999999998</v>
      </c>
      <c r="G383" s="51">
        <v>2.0379999999999998</v>
      </c>
      <c r="H383" s="51">
        <v>2.1389999999999998</v>
      </c>
      <c r="I383" s="51">
        <v>2.1389999999999998</v>
      </c>
      <c r="J383" s="51">
        <v>1.613</v>
      </c>
    </row>
    <row r="384" spans="1:10" x14ac:dyDescent="0.2">
      <c r="A384" s="57">
        <v>37053</v>
      </c>
      <c r="B384" s="51">
        <v>1.994</v>
      </c>
      <c r="C384" s="51">
        <v>1.994</v>
      </c>
      <c r="D384" s="51">
        <v>1.946</v>
      </c>
      <c r="E384" s="51">
        <v>1.946</v>
      </c>
      <c r="F384" s="51">
        <v>2.0550000000000002</v>
      </c>
      <c r="G384" s="51">
        <v>2.0550000000000002</v>
      </c>
      <c r="H384" s="51">
        <v>2.157</v>
      </c>
      <c r="I384" s="51">
        <v>2.157</v>
      </c>
      <c r="J384" s="51">
        <v>1.5960000000000001</v>
      </c>
    </row>
    <row r="385" spans="1:10" x14ac:dyDescent="0.2">
      <c r="A385" s="57">
        <v>37060</v>
      </c>
      <c r="B385" s="51">
        <v>1.9770000000000001</v>
      </c>
      <c r="C385" s="51">
        <v>1.9770000000000001</v>
      </c>
      <c r="D385" s="51">
        <v>1.929</v>
      </c>
      <c r="E385" s="51">
        <v>1.929</v>
      </c>
      <c r="F385" s="51">
        <v>2.0390000000000001</v>
      </c>
      <c r="G385" s="51">
        <v>2.0390000000000001</v>
      </c>
      <c r="H385" s="51">
        <v>2.1429999999999998</v>
      </c>
      <c r="I385" s="51">
        <v>2.1429999999999998</v>
      </c>
      <c r="J385" s="51">
        <v>1.6080000000000001</v>
      </c>
    </row>
    <row r="386" spans="1:10" x14ac:dyDescent="0.2">
      <c r="A386" s="57">
        <v>37067</v>
      </c>
      <c r="B386" s="51">
        <v>1.9490000000000001</v>
      </c>
      <c r="C386" s="51">
        <v>1.9490000000000001</v>
      </c>
      <c r="D386" s="51">
        <v>1.901</v>
      </c>
      <c r="E386" s="51">
        <v>1.901</v>
      </c>
      <c r="F386" s="51">
        <v>2.0139999999999998</v>
      </c>
      <c r="G386" s="51">
        <v>2.0139999999999998</v>
      </c>
      <c r="H386" s="51">
        <v>2.1150000000000002</v>
      </c>
      <c r="I386" s="51">
        <v>2.1150000000000002</v>
      </c>
      <c r="J386" s="51">
        <v>1.63</v>
      </c>
    </row>
    <row r="387" spans="1:10" x14ac:dyDescent="0.2">
      <c r="A387" s="57">
        <v>37074</v>
      </c>
      <c r="B387" s="51">
        <v>1.9039999999999999</v>
      </c>
      <c r="C387" s="51">
        <v>1.9039999999999999</v>
      </c>
      <c r="D387" s="51">
        <v>1.859</v>
      </c>
      <c r="E387" s="51">
        <v>1.859</v>
      </c>
      <c r="F387" s="51">
        <v>1.9710000000000001</v>
      </c>
      <c r="G387" s="51">
        <v>1.9710000000000001</v>
      </c>
      <c r="H387" s="51">
        <v>2.0550000000000002</v>
      </c>
      <c r="I387" s="51">
        <v>2.0550000000000002</v>
      </c>
      <c r="J387" s="51">
        <v>1.623</v>
      </c>
    </row>
    <row r="388" spans="1:10" x14ac:dyDescent="0.2">
      <c r="A388" s="57">
        <v>37081</v>
      </c>
      <c r="B388" s="51">
        <v>1.87</v>
      </c>
      <c r="C388" s="51">
        <v>1.87</v>
      </c>
      <c r="D388" s="51">
        <v>1.8240000000000001</v>
      </c>
      <c r="E388" s="51">
        <v>1.8240000000000001</v>
      </c>
      <c r="F388" s="51">
        <v>1.9370000000000001</v>
      </c>
      <c r="G388" s="51">
        <v>1.9370000000000001</v>
      </c>
      <c r="H388" s="51">
        <v>2.024</v>
      </c>
      <c r="I388" s="51">
        <v>2.024</v>
      </c>
      <c r="J388" s="51">
        <v>1.605</v>
      </c>
    </row>
    <row r="389" spans="1:10" x14ac:dyDescent="0.2">
      <c r="A389" s="57">
        <v>37088</v>
      </c>
      <c r="B389" s="51">
        <v>1.821</v>
      </c>
      <c r="C389" s="51">
        <v>1.821</v>
      </c>
      <c r="D389" s="51">
        <v>1.776</v>
      </c>
      <c r="E389" s="51">
        <v>1.776</v>
      </c>
      <c r="F389" s="51">
        <v>1.8879999999999999</v>
      </c>
      <c r="G389" s="51">
        <v>1.8879999999999999</v>
      </c>
      <c r="H389" s="51">
        <v>1.974</v>
      </c>
      <c r="I389" s="51">
        <v>1.974</v>
      </c>
      <c r="J389" s="51">
        <v>1.571</v>
      </c>
    </row>
    <row r="390" spans="1:10" x14ac:dyDescent="0.2">
      <c r="A390" s="57">
        <v>37095</v>
      </c>
      <c r="B390" s="51">
        <v>1.7729999999999999</v>
      </c>
      <c r="C390" s="51">
        <v>1.7729999999999999</v>
      </c>
      <c r="D390" s="51">
        <v>1.722</v>
      </c>
      <c r="E390" s="51">
        <v>1.722</v>
      </c>
      <c r="F390" s="51">
        <v>1.84</v>
      </c>
      <c r="G390" s="51">
        <v>1.84</v>
      </c>
      <c r="H390" s="51">
        <v>1.9490000000000001</v>
      </c>
      <c r="I390" s="51">
        <v>1.9490000000000001</v>
      </c>
      <c r="J390" s="51">
        <v>1.5149999999999999</v>
      </c>
    </row>
    <row r="391" spans="1:10" x14ac:dyDescent="0.2">
      <c r="A391" s="57">
        <v>37102</v>
      </c>
      <c r="B391" s="51">
        <v>1.7190000000000001</v>
      </c>
      <c r="C391" s="51">
        <v>1.7190000000000001</v>
      </c>
      <c r="D391" s="51">
        <v>1.669</v>
      </c>
      <c r="E391" s="51">
        <v>1.669</v>
      </c>
      <c r="F391" s="51">
        <v>1.7829999999999999</v>
      </c>
      <c r="G391" s="51">
        <v>1.7829999999999999</v>
      </c>
      <c r="H391" s="51">
        <v>1.891</v>
      </c>
      <c r="I391" s="51">
        <v>1.891</v>
      </c>
      <c r="J391" s="51">
        <v>1.492</v>
      </c>
    </row>
    <row r="392" spans="1:10" x14ac:dyDescent="0.2">
      <c r="A392" s="57">
        <v>37109</v>
      </c>
      <c r="B392" s="51">
        <v>1.6659999999999999</v>
      </c>
      <c r="C392" s="51">
        <v>1.6659999999999999</v>
      </c>
      <c r="D392" s="51">
        <v>1.6160000000000001</v>
      </c>
      <c r="E392" s="51">
        <v>1.6160000000000001</v>
      </c>
      <c r="F392" s="51">
        <v>1.732</v>
      </c>
      <c r="G392" s="51">
        <v>1.732</v>
      </c>
      <c r="H392" s="51">
        <v>1.837</v>
      </c>
      <c r="I392" s="51">
        <v>1.837</v>
      </c>
      <c r="J392" s="51">
        <v>1.4790000000000001</v>
      </c>
    </row>
    <row r="393" spans="1:10" x14ac:dyDescent="0.2">
      <c r="A393" s="57">
        <v>37116</v>
      </c>
      <c r="B393" s="51">
        <v>1.61</v>
      </c>
      <c r="C393" s="51">
        <v>1.61</v>
      </c>
      <c r="D393" s="51">
        <v>1.56</v>
      </c>
      <c r="E393" s="51">
        <v>1.56</v>
      </c>
      <c r="F393" s="51">
        <v>1.6759999999999999</v>
      </c>
      <c r="G393" s="51">
        <v>1.6759999999999999</v>
      </c>
      <c r="H393" s="51">
        <v>1.782</v>
      </c>
      <c r="I393" s="51">
        <v>1.782</v>
      </c>
      <c r="J393" s="51">
        <v>1.484</v>
      </c>
    </row>
    <row r="394" spans="1:10" x14ac:dyDescent="0.2">
      <c r="A394" s="57">
        <v>37123</v>
      </c>
      <c r="B394" s="51">
        <v>1.5720000000000001</v>
      </c>
      <c r="C394" s="51">
        <v>1.5720000000000001</v>
      </c>
      <c r="D394" s="51">
        <v>1.5229999999999999</v>
      </c>
      <c r="E394" s="51">
        <v>1.5229999999999999</v>
      </c>
      <c r="F394" s="51">
        <v>1.637</v>
      </c>
      <c r="G394" s="51">
        <v>1.637</v>
      </c>
      <c r="H394" s="51">
        <v>1.7410000000000001</v>
      </c>
      <c r="I394" s="51">
        <v>1.7410000000000001</v>
      </c>
      <c r="J394" s="51">
        <v>1.518</v>
      </c>
    </row>
    <row r="395" spans="1:10" x14ac:dyDescent="0.2">
      <c r="A395" s="57">
        <v>37130</v>
      </c>
      <c r="B395" s="51">
        <v>1.5820000000000001</v>
      </c>
      <c r="C395" s="51">
        <v>1.5820000000000001</v>
      </c>
      <c r="D395" s="51">
        <v>1.5349999999999999</v>
      </c>
      <c r="E395" s="51">
        <v>1.5349999999999999</v>
      </c>
      <c r="F395" s="51">
        <v>1.641</v>
      </c>
      <c r="G395" s="51">
        <v>1.641</v>
      </c>
      <c r="H395" s="51">
        <v>1.7450000000000001</v>
      </c>
      <c r="I395" s="51">
        <v>1.7450000000000001</v>
      </c>
      <c r="J395" s="51">
        <v>1.5740000000000001</v>
      </c>
    </row>
    <row r="396" spans="1:10" x14ac:dyDescent="0.2">
      <c r="A396" s="57">
        <v>37137</v>
      </c>
      <c r="B396" s="51">
        <v>1.6890000000000001</v>
      </c>
      <c r="C396" s="51">
        <v>1.6890000000000001</v>
      </c>
      <c r="D396" s="51">
        <v>1.643</v>
      </c>
      <c r="E396" s="51">
        <v>1.643</v>
      </c>
      <c r="F396" s="51">
        <v>1.748</v>
      </c>
      <c r="G396" s="51">
        <v>1.748</v>
      </c>
      <c r="H396" s="51">
        <v>1.849</v>
      </c>
      <c r="I396" s="51">
        <v>1.849</v>
      </c>
      <c r="J396" s="51">
        <v>1.6279999999999999</v>
      </c>
    </row>
    <row r="397" spans="1:10" x14ac:dyDescent="0.2">
      <c r="A397" s="57">
        <v>37144</v>
      </c>
      <c r="B397" s="51">
        <v>1.722</v>
      </c>
      <c r="C397" s="51">
        <v>1.722</v>
      </c>
      <c r="D397" s="51">
        <v>1.677</v>
      </c>
      <c r="E397" s="51">
        <v>1.677</v>
      </c>
      <c r="F397" s="51">
        <v>1.776</v>
      </c>
      <c r="G397" s="51">
        <v>1.776</v>
      </c>
      <c r="H397" s="51">
        <v>1.879</v>
      </c>
      <c r="I397" s="51">
        <v>1.879</v>
      </c>
      <c r="J397" s="51">
        <v>1.673</v>
      </c>
    </row>
    <row r="398" spans="1:10" x14ac:dyDescent="0.2">
      <c r="A398" s="57">
        <v>37151</v>
      </c>
      <c r="B398" s="51">
        <v>1.7170000000000001</v>
      </c>
      <c r="C398" s="51">
        <v>1.7170000000000001</v>
      </c>
      <c r="D398" s="51">
        <v>1.6719999999999999</v>
      </c>
      <c r="E398" s="51">
        <v>1.6719999999999999</v>
      </c>
      <c r="F398" s="51">
        <v>1.776</v>
      </c>
      <c r="G398" s="51">
        <v>1.776</v>
      </c>
      <c r="H398" s="51">
        <v>1.873</v>
      </c>
      <c r="I398" s="51">
        <v>1.873</v>
      </c>
      <c r="J398" s="51">
        <v>1.6850000000000001</v>
      </c>
    </row>
    <row r="399" spans="1:10" x14ac:dyDescent="0.2">
      <c r="A399" s="57">
        <v>37158</v>
      </c>
      <c r="B399" s="51">
        <v>1.7050000000000001</v>
      </c>
      <c r="C399" s="51">
        <v>1.7050000000000001</v>
      </c>
      <c r="D399" s="51">
        <v>1.66</v>
      </c>
      <c r="E399" s="51">
        <v>1.66</v>
      </c>
      <c r="F399" s="51">
        <v>1.7629999999999999</v>
      </c>
      <c r="G399" s="51">
        <v>1.7629999999999999</v>
      </c>
      <c r="H399" s="51">
        <v>1.861</v>
      </c>
      <c r="I399" s="51">
        <v>1.861</v>
      </c>
      <c r="J399" s="51">
        <v>1.6160000000000001</v>
      </c>
    </row>
    <row r="400" spans="1:10" x14ac:dyDescent="0.2">
      <c r="A400" s="57">
        <v>37165</v>
      </c>
      <c r="B400" s="51">
        <v>1.671</v>
      </c>
      <c r="C400" s="51">
        <v>1.671</v>
      </c>
      <c r="D400" s="51">
        <v>1.6240000000000001</v>
      </c>
      <c r="E400" s="51">
        <v>1.6240000000000001</v>
      </c>
      <c r="F400" s="51">
        <v>1.73</v>
      </c>
      <c r="G400" s="51">
        <v>1.73</v>
      </c>
      <c r="H400" s="51">
        <v>1.831</v>
      </c>
      <c r="I400" s="51">
        <v>1.831</v>
      </c>
      <c r="J400" s="51">
        <v>1.51</v>
      </c>
    </row>
    <row r="401" spans="1:10" x14ac:dyDescent="0.2">
      <c r="A401" s="57">
        <v>37172</v>
      </c>
      <c r="B401" s="51">
        <v>1.6279999999999999</v>
      </c>
      <c r="C401" s="51">
        <v>1.6279999999999999</v>
      </c>
      <c r="D401" s="51">
        <v>1.5820000000000001</v>
      </c>
      <c r="E401" s="51">
        <v>1.5820000000000001</v>
      </c>
      <c r="F401" s="51">
        <v>1.6870000000000001</v>
      </c>
      <c r="G401" s="51">
        <v>1.6870000000000001</v>
      </c>
      <c r="H401" s="51">
        <v>1.7889999999999999</v>
      </c>
      <c r="I401" s="51">
        <v>1.7889999999999999</v>
      </c>
      <c r="J401" s="51">
        <v>1.4810000000000001</v>
      </c>
    </row>
    <row r="402" spans="1:10" x14ac:dyDescent="0.2">
      <c r="A402" s="57">
        <v>37179</v>
      </c>
      <c r="B402" s="51">
        <v>1.5960000000000001</v>
      </c>
      <c r="C402" s="51">
        <v>1.5960000000000001</v>
      </c>
      <c r="D402" s="51">
        <v>1.55</v>
      </c>
      <c r="E402" s="51">
        <v>1.55</v>
      </c>
      <c r="F402" s="51">
        <v>1.653</v>
      </c>
      <c r="G402" s="51">
        <v>1.653</v>
      </c>
      <c r="H402" s="51">
        <v>1.756</v>
      </c>
      <c r="I402" s="51">
        <v>1.756</v>
      </c>
      <c r="J402" s="51">
        <v>1.4850000000000001</v>
      </c>
    </row>
    <row r="403" spans="1:10" x14ac:dyDescent="0.2">
      <c r="A403" s="57">
        <v>37186</v>
      </c>
      <c r="B403" s="51">
        <v>1.55</v>
      </c>
      <c r="C403" s="51">
        <v>1.55</v>
      </c>
      <c r="D403" s="51">
        <v>1.5049999999999999</v>
      </c>
      <c r="E403" s="51">
        <v>1.5049999999999999</v>
      </c>
      <c r="F403" s="51">
        <v>1.6080000000000001</v>
      </c>
      <c r="G403" s="51">
        <v>1.6080000000000001</v>
      </c>
      <c r="H403" s="51">
        <v>1.71</v>
      </c>
      <c r="I403" s="51">
        <v>1.71</v>
      </c>
      <c r="J403" s="51">
        <v>1.4530000000000001</v>
      </c>
    </row>
    <row r="404" spans="1:10" x14ac:dyDescent="0.2">
      <c r="A404" s="57">
        <v>37193</v>
      </c>
      <c r="B404" s="51">
        <v>1.5149999999999999</v>
      </c>
      <c r="C404" s="51">
        <v>1.5149999999999999</v>
      </c>
      <c r="D404" s="51">
        <v>1.4690000000000001</v>
      </c>
      <c r="E404" s="51">
        <v>1.4690000000000001</v>
      </c>
      <c r="F404" s="51">
        <v>1.573</v>
      </c>
      <c r="G404" s="51">
        <v>1.573</v>
      </c>
      <c r="H404" s="51">
        <v>1.675</v>
      </c>
      <c r="I404" s="51">
        <v>1.675</v>
      </c>
      <c r="J404" s="51">
        <v>1.4470000000000001</v>
      </c>
    </row>
    <row r="405" spans="1:10" x14ac:dyDescent="0.2">
      <c r="A405" s="57">
        <v>37200</v>
      </c>
      <c r="B405" s="51">
        <v>1.468</v>
      </c>
      <c r="C405" s="51">
        <v>1.468</v>
      </c>
      <c r="D405" s="51">
        <v>1.4219999999999999</v>
      </c>
      <c r="E405" s="51">
        <v>1.4219999999999999</v>
      </c>
      <c r="F405" s="51">
        <v>1.526</v>
      </c>
      <c r="G405" s="51">
        <v>1.526</v>
      </c>
      <c r="H405" s="51">
        <v>1.6259999999999999</v>
      </c>
      <c r="I405" s="51">
        <v>1.6259999999999999</v>
      </c>
      <c r="J405" s="51">
        <v>1.4279999999999999</v>
      </c>
    </row>
    <row r="406" spans="1:10" x14ac:dyDescent="0.2">
      <c r="A406" s="57">
        <v>37207</v>
      </c>
      <c r="B406" s="51">
        <v>1.4239999999999999</v>
      </c>
      <c r="C406" s="51">
        <v>1.4239999999999999</v>
      </c>
      <c r="D406" s="51">
        <v>1.379</v>
      </c>
      <c r="E406" s="51">
        <v>1.379</v>
      </c>
      <c r="F406" s="51">
        <v>1.4830000000000001</v>
      </c>
      <c r="G406" s="51">
        <v>1.4830000000000001</v>
      </c>
      <c r="H406" s="51">
        <v>1.5840000000000001</v>
      </c>
      <c r="I406" s="51">
        <v>1.5840000000000001</v>
      </c>
      <c r="J406" s="51">
        <v>1.391</v>
      </c>
    </row>
    <row r="407" spans="1:10" x14ac:dyDescent="0.2">
      <c r="A407" s="57">
        <v>37214</v>
      </c>
      <c r="B407" s="51">
        <v>1.38</v>
      </c>
      <c r="C407" s="51">
        <v>1.38</v>
      </c>
      <c r="D407" s="51">
        <v>1.335</v>
      </c>
      <c r="E407" s="51">
        <v>1.335</v>
      </c>
      <c r="F407" s="51">
        <v>1.44</v>
      </c>
      <c r="G407" s="51">
        <v>1.44</v>
      </c>
      <c r="H407" s="51">
        <v>1.5389999999999999</v>
      </c>
      <c r="I407" s="51">
        <v>1.5389999999999999</v>
      </c>
      <c r="J407" s="51">
        <v>1.377</v>
      </c>
    </row>
    <row r="408" spans="1:10" x14ac:dyDescent="0.2">
      <c r="A408" s="57">
        <v>37221</v>
      </c>
      <c r="B408" s="51">
        <v>1.3380000000000001</v>
      </c>
      <c r="C408" s="51">
        <v>1.3380000000000001</v>
      </c>
      <c r="D408" s="51">
        <v>1.2929999999999999</v>
      </c>
      <c r="E408" s="51">
        <v>1.2929999999999999</v>
      </c>
      <c r="F408" s="51">
        <v>1.395</v>
      </c>
      <c r="G408" s="51">
        <v>1.395</v>
      </c>
      <c r="H408" s="51">
        <v>1.494</v>
      </c>
      <c r="I408" s="51">
        <v>1.494</v>
      </c>
      <c r="J408" s="51">
        <v>1.339</v>
      </c>
    </row>
    <row r="409" spans="1:10" x14ac:dyDescent="0.2">
      <c r="A409" s="57">
        <v>37228</v>
      </c>
      <c r="B409" s="51">
        <v>1.2889999999999999</v>
      </c>
      <c r="C409" s="51">
        <v>1.2889999999999999</v>
      </c>
      <c r="D409" s="51">
        <v>1.2430000000000001</v>
      </c>
      <c r="E409" s="51">
        <v>1.2430000000000001</v>
      </c>
      <c r="F409" s="51">
        <v>1.3480000000000001</v>
      </c>
      <c r="G409" s="51">
        <v>1.3480000000000001</v>
      </c>
      <c r="H409" s="51">
        <v>1.4470000000000001</v>
      </c>
      <c r="I409" s="51">
        <v>1.4470000000000001</v>
      </c>
      <c r="J409" s="51">
        <v>1.3</v>
      </c>
    </row>
    <row r="410" spans="1:10" x14ac:dyDescent="0.2">
      <c r="A410" s="57">
        <v>37235</v>
      </c>
      <c r="B410" s="51">
        <v>1.2430000000000001</v>
      </c>
      <c r="C410" s="51">
        <v>1.2430000000000001</v>
      </c>
      <c r="D410" s="51">
        <v>1.1970000000000001</v>
      </c>
      <c r="E410" s="51">
        <v>1.1970000000000001</v>
      </c>
      <c r="F410" s="51">
        <v>1.3009999999999999</v>
      </c>
      <c r="G410" s="51">
        <v>1.3009999999999999</v>
      </c>
      <c r="H410" s="51">
        <v>1.401</v>
      </c>
      <c r="I410" s="51">
        <v>1.401</v>
      </c>
      <c r="J410" s="51">
        <v>1.2470000000000001</v>
      </c>
    </row>
    <row r="411" spans="1:10" x14ac:dyDescent="0.2">
      <c r="A411" s="57">
        <v>37242</v>
      </c>
      <c r="B411" s="51">
        <v>1.1859999999999999</v>
      </c>
      <c r="C411" s="51">
        <v>1.1859999999999999</v>
      </c>
      <c r="D411" s="51">
        <v>1.141</v>
      </c>
      <c r="E411" s="51">
        <v>1.141</v>
      </c>
      <c r="F411" s="51">
        <v>1.246</v>
      </c>
      <c r="G411" s="51">
        <v>1.246</v>
      </c>
      <c r="H411" s="51">
        <v>1.345</v>
      </c>
      <c r="I411" s="51">
        <v>1.345</v>
      </c>
      <c r="J411" s="51">
        <v>1.2250000000000001</v>
      </c>
    </row>
    <row r="412" spans="1:10" x14ac:dyDescent="0.2">
      <c r="A412" s="57">
        <v>37249</v>
      </c>
      <c r="B412" s="51">
        <v>1.155</v>
      </c>
      <c r="C412" s="51">
        <v>1.155</v>
      </c>
      <c r="D412" s="51">
        <v>1.109</v>
      </c>
      <c r="E412" s="51">
        <v>1.109</v>
      </c>
      <c r="F412" s="51">
        <v>1.2170000000000001</v>
      </c>
      <c r="G412" s="51">
        <v>1.2170000000000001</v>
      </c>
      <c r="H412" s="51">
        <v>1.3140000000000001</v>
      </c>
      <c r="I412" s="51">
        <v>1.3140000000000001</v>
      </c>
      <c r="J412" s="51">
        <v>1.2749999999999999</v>
      </c>
    </row>
    <row r="413" spans="1:10" x14ac:dyDescent="0.2">
      <c r="A413" s="57">
        <v>37256</v>
      </c>
      <c r="B413" s="51">
        <v>1.1459999999999999</v>
      </c>
      <c r="C413" s="51">
        <v>1.1459999999999999</v>
      </c>
      <c r="D413" s="51">
        <v>1.1000000000000001</v>
      </c>
      <c r="E413" s="51">
        <v>1.1000000000000001</v>
      </c>
      <c r="F413" s="51">
        <v>1.206</v>
      </c>
      <c r="G413" s="51">
        <v>1.206</v>
      </c>
      <c r="H413" s="51">
        <v>1.302</v>
      </c>
      <c r="I413" s="51">
        <v>1.302</v>
      </c>
      <c r="J413" s="51">
        <v>1.3049999999999999</v>
      </c>
    </row>
    <row r="414" spans="1:10" x14ac:dyDescent="0.2">
      <c r="A414" s="57">
        <v>37263</v>
      </c>
      <c r="B414" s="51">
        <v>1.1739999999999999</v>
      </c>
      <c r="C414" s="51">
        <v>1.1739999999999999</v>
      </c>
      <c r="D414" s="51">
        <v>1.129</v>
      </c>
      <c r="E414" s="51">
        <v>1.129</v>
      </c>
      <c r="F414" s="51">
        <v>1.234</v>
      </c>
      <c r="G414" s="51">
        <v>1.234</v>
      </c>
      <c r="H414" s="51">
        <v>1.331</v>
      </c>
      <c r="I414" s="51">
        <v>1.331</v>
      </c>
      <c r="J414" s="51">
        <v>1.3</v>
      </c>
    </row>
    <row r="415" spans="1:10" x14ac:dyDescent="0.2">
      <c r="A415" s="57">
        <v>37270</v>
      </c>
      <c r="B415" s="51">
        <v>1.228</v>
      </c>
      <c r="C415" s="51">
        <v>1.228</v>
      </c>
      <c r="D415" s="51">
        <v>1.1819999999999999</v>
      </c>
      <c r="E415" s="51">
        <v>1.1819999999999999</v>
      </c>
      <c r="F415" s="51">
        <v>1.2849999999999999</v>
      </c>
      <c r="G415" s="51">
        <v>1.2849999999999999</v>
      </c>
      <c r="H415" s="51">
        <v>1.385</v>
      </c>
      <c r="I415" s="51">
        <v>1.385</v>
      </c>
      <c r="J415" s="51">
        <v>1.2749999999999999</v>
      </c>
    </row>
    <row r="416" spans="1:10" x14ac:dyDescent="0.2">
      <c r="A416" s="57">
        <v>37277</v>
      </c>
      <c r="B416" s="51">
        <v>1.2509999999999999</v>
      </c>
      <c r="C416" s="51">
        <v>1.2509999999999999</v>
      </c>
      <c r="D416" s="51">
        <v>1.206</v>
      </c>
      <c r="E416" s="51">
        <v>1.206</v>
      </c>
      <c r="F416" s="51">
        <v>1.3069999999999999</v>
      </c>
      <c r="G416" s="51">
        <v>1.3069999999999999</v>
      </c>
      <c r="H416" s="51">
        <v>1.407</v>
      </c>
      <c r="I416" s="51">
        <v>1.407</v>
      </c>
      <c r="J416" s="51">
        <v>1.242</v>
      </c>
    </row>
    <row r="417" spans="1:10" x14ac:dyDescent="0.2">
      <c r="A417" s="57">
        <v>37284</v>
      </c>
      <c r="B417" s="51">
        <v>1.2689999999999999</v>
      </c>
      <c r="C417" s="51">
        <v>1.2689999999999999</v>
      </c>
      <c r="D417" s="51">
        <v>1.224</v>
      </c>
      <c r="E417" s="51">
        <v>1.224</v>
      </c>
      <c r="F417" s="51">
        <v>1.3260000000000001</v>
      </c>
      <c r="G417" s="51">
        <v>1.3260000000000001</v>
      </c>
      <c r="H417" s="51">
        <v>1.4279999999999999</v>
      </c>
      <c r="I417" s="51">
        <v>1.4279999999999999</v>
      </c>
      <c r="J417" s="51">
        <v>1.2589999999999999</v>
      </c>
    </row>
    <row r="418" spans="1:10" x14ac:dyDescent="0.2">
      <c r="A418" s="57">
        <v>37291</v>
      </c>
      <c r="B418" s="51">
        <v>1.2949999999999999</v>
      </c>
      <c r="C418" s="51">
        <v>1.2949999999999999</v>
      </c>
      <c r="D418" s="51">
        <v>1.2509999999999999</v>
      </c>
      <c r="E418" s="51">
        <v>1.2509999999999999</v>
      </c>
      <c r="F418" s="51">
        <v>1.3520000000000001</v>
      </c>
      <c r="G418" s="51">
        <v>1.3520000000000001</v>
      </c>
      <c r="H418" s="51">
        <v>1.4490000000000001</v>
      </c>
      <c r="I418" s="51">
        <v>1.4490000000000001</v>
      </c>
      <c r="J418" s="51">
        <v>1.278</v>
      </c>
    </row>
    <row r="419" spans="1:10" x14ac:dyDescent="0.2">
      <c r="A419" s="57">
        <v>37298</v>
      </c>
      <c r="B419" s="51">
        <v>1.2989999999999999</v>
      </c>
      <c r="C419" s="51">
        <v>1.2989999999999999</v>
      </c>
      <c r="D419" s="51">
        <v>1.254</v>
      </c>
      <c r="E419" s="51">
        <v>1.254</v>
      </c>
      <c r="F419" s="51">
        <v>1.357</v>
      </c>
      <c r="G419" s="51">
        <v>1.357</v>
      </c>
      <c r="H419" s="51">
        <v>1.454</v>
      </c>
      <c r="I419" s="51">
        <v>1.454</v>
      </c>
      <c r="J419" s="51">
        <v>1.294</v>
      </c>
    </row>
    <row r="420" spans="1:10" x14ac:dyDescent="0.2">
      <c r="A420" s="57">
        <v>37305</v>
      </c>
      <c r="B420" s="51">
        <v>1.331</v>
      </c>
      <c r="C420" s="51">
        <v>1.331</v>
      </c>
      <c r="D420" s="51">
        <v>1.286</v>
      </c>
      <c r="E420" s="51">
        <v>1.286</v>
      </c>
      <c r="F420" s="51">
        <v>1.3879999999999999</v>
      </c>
      <c r="G420" s="51">
        <v>1.3879999999999999</v>
      </c>
      <c r="H420" s="51">
        <v>1.4870000000000001</v>
      </c>
      <c r="I420" s="51">
        <v>1.4870000000000001</v>
      </c>
      <c r="J420" s="51">
        <v>1.286</v>
      </c>
    </row>
    <row r="421" spans="1:10" x14ac:dyDescent="0.2">
      <c r="A421" s="57">
        <v>37312</v>
      </c>
      <c r="B421" s="51">
        <v>1.349</v>
      </c>
      <c r="C421" s="51">
        <v>1.349</v>
      </c>
      <c r="D421" s="51">
        <v>1.304</v>
      </c>
      <c r="E421" s="51">
        <v>1.304</v>
      </c>
      <c r="F421" s="51">
        <v>1.409</v>
      </c>
      <c r="G421" s="51">
        <v>1.409</v>
      </c>
      <c r="H421" s="51">
        <v>1.5069999999999999</v>
      </c>
      <c r="I421" s="51">
        <v>1.5069999999999999</v>
      </c>
      <c r="J421" s="51">
        <v>1.296</v>
      </c>
    </row>
    <row r="422" spans="1:10" x14ac:dyDescent="0.2">
      <c r="A422" s="57">
        <v>37319</v>
      </c>
      <c r="B422" s="51">
        <v>1.3779999999999999</v>
      </c>
      <c r="C422" s="51">
        <v>1.3779999999999999</v>
      </c>
      <c r="D422" s="51">
        <v>1.331</v>
      </c>
      <c r="E422" s="51">
        <v>1.331</v>
      </c>
      <c r="F422" s="51">
        <v>1.4379999999999999</v>
      </c>
      <c r="G422" s="51">
        <v>1.4379999999999999</v>
      </c>
      <c r="H422" s="51">
        <v>1.54</v>
      </c>
      <c r="I422" s="51">
        <v>1.54</v>
      </c>
      <c r="J422" s="51">
        <v>1.321</v>
      </c>
    </row>
    <row r="423" spans="1:10" x14ac:dyDescent="0.2">
      <c r="A423" s="57">
        <v>37326</v>
      </c>
      <c r="B423" s="51">
        <v>1.4990000000000001</v>
      </c>
      <c r="C423" s="51">
        <v>1.4990000000000001</v>
      </c>
      <c r="D423" s="51">
        <v>1.454</v>
      </c>
      <c r="E423" s="51">
        <v>1.454</v>
      </c>
      <c r="F423" s="51">
        <v>1.5569999999999999</v>
      </c>
      <c r="G423" s="51">
        <v>1.5569999999999999</v>
      </c>
      <c r="H423" s="51">
        <v>1.6539999999999999</v>
      </c>
      <c r="I423" s="51">
        <v>1.6539999999999999</v>
      </c>
      <c r="J423" s="51">
        <v>1.3879999999999999</v>
      </c>
    </row>
    <row r="424" spans="1:10" x14ac:dyDescent="0.2">
      <c r="A424" s="57">
        <v>37333</v>
      </c>
      <c r="B424" s="51">
        <v>1.5449999999999999</v>
      </c>
      <c r="C424" s="51">
        <v>1.5449999999999999</v>
      </c>
      <c r="D424" s="51">
        <v>1.498</v>
      </c>
      <c r="E424" s="51">
        <v>1.498</v>
      </c>
      <c r="F424" s="51">
        <v>1.607</v>
      </c>
      <c r="G424" s="51">
        <v>1.607</v>
      </c>
      <c r="H424" s="51">
        <v>1.708</v>
      </c>
      <c r="I424" s="51">
        <v>1.708</v>
      </c>
      <c r="J424" s="51">
        <v>1.4159999999999999</v>
      </c>
    </row>
    <row r="425" spans="1:10" x14ac:dyDescent="0.2">
      <c r="A425" s="57">
        <v>37340</v>
      </c>
      <c r="B425" s="51">
        <v>1.605</v>
      </c>
      <c r="C425" s="51">
        <v>1.605</v>
      </c>
      <c r="D425" s="51">
        <v>1.5609999999999999</v>
      </c>
      <c r="E425" s="51">
        <v>1.5609999999999999</v>
      </c>
      <c r="F425" s="51">
        <v>1.6639999999999999</v>
      </c>
      <c r="G425" s="51">
        <v>1.6639999999999999</v>
      </c>
      <c r="H425" s="51">
        <v>1.756</v>
      </c>
      <c r="I425" s="51">
        <v>1.756</v>
      </c>
      <c r="J425" s="51">
        <v>1.45</v>
      </c>
    </row>
    <row r="426" spans="1:10" x14ac:dyDescent="0.2">
      <c r="A426" s="57">
        <v>37347</v>
      </c>
      <c r="B426" s="51">
        <v>1.6379999999999999</v>
      </c>
      <c r="C426" s="51">
        <v>1.6379999999999999</v>
      </c>
      <c r="D426" s="51">
        <v>1.5920000000000001</v>
      </c>
      <c r="E426" s="51">
        <v>1.5920000000000001</v>
      </c>
      <c r="F426" s="51">
        <v>1.6970000000000001</v>
      </c>
      <c r="G426" s="51">
        <v>1.6970000000000001</v>
      </c>
      <c r="H426" s="51">
        <v>1.798</v>
      </c>
      <c r="I426" s="51">
        <v>1.798</v>
      </c>
      <c r="J426" s="51">
        <v>1.46</v>
      </c>
    </row>
    <row r="427" spans="1:10" x14ac:dyDescent="0.2">
      <c r="A427" s="57">
        <v>37354</v>
      </c>
      <c r="B427" s="51">
        <v>1.6679999999999999</v>
      </c>
      <c r="C427" s="51">
        <v>1.6679999999999999</v>
      </c>
      <c r="D427" s="51">
        <v>1.6220000000000001</v>
      </c>
      <c r="E427" s="51">
        <v>1.6220000000000001</v>
      </c>
      <c r="F427" s="51">
        <v>1.7250000000000001</v>
      </c>
      <c r="G427" s="51">
        <v>1.7250000000000001</v>
      </c>
      <c r="H427" s="51">
        <v>1.8280000000000001</v>
      </c>
      <c r="I427" s="51">
        <v>1.8280000000000001</v>
      </c>
      <c r="J427" s="51">
        <v>1.456</v>
      </c>
    </row>
    <row r="428" spans="1:10" x14ac:dyDescent="0.2">
      <c r="A428" s="57">
        <v>37361</v>
      </c>
      <c r="B428" s="51">
        <v>1.6639999999999999</v>
      </c>
      <c r="C428" s="51">
        <v>1.6639999999999999</v>
      </c>
      <c r="D428" s="51">
        <v>1.617</v>
      </c>
      <c r="E428" s="51">
        <v>1.617</v>
      </c>
      <c r="F428" s="51">
        <v>1.726</v>
      </c>
      <c r="G428" s="51">
        <v>1.726</v>
      </c>
      <c r="H428" s="51">
        <v>1.8280000000000001</v>
      </c>
      <c r="I428" s="51">
        <v>1.8280000000000001</v>
      </c>
      <c r="J428" s="51">
        <v>1.452</v>
      </c>
    </row>
    <row r="429" spans="1:10" x14ac:dyDescent="0.2">
      <c r="A429" s="57">
        <v>37368</v>
      </c>
      <c r="B429" s="51">
        <v>1.66</v>
      </c>
      <c r="C429" s="51">
        <v>1.66</v>
      </c>
      <c r="D429" s="51">
        <v>1.613</v>
      </c>
      <c r="E429" s="51">
        <v>1.613</v>
      </c>
      <c r="F429" s="51">
        <v>1.7230000000000001</v>
      </c>
      <c r="G429" s="51">
        <v>1.7230000000000001</v>
      </c>
      <c r="H429" s="51">
        <v>1.821</v>
      </c>
      <c r="I429" s="51">
        <v>1.821</v>
      </c>
      <c r="J429" s="51">
        <v>1.427</v>
      </c>
    </row>
    <row r="430" spans="1:10" x14ac:dyDescent="0.2">
      <c r="A430" s="57">
        <v>37375</v>
      </c>
      <c r="B430" s="51">
        <v>1.6539999999999999</v>
      </c>
      <c r="C430" s="51">
        <v>1.6539999999999999</v>
      </c>
      <c r="D430" s="51">
        <v>1.607</v>
      </c>
      <c r="E430" s="51">
        <v>1.607</v>
      </c>
      <c r="F430" s="51">
        <v>1.714</v>
      </c>
      <c r="G430" s="51">
        <v>1.714</v>
      </c>
      <c r="H430" s="51">
        <v>1.8160000000000001</v>
      </c>
      <c r="I430" s="51">
        <v>1.8160000000000001</v>
      </c>
      <c r="J430" s="51">
        <v>1.4259999999999999</v>
      </c>
    </row>
    <row r="431" spans="1:10" x14ac:dyDescent="0.2">
      <c r="A431" s="57">
        <v>37382</v>
      </c>
      <c r="B431" s="51">
        <v>1.637</v>
      </c>
      <c r="C431" s="51">
        <v>1.637</v>
      </c>
      <c r="D431" s="51">
        <v>1.589</v>
      </c>
      <c r="E431" s="51">
        <v>1.589</v>
      </c>
      <c r="F431" s="51">
        <v>1.698</v>
      </c>
      <c r="G431" s="51">
        <v>1.698</v>
      </c>
      <c r="H431" s="51">
        <v>1.8009999999999999</v>
      </c>
      <c r="I431" s="51">
        <v>1.8009999999999999</v>
      </c>
      <c r="J431" s="51">
        <v>1.419</v>
      </c>
    </row>
    <row r="432" spans="1:10" x14ac:dyDescent="0.2">
      <c r="A432" s="57">
        <v>37389</v>
      </c>
      <c r="B432" s="51">
        <v>1.621</v>
      </c>
      <c r="C432" s="51">
        <v>1.621</v>
      </c>
      <c r="D432" s="51">
        <v>1.571</v>
      </c>
      <c r="E432" s="51">
        <v>1.571</v>
      </c>
      <c r="F432" s="51">
        <v>1.6879999999999999</v>
      </c>
      <c r="G432" s="51">
        <v>1.6879999999999999</v>
      </c>
      <c r="H432" s="51">
        <v>1.7909999999999999</v>
      </c>
      <c r="I432" s="51">
        <v>1.7909999999999999</v>
      </c>
      <c r="J432" s="51">
        <v>1.4019999999999999</v>
      </c>
    </row>
    <row r="433" spans="1:10" x14ac:dyDescent="0.2">
      <c r="A433" s="57">
        <v>37396</v>
      </c>
      <c r="B433" s="51">
        <v>1.6060000000000001</v>
      </c>
      <c r="C433" s="51">
        <v>1.6060000000000001</v>
      </c>
      <c r="D433" s="51">
        <v>1.5569999999999999</v>
      </c>
      <c r="E433" s="51">
        <v>1.5569999999999999</v>
      </c>
      <c r="F433" s="51">
        <v>1.669</v>
      </c>
      <c r="G433" s="51">
        <v>1.669</v>
      </c>
      <c r="H433" s="51">
        <v>1.774</v>
      </c>
      <c r="I433" s="51">
        <v>1.774</v>
      </c>
      <c r="J433" s="51">
        <v>1.399</v>
      </c>
    </row>
    <row r="434" spans="1:10" x14ac:dyDescent="0.2">
      <c r="A434" s="57">
        <v>37403</v>
      </c>
      <c r="B434" s="51">
        <v>1.6020000000000001</v>
      </c>
      <c r="C434" s="51">
        <v>1.6020000000000001</v>
      </c>
      <c r="D434" s="51">
        <v>1.554</v>
      </c>
      <c r="E434" s="51">
        <v>1.554</v>
      </c>
      <c r="F434" s="51">
        <v>1.665</v>
      </c>
      <c r="G434" s="51">
        <v>1.665</v>
      </c>
      <c r="H434" s="51">
        <v>1.7689999999999999</v>
      </c>
      <c r="I434" s="51">
        <v>1.7689999999999999</v>
      </c>
      <c r="J434" s="51">
        <v>1.423</v>
      </c>
    </row>
    <row r="435" spans="1:10" x14ac:dyDescent="0.2">
      <c r="A435" s="57">
        <v>37410</v>
      </c>
      <c r="B435" s="51">
        <v>1.61</v>
      </c>
      <c r="C435" s="51">
        <v>1.61</v>
      </c>
      <c r="D435" s="51">
        <v>1.5629999999999999</v>
      </c>
      <c r="E435" s="51">
        <v>1.5629999999999999</v>
      </c>
      <c r="F435" s="51">
        <v>1.671</v>
      </c>
      <c r="G435" s="51">
        <v>1.671</v>
      </c>
      <c r="H435" s="51">
        <v>1.7749999999999999</v>
      </c>
      <c r="I435" s="51">
        <v>1.7749999999999999</v>
      </c>
      <c r="J435" s="51">
        <v>1.417</v>
      </c>
    </row>
    <row r="436" spans="1:10" x14ac:dyDescent="0.2">
      <c r="A436" s="57">
        <v>37417</v>
      </c>
      <c r="B436" s="51">
        <v>1.61</v>
      </c>
      <c r="C436" s="51">
        <v>1.61</v>
      </c>
      <c r="D436" s="51">
        <v>1.5629999999999999</v>
      </c>
      <c r="E436" s="51">
        <v>1.5629999999999999</v>
      </c>
      <c r="F436" s="51">
        <v>1.671</v>
      </c>
      <c r="G436" s="51">
        <v>1.671</v>
      </c>
      <c r="H436" s="51">
        <v>1.774</v>
      </c>
      <c r="I436" s="51">
        <v>1.774</v>
      </c>
      <c r="J436" s="51">
        <v>1.419</v>
      </c>
    </row>
    <row r="437" spans="1:10" x14ac:dyDescent="0.2">
      <c r="A437" s="57">
        <v>37424</v>
      </c>
      <c r="B437" s="51">
        <v>1.647</v>
      </c>
      <c r="C437" s="51">
        <v>1.647</v>
      </c>
      <c r="D437" s="51">
        <v>1.601</v>
      </c>
      <c r="E437" s="51">
        <v>1.601</v>
      </c>
      <c r="F437" s="51">
        <v>1.706</v>
      </c>
      <c r="G437" s="51">
        <v>1.706</v>
      </c>
      <c r="H437" s="51">
        <v>1.8080000000000001</v>
      </c>
      <c r="I437" s="51">
        <v>1.8080000000000001</v>
      </c>
      <c r="J437" s="51">
        <v>1.4339999999999999</v>
      </c>
    </row>
    <row r="438" spans="1:10" x14ac:dyDescent="0.2">
      <c r="A438" s="57">
        <v>37431</v>
      </c>
      <c r="B438" s="51">
        <v>1.665</v>
      </c>
      <c r="C438" s="51">
        <v>1.665</v>
      </c>
      <c r="D438" s="51">
        <v>1.6180000000000001</v>
      </c>
      <c r="E438" s="51">
        <v>1.6180000000000001</v>
      </c>
      <c r="F438" s="51">
        <v>1.724</v>
      </c>
      <c r="G438" s="51">
        <v>1.724</v>
      </c>
      <c r="H438" s="51">
        <v>1.8260000000000001</v>
      </c>
      <c r="I438" s="51">
        <v>1.8260000000000001</v>
      </c>
      <c r="J438" s="51">
        <v>1.4379999999999999</v>
      </c>
    </row>
    <row r="439" spans="1:10" x14ac:dyDescent="0.2">
      <c r="A439" s="57">
        <v>37438</v>
      </c>
      <c r="B439" s="51">
        <v>1.6639999999999999</v>
      </c>
      <c r="C439" s="51">
        <v>1.6639999999999999</v>
      </c>
      <c r="D439" s="51">
        <v>1.6180000000000001</v>
      </c>
      <c r="E439" s="51">
        <v>1.6180000000000001</v>
      </c>
      <c r="F439" s="51">
        <v>1.7250000000000001</v>
      </c>
      <c r="G439" s="51">
        <v>1.7250000000000001</v>
      </c>
      <c r="H439" s="51">
        <v>1.825</v>
      </c>
      <c r="I439" s="51">
        <v>1.825</v>
      </c>
      <c r="J439" s="51">
        <v>1.43</v>
      </c>
    </row>
    <row r="440" spans="1:10" x14ac:dyDescent="0.2">
      <c r="A440" s="57">
        <v>37445</v>
      </c>
      <c r="B440" s="51">
        <v>1.66</v>
      </c>
      <c r="C440" s="51">
        <v>1.66</v>
      </c>
      <c r="D440" s="51">
        <v>1.613</v>
      </c>
      <c r="E440" s="51">
        <v>1.613</v>
      </c>
      <c r="F440" s="51">
        <v>1.72</v>
      </c>
      <c r="G440" s="51">
        <v>1.72</v>
      </c>
      <c r="H440" s="51">
        <v>1.823</v>
      </c>
      <c r="I440" s="51">
        <v>1.823</v>
      </c>
      <c r="J440" s="51">
        <v>1.431</v>
      </c>
    </row>
    <row r="441" spans="1:10" x14ac:dyDescent="0.2">
      <c r="A441" s="57">
        <v>37452</v>
      </c>
      <c r="B441" s="51">
        <v>1.651</v>
      </c>
      <c r="C441" s="51">
        <v>1.651</v>
      </c>
      <c r="D441" s="51">
        <v>1.6040000000000001</v>
      </c>
      <c r="E441" s="51">
        <v>1.6040000000000001</v>
      </c>
      <c r="F441" s="51">
        <v>1.7150000000000001</v>
      </c>
      <c r="G441" s="51">
        <v>1.7150000000000001</v>
      </c>
      <c r="H441" s="51">
        <v>1.8169999999999999</v>
      </c>
      <c r="I441" s="51">
        <v>1.8169999999999999</v>
      </c>
      <c r="J441" s="51">
        <v>1.427</v>
      </c>
    </row>
    <row r="442" spans="1:10" x14ac:dyDescent="0.2">
      <c r="A442" s="57">
        <v>37459</v>
      </c>
      <c r="B442" s="51">
        <v>1.639</v>
      </c>
      <c r="C442" s="51">
        <v>1.639</v>
      </c>
      <c r="D442" s="51">
        <v>1.591</v>
      </c>
      <c r="E442" s="51">
        <v>1.591</v>
      </c>
      <c r="F442" s="51">
        <v>1.702</v>
      </c>
      <c r="G442" s="51">
        <v>1.702</v>
      </c>
      <c r="H442" s="51">
        <v>1.806</v>
      </c>
      <c r="I442" s="51">
        <v>1.806</v>
      </c>
      <c r="J442" s="51">
        <v>1.427</v>
      </c>
    </row>
    <row r="443" spans="1:10" x14ac:dyDescent="0.2">
      <c r="A443" s="57">
        <v>37466</v>
      </c>
      <c r="B443" s="51">
        <v>1.627</v>
      </c>
      <c r="C443" s="51">
        <v>1.627</v>
      </c>
      <c r="D443" s="51">
        <v>1.5780000000000001</v>
      </c>
      <c r="E443" s="51">
        <v>1.5780000000000001</v>
      </c>
      <c r="F443" s="51">
        <v>1.69</v>
      </c>
      <c r="G443" s="51">
        <v>1.69</v>
      </c>
      <c r="H443" s="51">
        <v>1.794</v>
      </c>
      <c r="I443" s="51">
        <v>1.794</v>
      </c>
      <c r="J443" s="51">
        <v>1.423</v>
      </c>
    </row>
    <row r="444" spans="1:10" x14ac:dyDescent="0.2">
      <c r="A444" s="57">
        <v>37473</v>
      </c>
      <c r="B444" s="51">
        <v>1.6419999999999999</v>
      </c>
      <c r="C444" s="51">
        <v>1.6419999999999999</v>
      </c>
      <c r="D444" s="51">
        <v>1.593</v>
      </c>
      <c r="E444" s="51">
        <v>1.593</v>
      </c>
      <c r="F444" s="51">
        <v>1.704</v>
      </c>
      <c r="G444" s="51">
        <v>1.704</v>
      </c>
      <c r="H444" s="51">
        <v>1.8089999999999999</v>
      </c>
      <c r="I444" s="51">
        <v>1.8089999999999999</v>
      </c>
      <c r="J444" s="51">
        <v>1.4279999999999999</v>
      </c>
    </row>
    <row r="445" spans="1:10" x14ac:dyDescent="0.2">
      <c r="A445" s="57">
        <v>37480</v>
      </c>
      <c r="B445" s="51">
        <v>1.635</v>
      </c>
      <c r="C445" s="51">
        <v>1.635</v>
      </c>
      <c r="D445" s="51">
        <v>1.5860000000000001</v>
      </c>
      <c r="E445" s="51">
        <v>1.5860000000000001</v>
      </c>
      <c r="F445" s="51">
        <v>1.6970000000000001</v>
      </c>
      <c r="G445" s="51">
        <v>1.6970000000000001</v>
      </c>
      <c r="H445" s="51">
        <v>1.802</v>
      </c>
      <c r="I445" s="51">
        <v>1.802</v>
      </c>
      <c r="J445" s="51">
        <v>1.4430000000000001</v>
      </c>
    </row>
    <row r="446" spans="1:10" x14ac:dyDescent="0.2">
      <c r="A446" s="57">
        <v>37487</v>
      </c>
      <c r="B446" s="51">
        <v>1.629</v>
      </c>
      <c r="C446" s="51">
        <v>1.629</v>
      </c>
      <c r="D446" s="51">
        <v>1.581</v>
      </c>
      <c r="E446" s="51">
        <v>1.581</v>
      </c>
      <c r="F446" s="51">
        <v>1.69</v>
      </c>
      <c r="G446" s="51">
        <v>1.69</v>
      </c>
      <c r="H446" s="51">
        <v>1.7949999999999999</v>
      </c>
      <c r="I446" s="51">
        <v>1.7949999999999999</v>
      </c>
      <c r="J446" s="51">
        <v>1.5089999999999999</v>
      </c>
    </row>
    <row r="447" spans="1:10" x14ac:dyDescent="0.2">
      <c r="A447" s="57">
        <v>37494</v>
      </c>
      <c r="B447" s="51">
        <v>1.641</v>
      </c>
      <c r="C447" s="51">
        <v>1.641</v>
      </c>
      <c r="D447" s="51">
        <v>1.593</v>
      </c>
      <c r="E447" s="51">
        <v>1.593</v>
      </c>
      <c r="F447" s="51">
        <v>1.7030000000000001</v>
      </c>
      <c r="G447" s="51">
        <v>1.7030000000000001</v>
      </c>
      <c r="H447" s="51">
        <v>1.8080000000000001</v>
      </c>
      <c r="I447" s="51">
        <v>1.8080000000000001</v>
      </c>
      <c r="J447" s="51">
        <v>1.556</v>
      </c>
    </row>
    <row r="448" spans="1:10" x14ac:dyDescent="0.2">
      <c r="A448" s="57">
        <v>37501</v>
      </c>
      <c r="B448" s="51">
        <v>1.647</v>
      </c>
      <c r="C448" s="51">
        <v>1.647</v>
      </c>
      <c r="D448" s="51">
        <v>1.599</v>
      </c>
      <c r="E448" s="51">
        <v>1.599</v>
      </c>
      <c r="F448" s="51">
        <v>1.708</v>
      </c>
      <c r="G448" s="51">
        <v>1.708</v>
      </c>
      <c r="H448" s="51">
        <v>1.8129999999999999</v>
      </c>
      <c r="I448" s="51">
        <v>1.8129999999999999</v>
      </c>
      <c r="J448" s="51">
        <v>1.5860000000000001</v>
      </c>
    </row>
    <row r="449" spans="1:10" x14ac:dyDescent="0.2">
      <c r="A449" s="57">
        <v>37508</v>
      </c>
      <c r="B449" s="51">
        <v>1.637</v>
      </c>
      <c r="C449" s="51">
        <v>1.637</v>
      </c>
      <c r="D449" s="51">
        <v>1.59</v>
      </c>
      <c r="E449" s="51">
        <v>1.59</v>
      </c>
      <c r="F449" s="51">
        <v>1.6990000000000001</v>
      </c>
      <c r="G449" s="51">
        <v>1.6990000000000001</v>
      </c>
      <c r="H449" s="51">
        <v>1.8029999999999999</v>
      </c>
      <c r="I449" s="51">
        <v>1.8029999999999999</v>
      </c>
      <c r="J449" s="51">
        <v>1.62</v>
      </c>
    </row>
    <row r="450" spans="1:10" x14ac:dyDescent="0.2">
      <c r="A450" s="57">
        <v>37515</v>
      </c>
      <c r="B450" s="51">
        <v>1.6279999999999999</v>
      </c>
      <c r="C450" s="51">
        <v>1.6279999999999999</v>
      </c>
      <c r="D450" s="51">
        <v>1.58</v>
      </c>
      <c r="E450" s="51">
        <v>1.58</v>
      </c>
      <c r="F450" s="51">
        <v>1.69</v>
      </c>
      <c r="G450" s="51">
        <v>1.69</v>
      </c>
      <c r="H450" s="51">
        <v>1.7949999999999999</v>
      </c>
      <c r="I450" s="51">
        <v>1.7949999999999999</v>
      </c>
      <c r="J450" s="51">
        <v>1.6180000000000001</v>
      </c>
    </row>
    <row r="451" spans="1:10" x14ac:dyDescent="0.2">
      <c r="A451" s="57">
        <v>37522</v>
      </c>
      <c r="B451" s="51">
        <v>1.617</v>
      </c>
      <c r="C451" s="51">
        <v>1.617</v>
      </c>
      <c r="D451" s="51">
        <v>1.569</v>
      </c>
      <c r="E451" s="51">
        <v>1.569</v>
      </c>
      <c r="F451" s="51">
        <v>1.677</v>
      </c>
      <c r="G451" s="51">
        <v>1.677</v>
      </c>
      <c r="H451" s="51">
        <v>1.7829999999999999</v>
      </c>
      <c r="I451" s="51">
        <v>1.7829999999999999</v>
      </c>
      <c r="J451" s="51">
        <v>1.5820000000000001</v>
      </c>
    </row>
    <row r="452" spans="1:10" x14ac:dyDescent="0.2">
      <c r="A452" s="57">
        <v>37529</v>
      </c>
      <c r="B452" s="51">
        <v>1.607</v>
      </c>
      <c r="C452" s="51">
        <v>1.607</v>
      </c>
      <c r="D452" s="51">
        <v>1.5589999999999999</v>
      </c>
      <c r="E452" s="51">
        <v>1.5589999999999999</v>
      </c>
      <c r="F452" s="51">
        <v>1.671</v>
      </c>
      <c r="G452" s="51">
        <v>1.671</v>
      </c>
      <c r="H452" s="51">
        <v>1.7729999999999999</v>
      </c>
      <c r="I452" s="51">
        <v>1.7729999999999999</v>
      </c>
      <c r="J452" s="51">
        <v>1.579</v>
      </c>
    </row>
    <row r="453" spans="1:10" x14ac:dyDescent="0.2">
      <c r="A453" s="57">
        <v>37536</v>
      </c>
      <c r="B453" s="51">
        <v>1.595</v>
      </c>
      <c r="C453" s="51">
        <v>1.595</v>
      </c>
      <c r="D453" s="51">
        <v>1.546</v>
      </c>
      <c r="E453" s="51">
        <v>1.546</v>
      </c>
      <c r="F453" s="51">
        <v>1.657</v>
      </c>
      <c r="G453" s="51">
        <v>1.657</v>
      </c>
      <c r="H453" s="51">
        <v>1.762</v>
      </c>
      <c r="I453" s="51">
        <v>1.762</v>
      </c>
      <c r="J453" s="51">
        <v>1.569</v>
      </c>
    </row>
    <row r="454" spans="1:10" x14ac:dyDescent="0.2">
      <c r="A454" s="57">
        <v>37543</v>
      </c>
      <c r="B454" s="51">
        <v>1.5820000000000001</v>
      </c>
      <c r="C454" s="51">
        <v>1.5820000000000001</v>
      </c>
      <c r="D454" s="51">
        <v>1.534</v>
      </c>
      <c r="E454" s="51">
        <v>1.534</v>
      </c>
      <c r="F454" s="51">
        <v>1.643</v>
      </c>
      <c r="G454" s="51">
        <v>1.643</v>
      </c>
      <c r="H454" s="51">
        <v>1.7529999999999999</v>
      </c>
      <c r="I454" s="51">
        <v>1.7529999999999999</v>
      </c>
      <c r="J454" s="51">
        <v>1.5549999999999999</v>
      </c>
    </row>
    <row r="455" spans="1:10" x14ac:dyDescent="0.2">
      <c r="A455" s="57">
        <v>37550</v>
      </c>
      <c r="B455" s="51">
        <v>1.5720000000000001</v>
      </c>
      <c r="C455" s="51">
        <v>1.5720000000000001</v>
      </c>
      <c r="D455" s="51">
        <v>1.524</v>
      </c>
      <c r="E455" s="51">
        <v>1.524</v>
      </c>
      <c r="F455" s="51">
        <v>1.633</v>
      </c>
      <c r="G455" s="51">
        <v>1.633</v>
      </c>
      <c r="H455" s="51">
        <v>1.7370000000000001</v>
      </c>
      <c r="I455" s="51">
        <v>1.7370000000000001</v>
      </c>
      <c r="J455" s="51">
        <v>1.554</v>
      </c>
    </row>
    <row r="456" spans="1:10" x14ac:dyDescent="0.2">
      <c r="A456" s="57">
        <v>37557</v>
      </c>
      <c r="B456" s="51">
        <v>1.5680000000000001</v>
      </c>
      <c r="C456" s="51">
        <v>1.5680000000000001</v>
      </c>
      <c r="D456" s="51">
        <v>1.5209999999999999</v>
      </c>
      <c r="E456" s="51">
        <v>1.5209999999999999</v>
      </c>
      <c r="F456" s="51">
        <v>1.63</v>
      </c>
      <c r="G456" s="51">
        <v>1.63</v>
      </c>
      <c r="H456" s="51">
        <v>1.734</v>
      </c>
      <c r="I456" s="51">
        <v>1.734</v>
      </c>
      <c r="J456" s="51">
        <v>1.5489999999999999</v>
      </c>
    </row>
    <row r="457" spans="1:10" x14ac:dyDescent="0.2">
      <c r="A457" s="57">
        <v>37564</v>
      </c>
      <c r="B457" s="51">
        <v>1.609</v>
      </c>
      <c r="C457" s="51">
        <v>1.609</v>
      </c>
      <c r="D457" s="51">
        <v>1.5620000000000001</v>
      </c>
      <c r="E457" s="51">
        <v>1.5620000000000001</v>
      </c>
      <c r="F457" s="51">
        <v>1.669</v>
      </c>
      <c r="G457" s="51">
        <v>1.669</v>
      </c>
      <c r="H457" s="51">
        <v>1.7729999999999999</v>
      </c>
      <c r="I457" s="51">
        <v>1.7729999999999999</v>
      </c>
      <c r="J457" s="51">
        <v>1.5489999999999999</v>
      </c>
    </row>
    <row r="458" spans="1:10" x14ac:dyDescent="0.2">
      <c r="A458" s="57">
        <v>37571</v>
      </c>
      <c r="B458" s="51">
        <v>1.6379999999999999</v>
      </c>
      <c r="C458" s="51">
        <v>1.6379999999999999</v>
      </c>
      <c r="D458" s="51">
        <v>1.5920000000000001</v>
      </c>
      <c r="E458" s="51">
        <v>1.5920000000000001</v>
      </c>
      <c r="F458" s="51">
        <v>1.698</v>
      </c>
      <c r="G458" s="51">
        <v>1.698</v>
      </c>
      <c r="H458" s="51">
        <v>1.8009999999999999</v>
      </c>
      <c r="I458" s="51">
        <v>1.8009999999999999</v>
      </c>
      <c r="J458" s="51">
        <v>1.5409999999999999</v>
      </c>
    </row>
    <row r="459" spans="1:10" x14ac:dyDescent="0.2">
      <c r="A459" s="57">
        <v>37578</v>
      </c>
      <c r="B459" s="51">
        <v>1.633</v>
      </c>
      <c r="C459" s="51">
        <v>1.633</v>
      </c>
      <c r="D459" s="51">
        <v>1.587</v>
      </c>
      <c r="E459" s="51">
        <v>1.587</v>
      </c>
      <c r="F459" s="51">
        <v>1.6879999999999999</v>
      </c>
      <c r="G459" s="51">
        <v>1.6879999999999999</v>
      </c>
      <c r="H459" s="51">
        <v>1.7929999999999999</v>
      </c>
      <c r="I459" s="51">
        <v>1.7929999999999999</v>
      </c>
      <c r="J459" s="51">
        <v>1.524</v>
      </c>
    </row>
    <row r="460" spans="1:10" x14ac:dyDescent="0.2">
      <c r="A460" s="57">
        <v>37585</v>
      </c>
      <c r="B460" s="51">
        <v>1.6160000000000001</v>
      </c>
      <c r="C460" s="51">
        <v>1.6160000000000001</v>
      </c>
      <c r="D460" s="51">
        <v>1.57</v>
      </c>
      <c r="E460" s="51">
        <v>1.57</v>
      </c>
      <c r="F460" s="51">
        <v>1.673</v>
      </c>
      <c r="G460" s="51">
        <v>1.673</v>
      </c>
      <c r="H460" s="51">
        <v>1.778</v>
      </c>
      <c r="I460" s="51">
        <v>1.778</v>
      </c>
      <c r="J460" s="51">
        <v>1.512</v>
      </c>
    </row>
    <row r="461" spans="1:10" x14ac:dyDescent="0.2">
      <c r="A461" s="57">
        <v>37592</v>
      </c>
      <c r="B461" s="51">
        <v>1.611</v>
      </c>
      <c r="C461" s="51">
        <v>1.611</v>
      </c>
      <c r="D461" s="51">
        <v>1.5620000000000001</v>
      </c>
      <c r="E461" s="51">
        <v>1.5620000000000001</v>
      </c>
      <c r="F461" s="51">
        <v>1.675</v>
      </c>
      <c r="G461" s="51">
        <v>1.675</v>
      </c>
      <c r="H461" s="51">
        <v>1.778</v>
      </c>
      <c r="I461" s="51">
        <v>1.778</v>
      </c>
      <c r="J461" s="51">
        <v>1.5089999999999999</v>
      </c>
    </row>
    <row r="462" spans="1:10" x14ac:dyDescent="0.2">
      <c r="A462" s="57">
        <v>37599</v>
      </c>
      <c r="B462" s="51">
        <v>1.589</v>
      </c>
      <c r="C462" s="51">
        <v>1.589</v>
      </c>
      <c r="D462" s="51">
        <v>1.54</v>
      </c>
      <c r="E462" s="51">
        <v>1.54</v>
      </c>
      <c r="F462" s="51">
        <v>1.6539999999999999</v>
      </c>
      <c r="G462" s="51">
        <v>1.6539999999999999</v>
      </c>
      <c r="H462" s="51">
        <v>1.758</v>
      </c>
      <c r="I462" s="51">
        <v>1.758</v>
      </c>
      <c r="J462" s="51">
        <v>1.496</v>
      </c>
    </row>
    <row r="463" spans="1:10" x14ac:dyDescent="0.2">
      <c r="A463" s="57">
        <v>37606</v>
      </c>
      <c r="B463" s="51">
        <v>1.575</v>
      </c>
      <c r="C463" s="51">
        <v>1.575</v>
      </c>
      <c r="D463" s="51">
        <v>1.5249999999999999</v>
      </c>
      <c r="E463" s="51">
        <v>1.5249999999999999</v>
      </c>
      <c r="F463" s="51">
        <v>1.6419999999999999</v>
      </c>
      <c r="G463" s="51">
        <v>1.6419999999999999</v>
      </c>
      <c r="H463" s="51">
        <v>1.746</v>
      </c>
      <c r="I463" s="51">
        <v>1.746</v>
      </c>
      <c r="J463" s="51">
        <v>1.4950000000000001</v>
      </c>
    </row>
    <row r="464" spans="1:10" x14ac:dyDescent="0.2">
      <c r="A464" s="57">
        <v>37613</v>
      </c>
      <c r="B464" s="51">
        <v>1.569</v>
      </c>
      <c r="C464" s="51">
        <v>1.569</v>
      </c>
      <c r="D464" s="51">
        <v>1.52</v>
      </c>
      <c r="E464" s="51">
        <v>1.52</v>
      </c>
      <c r="F464" s="51">
        <v>1.633</v>
      </c>
      <c r="G464" s="51">
        <v>1.633</v>
      </c>
      <c r="H464" s="51">
        <v>1.738</v>
      </c>
      <c r="I464" s="51">
        <v>1.738</v>
      </c>
      <c r="J464" s="51">
        <v>1.5429999999999999</v>
      </c>
    </row>
    <row r="465" spans="1:10" x14ac:dyDescent="0.2">
      <c r="A465" s="57">
        <v>37620</v>
      </c>
      <c r="B465" s="51">
        <v>1.5820000000000001</v>
      </c>
      <c r="C465" s="51">
        <v>1.5820000000000001</v>
      </c>
      <c r="D465" s="51">
        <v>1.532</v>
      </c>
      <c r="E465" s="51">
        <v>1.532</v>
      </c>
      <c r="F465" s="51">
        <v>1.651</v>
      </c>
      <c r="G465" s="51">
        <v>1.651</v>
      </c>
      <c r="H465" s="51">
        <v>1.748</v>
      </c>
      <c r="I465" s="51">
        <v>1.748</v>
      </c>
      <c r="J465" s="51">
        <v>1.577</v>
      </c>
    </row>
    <row r="466" spans="1:10" x14ac:dyDescent="0.2">
      <c r="A466" s="57">
        <v>37627</v>
      </c>
      <c r="B466" s="51">
        <v>1.627</v>
      </c>
      <c r="C466" s="51">
        <v>1.627</v>
      </c>
      <c r="D466" s="51">
        <v>1.577</v>
      </c>
      <c r="E466" s="51">
        <v>1.577</v>
      </c>
      <c r="F466" s="51">
        <v>1.6910000000000001</v>
      </c>
      <c r="G466" s="51">
        <v>1.6910000000000001</v>
      </c>
      <c r="H466" s="51">
        <v>1.798</v>
      </c>
      <c r="I466" s="51">
        <v>1.798</v>
      </c>
      <c r="J466" s="51">
        <v>1.5860000000000001</v>
      </c>
    </row>
    <row r="467" spans="1:10" x14ac:dyDescent="0.2">
      <c r="A467" s="57">
        <v>37634</v>
      </c>
      <c r="B467" s="51">
        <v>1.6419999999999999</v>
      </c>
      <c r="C467" s="51">
        <v>1.6419999999999999</v>
      </c>
      <c r="D467" s="51">
        <v>1.5920000000000001</v>
      </c>
      <c r="E467" s="51">
        <v>1.5920000000000001</v>
      </c>
      <c r="F467" s="51">
        <v>1.704</v>
      </c>
      <c r="G467" s="51">
        <v>1.704</v>
      </c>
      <c r="H467" s="51">
        <v>1.8140000000000001</v>
      </c>
      <c r="I467" s="51">
        <v>1.8140000000000001</v>
      </c>
      <c r="J467" s="51">
        <v>1.5589999999999999</v>
      </c>
    </row>
    <row r="468" spans="1:10" x14ac:dyDescent="0.2">
      <c r="A468" s="57">
        <v>37641</v>
      </c>
      <c r="B468" s="51">
        <v>1.6819999999999999</v>
      </c>
      <c r="C468" s="51">
        <v>1.6819999999999999</v>
      </c>
      <c r="D468" s="51">
        <v>1.6339999999999999</v>
      </c>
      <c r="E468" s="51">
        <v>1.6339999999999999</v>
      </c>
      <c r="F468" s="51">
        <v>1.744</v>
      </c>
      <c r="G468" s="51">
        <v>1.744</v>
      </c>
      <c r="H468" s="51">
        <v>1.849</v>
      </c>
      <c r="I468" s="51">
        <v>1.849</v>
      </c>
      <c r="J468" s="51">
        <v>1.571</v>
      </c>
    </row>
    <row r="469" spans="1:10" x14ac:dyDescent="0.2">
      <c r="A469" s="57">
        <v>37648</v>
      </c>
      <c r="B469" s="51">
        <v>1.698</v>
      </c>
      <c r="C469" s="51">
        <v>1.698</v>
      </c>
      <c r="D469" s="51">
        <v>1.649</v>
      </c>
      <c r="E469" s="51">
        <v>1.649</v>
      </c>
      <c r="F469" s="51">
        <v>1.7609999999999999</v>
      </c>
      <c r="G469" s="51">
        <v>1.7609999999999999</v>
      </c>
      <c r="H469" s="51">
        <v>1.8660000000000001</v>
      </c>
      <c r="I469" s="51">
        <v>1.8660000000000001</v>
      </c>
      <c r="J469" s="51">
        <v>1.5980000000000001</v>
      </c>
    </row>
    <row r="470" spans="1:10" x14ac:dyDescent="0.2">
      <c r="A470" s="57">
        <v>37655</v>
      </c>
      <c r="B470" s="51">
        <v>1.7310000000000001</v>
      </c>
      <c r="C470" s="51">
        <v>1.7310000000000001</v>
      </c>
      <c r="D470" s="51">
        <v>1.6830000000000001</v>
      </c>
      <c r="E470" s="51">
        <v>1.6830000000000001</v>
      </c>
      <c r="F470" s="51">
        <v>1.792</v>
      </c>
      <c r="G470" s="51">
        <v>1.792</v>
      </c>
      <c r="H470" s="51">
        <v>1.8979999999999999</v>
      </c>
      <c r="I470" s="51">
        <v>1.8979999999999999</v>
      </c>
      <c r="J470" s="51">
        <v>1.635</v>
      </c>
    </row>
    <row r="471" spans="1:10" x14ac:dyDescent="0.2">
      <c r="A471" s="57">
        <v>37662</v>
      </c>
      <c r="B471" s="51">
        <v>1.8009999999999999</v>
      </c>
      <c r="C471" s="51">
        <v>1.8009999999999999</v>
      </c>
      <c r="D471" s="51">
        <v>1.752</v>
      </c>
      <c r="E471" s="51">
        <v>1.752</v>
      </c>
      <c r="F471" s="51">
        <v>1.8640000000000001</v>
      </c>
      <c r="G471" s="51">
        <v>1.8640000000000001</v>
      </c>
      <c r="H471" s="51">
        <v>1.97</v>
      </c>
      <c r="I471" s="51">
        <v>1.97</v>
      </c>
      <c r="J471" s="51">
        <v>1.7</v>
      </c>
    </row>
    <row r="472" spans="1:10" x14ac:dyDescent="0.2">
      <c r="A472" s="57">
        <v>37669</v>
      </c>
      <c r="B472" s="51">
        <v>1.909</v>
      </c>
      <c r="C472" s="51">
        <v>1.909</v>
      </c>
      <c r="D472" s="51">
        <v>1.8620000000000001</v>
      </c>
      <c r="E472" s="51">
        <v>1.8620000000000001</v>
      </c>
      <c r="F472" s="51">
        <v>1.9690000000000001</v>
      </c>
      <c r="G472" s="51">
        <v>1.9690000000000001</v>
      </c>
      <c r="H472" s="51">
        <v>2.069</v>
      </c>
      <c r="I472" s="51">
        <v>2.069</v>
      </c>
      <c r="J472" s="51">
        <v>1.7829999999999999</v>
      </c>
    </row>
    <row r="473" spans="1:10" x14ac:dyDescent="0.2">
      <c r="A473" s="57">
        <v>37676</v>
      </c>
      <c r="B473" s="51">
        <v>1.97</v>
      </c>
      <c r="C473" s="51">
        <v>1.97</v>
      </c>
      <c r="D473" s="51">
        <v>1.9219999999999999</v>
      </c>
      <c r="E473" s="51">
        <v>1.9219999999999999</v>
      </c>
      <c r="F473" s="51">
        <v>2.0310000000000001</v>
      </c>
      <c r="G473" s="51">
        <v>2.0310000000000001</v>
      </c>
      <c r="H473" s="51">
        <v>2.1339999999999999</v>
      </c>
      <c r="I473" s="51">
        <v>2.1339999999999999</v>
      </c>
      <c r="J473" s="51">
        <v>1.782</v>
      </c>
    </row>
    <row r="474" spans="1:10" x14ac:dyDescent="0.2">
      <c r="A474" s="57">
        <v>37683</v>
      </c>
      <c r="B474" s="51">
        <v>2.0590000000000002</v>
      </c>
      <c r="C474" s="51">
        <v>2.0590000000000002</v>
      </c>
      <c r="D474" s="51">
        <v>2.012</v>
      </c>
      <c r="E474" s="51">
        <v>2.012</v>
      </c>
      <c r="F474" s="51">
        <v>2.1219999999999999</v>
      </c>
      <c r="G474" s="51">
        <v>2.1219999999999999</v>
      </c>
      <c r="H474" s="51">
        <v>2.2210000000000001</v>
      </c>
      <c r="I474" s="51">
        <v>2.2210000000000001</v>
      </c>
      <c r="J474" s="51">
        <v>1.8320000000000001</v>
      </c>
    </row>
    <row r="475" spans="1:10" x14ac:dyDescent="0.2">
      <c r="A475" s="57">
        <v>37690</v>
      </c>
      <c r="B475" s="51">
        <v>2.1309999999999998</v>
      </c>
      <c r="C475" s="51">
        <v>2.1309999999999998</v>
      </c>
      <c r="D475" s="51">
        <v>2.0840000000000001</v>
      </c>
      <c r="E475" s="51">
        <v>2.0840000000000001</v>
      </c>
      <c r="F475" s="51">
        <v>2.1909999999999998</v>
      </c>
      <c r="G475" s="51">
        <v>2.1909999999999998</v>
      </c>
      <c r="H475" s="51">
        <v>2.2919999999999998</v>
      </c>
      <c r="I475" s="51">
        <v>2.2919999999999998</v>
      </c>
      <c r="J475" s="51">
        <v>1.8660000000000001</v>
      </c>
    </row>
    <row r="476" spans="1:10" x14ac:dyDescent="0.2">
      <c r="A476" s="57">
        <v>37697</v>
      </c>
      <c r="B476" s="51">
        <v>2.1909999999999998</v>
      </c>
      <c r="C476" s="51">
        <v>2.1909999999999998</v>
      </c>
      <c r="D476" s="51">
        <v>2.145</v>
      </c>
      <c r="E476" s="51">
        <v>2.145</v>
      </c>
      <c r="F476" s="51">
        <v>2.25</v>
      </c>
      <c r="G476" s="51">
        <v>2.25</v>
      </c>
      <c r="H476" s="51">
        <v>2.3519999999999999</v>
      </c>
      <c r="I476" s="51">
        <v>2.3519999999999999</v>
      </c>
      <c r="J476" s="51">
        <v>1.869</v>
      </c>
    </row>
    <row r="477" spans="1:10" x14ac:dyDescent="0.2">
      <c r="A477" s="57">
        <v>37704</v>
      </c>
      <c r="B477" s="51">
        <v>2.19</v>
      </c>
      <c r="C477" s="51">
        <v>2.19</v>
      </c>
      <c r="D477" s="51">
        <v>2.1429999999999998</v>
      </c>
      <c r="E477" s="51">
        <v>2.1429999999999998</v>
      </c>
      <c r="F477" s="51">
        <v>2.2519999999999998</v>
      </c>
      <c r="G477" s="51">
        <v>2.2519999999999998</v>
      </c>
      <c r="H477" s="51">
        <v>2.3530000000000002</v>
      </c>
      <c r="I477" s="51">
        <v>2.3530000000000002</v>
      </c>
      <c r="J477" s="51">
        <v>1.7869999999999999</v>
      </c>
    </row>
    <row r="478" spans="1:10" x14ac:dyDescent="0.2">
      <c r="A478" s="57">
        <v>37711</v>
      </c>
      <c r="B478" s="51">
        <v>2.1779999999999999</v>
      </c>
      <c r="C478" s="51">
        <v>2.1779999999999999</v>
      </c>
      <c r="D478" s="51">
        <v>2.13</v>
      </c>
      <c r="E478" s="51">
        <v>2.13</v>
      </c>
      <c r="F478" s="51">
        <v>2.238</v>
      </c>
      <c r="G478" s="51">
        <v>2.238</v>
      </c>
      <c r="H478" s="51">
        <v>2.3439999999999999</v>
      </c>
      <c r="I478" s="51">
        <v>2.3439999999999999</v>
      </c>
      <c r="J478" s="51">
        <v>1.7350000000000001</v>
      </c>
    </row>
    <row r="479" spans="1:10" x14ac:dyDescent="0.2">
      <c r="A479" s="57">
        <v>37718</v>
      </c>
      <c r="B479" s="51">
        <v>2.1619999999999999</v>
      </c>
      <c r="C479" s="51">
        <v>2.1619999999999999</v>
      </c>
      <c r="D479" s="51">
        <v>2.1150000000000002</v>
      </c>
      <c r="E479" s="51">
        <v>2.1150000000000002</v>
      </c>
      <c r="F479" s="51">
        <v>2.226</v>
      </c>
      <c r="G479" s="51">
        <v>2.226</v>
      </c>
      <c r="H479" s="51">
        <v>2.3199999999999998</v>
      </c>
      <c r="I479" s="51">
        <v>2.3199999999999998</v>
      </c>
      <c r="J479" s="51">
        <v>1.6950000000000001</v>
      </c>
    </row>
    <row r="480" spans="1:10" x14ac:dyDescent="0.2">
      <c r="A480" s="57">
        <v>37725</v>
      </c>
      <c r="B480" s="51">
        <v>2.125</v>
      </c>
      <c r="C480" s="51">
        <v>2.125</v>
      </c>
      <c r="D480" s="51">
        <v>2.077</v>
      </c>
      <c r="E480" s="51">
        <v>2.077</v>
      </c>
      <c r="F480" s="51">
        <v>2.1909999999999998</v>
      </c>
      <c r="G480" s="51">
        <v>2.1909999999999998</v>
      </c>
      <c r="H480" s="51">
        <v>2.2909999999999999</v>
      </c>
      <c r="I480" s="51">
        <v>2.2909999999999999</v>
      </c>
      <c r="J480" s="51">
        <v>1.6579999999999999</v>
      </c>
    </row>
    <row r="481" spans="1:10" x14ac:dyDescent="0.2">
      <c r="A481" s="57">
        <v>37732</v>
      </c>
      <c r="B481" s="51">
        <v>2.0569999999999999</v>
      </c>
      <c r="C481" s="51">
        <v>2.0569999999999999</v>
      </c>
      <c r="D481" s="51">
        <v>2.0089999999999999</v>
      </c>
      <c r="E481" s="51">
        <v>2.0089999999999999</v>
      </c>
      <c r="F481" s="51">
        <v>2.121</v>
      </c>
      <c r="G481" s="51">
        <v>2.121</v>
      </c>
      <c r="H481" s="51">
        <v>2.2240000000000002</v>
      </c>
      <c r="I481" s="51">
        <v>2.2240000000000002</v>
      </c>
      <c r="J481" s="51">
        <v>1.647</v>
      </c>
    </row>
    <row r="482" spans="1:10" x14ac:dyDescent="0.2">
      <c r="A482" s="57">
        <v>37739</v>
      </c>
      <c r="B482" s="51">
        <v>2.0249999999999999</v>
      </c>
      <c r="C482" s="51">
        <v>2.0249999999999999</v>
      </c>
      <c r="D482" s="51">
        <v>1.9770000000000001</v>
      </c>
      <c r="E482" s="51">
        <v>1.9770000000000001</v>
      </c>
      <c r="F482" s="51">
        <v>2.089</v>
      </c>
      <c r="G482" s="51">
        <v>2.089</v>
      </c>
      <c r="H482" s="51">
        <v>2.1930000000000001</v>
      </c>
      <c r="I482" s="51">
        <v>2.1930000000000001</v>
      </c>
      <c r="J482" s="51">
        <v>1.601</v>
      </c>
    </row>
    <row r="483" spans="1:10" x14ac:dyDescent="0.2">
      <c r="A483" s="57">
        <v>37746</v>
      </c>
      <c r="B483" s="51">
        <v>1.976</v>
      </c>
      <c r="C483" s="51">
        <v>1.976</v>
      </c>
      <c r="D483" s="51">
        <v>1.9279999999999999</v>
      </c>
      <c r="E483" s="51">
        <v>1.9279999999999999</v>
      </c>
      <c r="F483" s="51">
        <v>2.0390000000000001</v>
      </c>
      <c r="G483" s="51">
        <v>2.0390000000000001</v>
      </c>
      <c r="H483" s="51">
        <v>2.14</v>
      </c>
      <c r="I483" s="51">
        <v>2.14</v>
      </c>
      <c r="J483" s="51">
        <v>1.5880000000000001</v>
      </c>
    </row>
    <row r="484" spans="1:10" x14ac:dyDescent="0.2">
      <c r="A484" s="57">
        <v>37753</v>
      </c>
      <c r="B484" s="51">
        <v>1.9139999999999999</v>
      </c>
      <c r="C484" s="51">
        <v>1.9139999999999999</v>
      </c>
      <c r="D484" s="51">
        <v>1.867</v>
      </c>
      <c r="E484" s="51">
        <v>1.867</v>
      </c>
      <c r="F484" s="51">
        <v>1.9770000000000001</v>
      </c>
      <c r="G484" s="51">
        <v>1.9770000000000001</v>
      </c>
      <c r="H484" s="51">
        <v>2.077</v>
      </c>
      <c r="I484" s="51">
        <v>2.077</v>
      </c>
      <c r="J484" s="51">
        <v>1.534</v>
      </c>
    </row>
    <row r="485" spans="1:10" x14ac:dyDescent="0.2">
      <c r="A485" s="57">
        <v>37760</v>
      </c>
      <c r="B485" s="51">
        <v>1.8580000000000001</v>
      </c>
      <c r="C485" s="51">
        <v>1.8580000000000001</v>
      </c>
      <c r="D485" s="51">
        <v>1.8089999999999999</v>
      </c>
      <c r="E485" s="51">
        <v>1.8089999999999999</v>
      </c>
      <c r="F485" s="51">
        <v>1.921</v>
      </c>
      <c r="G485" s="51">
        <v>1.921</v>
      </c>
      <c r="H485" s="51">
        <v>2.0249999999999999</v>
      </c>
      <c r="I485" s="51">
        <v>2.0249999999999999</v>
      </c>
      <c r="J485" s="51">
        <v>1.522</v>
      </c>
    </row>
    <row r="486" spans="1:10" x14ac:dyDescent="0.2">
      <c r="A486" s="57">
        <v>37767</v>
      </c>
      <c r="B486" s="51">
        <v>1.81</v>
      </c>
      <c r="C486" s="51">
        <v>1.81</v>
      </c>
      <c r="D486" s="51">
        <v>1.7629999999999999</v>
      </c>
      <c r="E486" s="51">
        <v>1.7629999999999999</v>
      </c>
      <c r="F486" s="51">
        <v>1.8720000000000001</v>
      </c>
      <c r="G486" s="51">
        <v>1.8720000000000001</v>
      </c>
      <c r="H486" s="51">
        <v>1.9710000000000001</v>
      </c>
      <c r="I486" s="51">
        <v>1.9710000000000001</v>
      </c>
      <c r="J486" s="51">
        <v>1.526</v>
      </c>
    </row>
    <row r="487" spans="1:10" x14ac:dyDescent="0.2">
      <c r="A487" s="57">
        <v>37774</v>
      </c>
      <c r="B487" s="51">
        <v>1.778</v>
      </c>
      <c r="C487" s="51">
        <v>1.778</v>
      </c>
      <c r="D487" s="51">
        <v>1.732</v>
      </c>
      <c r="E487" s="51">
        <v>1.732</v>
      </c>
      <c r="F487" s="51">
        <v>1.841</v>
      </c>
      <c r="G487" s="51">
        <v>1.841</v>
      </c>
      <c r="H487" s="51">
        <v>1.94</v>
      </c>
      <c r="I487" s="51">
        <v>1.94</v>
      </c>
      <c r="J487" s="51">
        <v>1.5109999999999999</v>
      </c>
    </row>
    <row r="488" spans="1:10" x14ac:dyDescent="0.2">
      <c r="A488" s="57">
        <v>37781</v>
      </c>
      <c r="B488" s="51">
        <v>1.742</v>
      </c>
      <c r="C488" s="51">
        <v>1.742</v>
      </c>
      <c r="D488" s="51">
        <v>1.696</v>
      </c>
      <c r="E488" s="51">
        <v>1.696</v>
      </c>
      <c r="F488" s="51">
        <v>1.8029999999999999</v>
      </c>
      <c r="G488" s="51">
        <v>1.8029999999999999</v>
      </c>
      <c r="H488" s="51">
        <v>1.9019999999999999</v>
      </c>
      <c r="I488" s="51">
        <v>1.9019999999999999</v>
      </c>
      <c r="J488" s="51">
        <v>1.5169999999999999</v>
      </c>
    </row>
    <row r="489" spans="1:10" x14ac:dyDescent="0.2">
      <c r="A489" s="57">
        <v>37788</v>
      </c>
      <c r="B489" s="51">
        <v>1.8320000000000001</v>
      </c>
      <c r="C489" s="51">
        <v>1.8320000000000001</v>
      </c>
      <c r="D489" s="51">
        <v>1.7869999999999999</v>
      </c>
      <c r="E489" s="51">
        <v>1.7869999999999999</v>
      </c>
      <c r="F489" s="51">
        <v>1.887</v>
      </c>
      <c r="G489" s="51">
        <v>1.887</v>
      </c>
      <c r="H489" s="51">
        <v>1.988</v>
      </c>
      <c r="I489" s="51">
        <v>1.988</v>
      </c>
      <c r="J489" s="51">
        <v>1.651</v>
      </c>
    </row>
    <row r="490" spans="1:10" x14ac:dyDescent="0.2">
      <c r="A490" s="57">
        <v>37795</v>
      </c>
      <c r="B490" s="51">
        <v>1.849</v>
      </c>
      <c r="C490" s="51">
        <v>1.849</v>
      </c>
      <c r="D490" s="51">
        <v>1.8049999999999999</v>
      </c>
      <c r="E490" s="51">
        <v>1.8049999999999999</v>
      </c>
      <c r="F490" s="51">
        <v>1.905</v>
      </c>
      <c r="G490" s="51">
        <v>1.905</v>
      </c>
      <c r="H490" s="51">
        <v>2.0009999999999999</v>
      </c>
      <c r="I490" s="51">
        <v>2.0009999999999999</v>
      </c>
      <c r="J490" s="51">
        <v>1.6259999999999999</v>
      </c>
    </row>
    <row r="491" spans="1:10" x14ac:dyDescent="0.2">
      <c r="A491" s="57">
        <v>37802</v>
      </c>
      <c r="B491" s="51">
        <v>1.845</v>
      </c>
      <c r="C491" s="51">
        <v>1.845</v>
      </c>
      <c r="D491" s="51">
        <v>1.8</v>
      </c>
      <c r="E491" s="51">
        <v>1.8</v>
      </c>
      <c r="F491" s="51">
        <v>1.9019999999999999</v>
      </c>
      <c r="G491" s="51">
        <v>1.9019999999999999</v>
      </c>
      <c r="H491" s="51">
        <v>2</v>
      </c>
      <c r="I491" s="51">
        <v>2</v>
      </c>
      <c r="J491" s="51">
        <v>1.6020000000000001</v>
      </c>
    </row>
    <row r="492" spans="1:10" x14ac:dyDescent="0.2">
      <c r="A492" s="57">
        <v>37809</v>
      </c>
      <c r="B492" s="51">
        <v>1.83</v>
      </c>
      <c r="C492" s="51">
        <v>1.83</v>
      </c>
      <c r="D492" s="51">
        <v>1.7849999999999999</v>
      </c>
      <c r="E492" s="51">
        <v>1.7849999999999999</v>
      </c>
      <c r="F492" s="51">
        <v>1.887</v>
      </c>
      <c r="G492" s="51">
        <v>1.887</v>
      </c>
      <c r="H492" s="51">
        <v>1.9830000000000001</v>
      </c>
      <c r="I492" s="51">
        <v>1.9830000000000001</v>
      </c>
      <c r="J492" s="51">
        <v>1.6140000000000001</v>
      </c>
    </row>
    <row r="493" spans="1:10" x14ac:dyDescent="0.2">
      <c r="A493" s="57">
        <v>37816</v>
      </c>
      <c r="B493" s="51">
        <v>1.802</v>
      </c>
      <c r="C493" s="51">
        <v>1.802</v>
      </c>
      <c r="D493" s="51">
        <v>1.7569999999999999</v>
      </c>
      <c r="E493" s="51">
        <v>1.7569999999999999</v>
      </c>
      <c r="F493" s="51">
        <v>1.8640000000000001</v>
      </c>
      <c r="G493" s="51">
        <v>1.8640000000000001</v>
      </c>
      <c r="H493" s="51">
        <v>1.9590000000000001</v>
      </c>
      <c r="I493" s="51">
        <v>1.9590000000000001</v>
      </c>
      <c r="J493" s="51">
        <v>1.6120000000000001</v>
      </c>
    </row>
    <row r="494" spans="1:10" x14ac:dyDescent="0.2">
      <c r="A494" s="57">
        <v>37823</v>
      </c>
      <c r="B494" s="51">
        <v>1.7709999999999999</v>
      </c>
      <c r="C494" s="51">
        <v>1.7709999999999999</v>
      </c>
      <c r="D494" s="51">
        <v>1.7250000000000001</v>
      </c>
      <c r="E494" s="51">
        <v>1.7250000000000001</v>
      </c>
      <c r="F494" s="51">
        <v>1.833</v>
      </c>
      <c r="G494" s="51">
        <v>1.833</v>
      </c>
      <c r="H494" s="51">
        <v>1.93</v>
      </c>
      <c r="I494" s="51">
        <v>1.93</v>
      </c>
      <c r="J494" s="51">
        <v>1.64</v>
      </c>
    </row>
    <row r="495" spans="1:10" x14ac:dyDescent="0.2">
      <c r="A495" s="57">
        <v>37830</v>
      </c>
      <c r="B495" s="51">
        <v>1.754</v>
      </c>
      <c r="C495" s="51">
        <v>1.754</v>
      </c>
      <c r="D495" s="51">
        <v>1.7070000000000001</v>
      </c>
      <c r="E495" s="51">
        <v>1.7070000000000001</v>
      </c>
      <c r="F495" s="51">
        <v>1.8180000000000001</v>
      </c>
      <c r="G495" s="51">
        <v>1.8180000000000001</v>
      </c>
      <c r="H495" s="51">
        <v>1.915</v>
      </c>
      <c r="I495" s="51">
        <v>1.915</v>
      </c>
      <c r="J495" s="51">
        <v>1.673</v>
      </c>
    </row>
    <row r="496" spans="1:10" x14ac:dyDescent="0.2">
      <c r="A496" s="57">
        <v>37837</v>
      </c>
      <c r="B496" s="51">
        <v>1.75</v>
      </c>
      <c r="C496" s="51">
        <v>1.75</v>
      </c>
      <c r="D496" s="51">
        <v>1.7030000000000001</v>
      </c>
      <c r="E496" s="51">
        <v>1.7030000000000001</v>
      </c>
      <c r="F496" s="51">
        <v>1.8120000000000001</v>
      </c>
      <c r="G496" s="51">
        <v>1.8120000000000001</v>
      </c>
      <c r="H496" s="51">
        <v>1.91</v>
      </c>
      <c r="I496" s="51">
        <v>1.91</v>
      </c>
      <c r="J496" s="51">
        <v>1.6950000000000001</v>
      </c>
    </row>
    <row r="497" spans="1:10" x14ac:dyDescent="0.2">
      <c r="A497" s="57">
        <v>37844</v>
      </c>
      <c r="B497" s="51">
        <v>1.7889999999999999</v>
      </c>
      <c r="C497" s="51">
        <v>1.7889999999999999</v>
      </c>
      <c r="D497" s="51">
        <v>1.7430000000000001</v>
      </c>
      <c r="E497" s="51">
        <v>1.7430000000000001</v>
      </c>
      <c r="F497" s="51">
        <v>1.85</v>
      </c>
      <c r="G497" s="51">
        <v>1.85</v>
      </c>
      <c r="H497" s="51">
        <v>1.946</v>
      </c>
      <c r="I497" s="51">
        <v>1.946</v>
      </c>
      <c r="J497" s="51">
        <v>1.7150000000000001</v>
      </c>
    </row>
    <row r="498" spans="1:10" x14ac:dyDescent="0.2">
      <c r="A498" s="57">
        <v>37851</v>
      </c>
      <c r="B498" s="51">
        <v>1.9650000000000001</v>
      </c>
      <c r="C498" s="51">
        <v>1.9650000000000001</v>
      </c>
      <c r="D498" s="51">
        <v>1.92</v>
      </c>
      <c r="E498" s="51">
        <v>1.92</v>
      </c>
      <c r="F498" s="51">
        <v>2.0219999999999998</v>
      </c>
      <c r="G498" s="51">
        <v>2.0219999999999998</v>
      </c>
      <c r="H498" s="51">
        <v>2.12</v>
      </c>
      <c r="I498" s="51">
        <v>2.12</v>
      </c>
      <c r="J498" s="51">
        <v>1.7410000000000001</v>
      </c>
    </row>
    <row r="499" spans="1:10" x14ac:dyDescent="0.2">
      <c r="A499" s="57">
        <v>37858</v>
      </c>
      <c r="B499" s="51">
        <v>2.1469999999999998</v>
      </c>
      <c r="C499" s="51">
        <v>2.1469999999999998</v>
      </c>
      <c r="D499" s="51">
        <v>2.101</v>
      </c>
      <c r="E499" s="51">
        <v>2.101</v>
      </c>
      <c r="F499" s="51">
        <v>2.206</v>
      </c>
      <c r="G499" s="51">
        <v>2.206</v>
      </c>
      <c r="H499" s="51">
        <v>2.3069999999999999</v>
      </c>
      <c r="I499" s="51">
        <v>2.3069999999999999</v>
      </c>
      <c r="J499" s="51">
        <v>1.75</v>
      </c>
    </row>
    <row r="500" spans="1:10" x14ac:dyDescent="0.2">
      <c r="A500" s="57">
        <v>37865</v>
      </c>
      <c r="B500" s="51">
        <v>2.1459999999999999</v>
      </c>
      <c r="C500" s="51">
        <v>2.1459999999999999</v>
      </c>
      <c r="D500" s="51">
        <v>2.1</v>
      </c>
      <c r="E500" s="51">
        <v>2.1</v>
      </c>
      <c r="F500" s="51">
        <v>2.2050000000000001</v>
      </c>
      <c r="G500" s="51">
        <v>2.2050000000000001</v>
      </c>
      <c r="H500" s="51">
        <v>2.306</v>
      </c>
      <c r="I500" s="51">
        <v>2.306</v>
      </c>
      <c r="J500" s="51">
        <v>1.7310000000000001</v>
      </c>
    </row>
    <row r="501" spans="1:10" x14ac:dyDescent="0.2">
      <c r="A501" s="57">
        <v>37872</v>
      </c>
      <c r="B501" s="51">
        <v>2.1309999999999998</v>
      </c>
      <c r="C501" s="51">
        <v>2.1309999999999998</v>
      </c>
      <c r="D501" s="51">
        <v>2.085</v>
      </c>
      <c r="E501" s="51">
        <v>2.085</v>
      </c>
      <c r="F501" s="51">
        <v>2.1909999999999998</v>
      </c>
      <c r="G501" s="51">
        <v>2.1909999999999998</v>
      </c>
      <c r="H501" s="51">
        <v>2.2909999999999999</v>
      </c>
      <c r="I501" s="51">
        <v>2.2909999999999999</v>
      </c>
      <c r="J501" s="51">
        <v>1.6919999999999999</v>
      </c>
    </row>
    <row r="502" spans="1:10" x14ac:dyDescent="0.2">
      <c r="A502" s="57">
        <v>37879</v>
      </c>
      <c r="B502" s="51">
        <v>2.08</v>
      </c>
      <c r="C502" s="51">
        <v>2.08</v>
      </c>
      <c r="D502" s="51">
        <v>2.0339999999999998</v>
      </c>
      <c r="E502" s="51">
        <v>2.0339999999999998</v>
      </c>
      <c r="F502" s="51">
        <v>2.14</v>
      </c>
      <c r="G502" s="51">
        <v>2.14</v>
      </c>
      <c r="H502" s="51">
        <v>2.2360000000000002</v>
      </c>
      <c r="I502" s="51">
        <v>2.2360000000000002</v>
      </c>
      <c r="J502" s="51">
        <v>1.6479999999999999</v>
      </c>
    </row>
    <row r="503" spans="1:10" x14ac:dyDescent="0.2">
      <c r="A503" s="57">
        <v>37886</v>
      </c>
      <c r="B503" s="51">
        <v>2.024</v>
      </c>
      <c r="C503" s="51">
        <v>2.024</v>
      </c>
      <c r="D503" s="51">
        <v>1.978</v>
      </c>
      <c r="E503" s="51">
        <v>1.978</v>
      </c>
      <c r="F503" s="51">
        <v>2.0859999999999999</v>
      </c>
      <c r="G503" s="51">
        <v>2.0859999999999999</v>
      </c>
      <c r="H503" s="51">
        <v>2.1859999999999999</v>
      </c>
      <c r="I503" s="51">
        <v>2.1859999999999999</v>
      </c>
      <c r="J503" s="51">
        <v>1.609</v>
      </c>
    </row>
    <row r="504" spans="1:10" x14ac:dyDescent="0.2">
      <c r="A504" s="57">
        <v>37893</v>
      </c>
      <c r="B504" s="51">
        <v>1.958</v>
      </c>
      <c r="C504" s="51">
        <v>1.958</v>
      </c>
      <c r="D504" s="51">
        <v>1.9119999999999999</v>
      </c>
      <c r="E504" s="51">
        <v>1.9119999999999999</v>
      </c>
      <c r="F504" s="51">
        <v>2.0179999999999998</v>
      </c>
      <c r="G504" s="51">
        <v>2.0179999999999998</v>
      </c>
      <c r="H504" s="51">
        <v>2.117</v>
      </c>
      <c r="I504" s="51">
        <v>2.117</v>
      </c>
      <c r="J504" s="51">
        <v>1.599</v>
      </c>
    </row>
    <row r="505" spans="1:10" x14ac:dyDescent="0.2">
      <c r="A505" s="57">
        <v>37900</v>
      </c>
      <c r="B505" s="51">
        <v>1.9019999999999999</v>
      </c>
      <c r="C505" s="51">
        <v>1.9019999999999999</v>
      </c>
      <c r="D505" s="51">
        <v>1.8540000000000001</v>
      </c>
      <c r="E505" s="51">
        <v>1.8540000000000001</v>
      </c>
      <c r="F505" s="51">
        <v>1.9690000000000001</v>
      </c>
      <c r="G505" s="51">
        <v>1.9690000000000001</v>
      </c>
      <c r="H505" s="51">
        <v>2.0649999999999999</v>
      </c>
      <c r="I505" s="51">
        <v>2.0649999999999999</v>
      </c>
      <c r="J505" s="51">
        <v>1.6020000000000001</v>
      </c>
    </row>
    <row r="506" spans="1:10" x14ac:dyDescent="0.2">
      <c r="A506" s="57">
        <v>37907</v>
      </c>
      <c r="B506" s="51">
        <v>1.853</v>
      </c>
      <c r="C506" s="51">
        <v>1.853</v>
      </c>
      <c r="D506" s="51">
        <v>1.8049999999999999</v>
      </c>
      <c r="E506" s="51">
        <v>1.8049999999999999</v>
      </c>
      <c r="F506" s="51">
        <v>1.917</v>
      </c>
      <c r="G506" s="51">
        <v>1.917</v>
      </c>
      <c r="H506" s="51">
        <v>2.0169999999999999</v>
      </c>
      <c r="I506" s="51">
        <v>2.0169999999999999</v>
      </c>
      <c r="J506" s="51">
        <v>1.6259999999999999</v>
      </c>
    </row>
    <row r="507" spans="1:10" x14ac:dyDescent="0.2">
      <c r="A507" s="57">
        <v>37914</v>
      </c>
      <c r="B507" s="51">
        <v>1.8169999999999999</v>
      </c>
      <c r="C507" s="51">
        <v>1.8169999999999999</v>
      </c>
      <c r="D507" s="51">
        <v>1.7689999999999999</v>
      </c>
      <c r="E507" s="51">
        <v>1.7689999999999999</v>
      </c>
      <c r="F507" s="51">
        <v>1.88</v>
      </c>
      <c r="G507" s="51">
        <v>1.88</v>
      </c>
      <c r="H507" s="51">
        <v>1.9790000000000001</v>
      </c>
      <c r="I507" s="51">
        <v>1.9790000000000001</v>
      </c>
      <c r="J507" s="51">
        <v>1.633</v>
      </c>
    </row>
    <row r="508" spans="1:10" x14ac:dyDescent="0.2">
      <c r="A508" s="57">
        <v>37921</v>
      </c>
      <c r="B508" s="51">
        <v>1.784</v>
      </c>
      <c r="C508" s="51">
        <v>1.784</v>
      </c>
      <c r="D508" s="51">
        <v>1.7370000000000001</v>
      </c>
      <c r="E508" s="51">
        <v>1.7370000000000001</v>
      </c>
      <c r="F508" s="51">
        <v>1.847</v>
      </c>
      <c r="G508" s="51">
        <v>1.847</v>
      </c>
      <c r="H508" s="51">
        <v>1.944</v>
      </c>
      <c r="I508" s="51">
        <v>1.944</v>
      </c>
      <c r="J508" s="51">
        <v>1.627</v>
      </c>
    </row>
    <row r="509" spans="1:10" x14ac:dyDescent="0.2">
      <c r="A509" s="57">
        <v>37928</v>
      </c>
      <c r="B509" s="51">
        <v>1.76</v>
      </c>
      <c r="C509" s="51">
        <v>1.76</v>
      </c>
      <c r="D509" s="51">
        <v>1.7110000000000001</v>
      </c>
      <c r="E509" s="51">
        <v>1.7110000000000001</v>
      </c>
      <c r="F509" s="51">
        <v>1.827</v>
      </c>
      <c r="G509" s="51">
        <v>1.827</v>
      </c>
      <c r="H509" s="51">
        <v>1.923</v>
      </c>
      <c r="I509" s="51">
        <v>1.923</v>
      </c>
      <c r="J509" s="51">
        <v>1.631</v>
      </c>
    </row>
    <row r="510" spans="1:10" x14ac:dyDescent="0.2">
      <c r="A510" s="57">
        <v>37935</v>
      </c>
      <c r="B510" s="51">
        <v>1.734</v>
      </c>
      <c r="C510" s="51">
        <v>1.734</v>
      </c>
      <c r="D510" s="51">
        <v>1.6850000000000001</v>
      </c>
      <c r="E510" s="51">
        <v>1.6850000000000001</v>
      </c>
      <c r="F510" s="51">
        <v>1.8029999999999999</v>
      </c>
      <c r="G510" s="51">
        <v>1.8029999999999999</v>
      </c>
      <c r="H510" s="51">
        <v>1.899</v>
      </c>
      <c r="I510" s="51">
        <v>1.899</v>
      </c>
      <c r="J510" s="51">
        <v>1.629</v>
      </c>
    </row>
    <row r="511" spans="1:10" x14ac:dyDescent="0.2">
      <c r="A511" s="57">
        <v>37942</v>
      </c>
      <c r="B511" s="51">
        <v>1.7270000000000001</v>
      </c>
      <c r="C511" s="51">
        <v>1.7270000000000001</v>
      </c>
      <c r="D511" s="51">
        <v>1.681</v>
      </c>
      <c r="E511" s="51">
        <v>1.681</v>
      </c>
      <c r="F511" s="51">
        <v>1.7889999999999999</v>
      </c>
      <c r="G511" s="51">
        <v>1.7889999999999999</v>
      </c>
      <c r="H511" s="51">
        <v>1.887</v>
      </c>
      <c r="I511" s="51">
        <v>1.887</v>
      </c>
      <c r="J511" s="51">
        <v>1.641</v>
      </c>
    </row>
    <row r="512" spans="1:10" x14ac:dyDescent="0.2">
      <c r="A512" s="57">
        <v>37949</v>
      </c>
      <c r="B512" s="51">
        <v>1.738</v>
      </c>
      <c r="C512" s="51">
        <v>1.738</v>
      </c>
      <c r="D512" s="51">
        <v>1.6910000000000001</v>
      </c>
      <c r="E512" s="51">
        <v>1.6910000000000001</v>
      </c>
      <c r="F512" s="51">
        <v>1.7989999999999999</v>
      </c>
      <c r="G512" s="51">
        <v>1.7989999999999999</v>
      </c>
      <c r="H512" s="51">
        <v>1.899</v>
      </c>
      <c r="I512" s="51">
        <v>1.899</v>
      </c>
      <c r="J512" s="51">
        <v>1.655</v>
      </c>
    </row>
    <row r="513" spans="1:10" x14ac:dyDescent="0.2">
      <c r="A513" s="57">
        <v>37956</v>
      </c>
      <c r="B513" s="51">
        <v>1.7270000000000001</v>
      </c>
      <c r="C513" s="51">
        <v>1.7270000000000001</v>
      </c>
      <c r="D513" s="51">
        <v>1.68</v>
      </c>
      <c r="E513" s="51">
        <v>1.68</v>
      </c>
      <c r="F513" s="51">
        <v>1.7889999999999999</v>
      </c>
      <c r="G513" s="51">
        <v>1.7889999999999999</v>
      </c>
      <c r="H513" s="51">
        <v>1.889</v>
      </c>
      <c r="I513" s="51">
        <v>1.889</v>
      </c>
      <c r="J513" s="51">
        <v>1.66</v>
      </c>
    </row>
    <row r="514" spans="1:10" x14ac:dyDescent="0.2">
      <c r="A514" s="57">
        <v>37963</v>
      </c>
      <c r="B514" s="51">
        <v>1.7</v>
      </c>
      <c r="C514" s="51">
        <v>1.7</v>
      </c>
      <c r="D514" s="51">
        <v>1.6519999999999999</v>
      </c>
      <c r="E514" s="51">
        <v>1.6519999999999999</v>
      </c>
      <c r="F514" s="51">
        <v>1.7629999999999999</v>
      </c>
      <c r="G514" s="51">
        <v>1.7629999999999999</v>
      </c>
      <c r="H514" s="51">
        <v>1.863</v>
      </c>
      <c r="I514" s="51">
        <v>1.863</v>
      </c>
      <c r="J514" s="51">
        <v>1.6950000000000001</v>
      </c>
    </row>
    <row r="515" spans="1:10" x14ac:dyDescent="0.2">
      <c r="A515" s="57">
        <v>37970</v>
      </c>
      <c r="B515" s="51">
        <v>1.6719999999999999</v>
      </c>
      <c r="C515" s="51">
        <v>1.6719999999999999</v>
      </c>
      <c r="D515" s="51">
        <v>1.6240000000000001</v>
      </c>
      <c r="E515" s="51">
        <v>1.6240000000000001</v>
      </c>
      <c r="F515" s="51">
        <v>1.736</v>
      </c>
      <c r="G515" s="51">
        <v>1.736</v>
      </c>
      <c r="H515" s="51">
        <v>1.8360000000000001</v>
      </c>
      <c r="I515" s="51">
        <v>1.8360000000000001</v>
      </c>
      <c r="J515" s="51">
        <v>1.6910000000000001</v>
      </c>
    </row>
    <row r="516" spans="1:10" x14ac:dyDescent="0.2">
      <c r="A516" s="57">
        <v>37977</v>
      </c>
      <c r="B516" s="51">
        <v>1.663</v>
      </c>
      <c r="C516" s="51">
        <v>1.663</v>
      </c>
      <c r="D516" s="51">
        <v>1.615</v>
      </c>
      <c r="E516" s="51">
        <v>1.615</v>
      </c>
      <c r="F516" s="51">
        <v>1.7290000000000001</v>
      </c>
      <c r="G516" s="51">
        <v>1.7290000000000001</v>
      </c>
      <c r="H516" s="51">
        <v>1.829</v>
      </c>
      <c r="I516" s="51">
        <v>1.829</v>
      </c>
      <c r="J516" s="51">
        <v>1.681</v>
      </c>
    </row>
    <row r="517" spans="1:10" x14ac:dyDescent="0.2">
      <c r="A517" s="57">
        <v>37984</v>
      </c>
      <c r="B517" s="51">
        <v>1.645</v>
      </c>
      <c r="C517" s="51">
        <v>1.645</v>
      </c>
      <c r="D517" s="51">
        <v>1.595</v>
      </c>
      <c r="E517" s="51">
        <v>1.595</v>
      </c>
      <c r="F517" s="51">
        <v>1.7110000000000001</v>
      </c>
      <c r="G517" s="51">
        <v>1.7110000000000001</v>
      </c>
      <c r="H517" s="51">
        <v>1.8129999999999999</v>
      </c>
      <c r="I517" s="51">
        <v>1.8129999999999999</v>
      </c>
      <c r="J517" s="51">
        <v>1.6759999999999999</v>
      </c>
    </row>
    <row r="518" spans="1:10" x14ac:dyDescent="0.2">
      <c r="A518" s="57">
        <v>37991</v>
      </c>
      <c r="B518" s="51">
        <v>1.6639999999999999</v>
      </c>
      <c r="C518" s="51">
        <v>1.6639999999999999</v>
      </c>
      <c r="D518" s="51">
        <v>1.617</v>
      </c>
      <c r="E518" s="51">
        <v>1.617</v>
      </c>
      <c r="F518" s="51">
        <v>1.728</v>
      </c>
      <c r="G518" s="51">
        <v>1.728</v>
      </c>
      <c r="H518" s="51">
        <v>1.825</v>
      </c>
      <c r="I518" s="51">
        <v>1.825</v>
      </c>
      <c r="J518" s="51">
        <v>1.6739999999999999</v>
      </c>
    </row>
    <row r="519" spans="1:10" x14ac:dyDescent="0.2">
      <c r="A519" s="57">
        <v>37998</v>
      </c>
      <c r="B519" s="51">
        <v>1.714</v>
      </c>
      <c r="C519" s="51">
        <v>1.714</v>
      </c>
      <c r="D519" s="51">
        <v>1.667</v>
      </c>
      <c r="E519" s="51">
        <v>1.667</v>
      </c>
      <c r="F519" s="51">
        <v>1.7769999999999999</v>
      </c>
      <c r="G519" s="51">
        <v>1.7769999999999999</v>
      </c>
      <c r="H519" s="51">
        <v>1.8759999999999999</v>
      </c>
      <c r="I519" s="51">
        <v>1.8759999999999999</v>
      </c>
      <c r="J519" s="51">
        <v>1.68</v>
      </c>
    </row>
    <row r="520" spans="1:10" x14ac:dyDescent="0.2">
      <c r="A520" s="57">
        <v>38005</v>
      </c>
      <c r="B520" s="51">
        <v>1.7370000000000001</v>
      </c>
      <c r="C520" s="51">
        <v>1.7370000000000001</v>
      </c>
      <c r="D520" s="51">
        <v>1.69</v>
      </c>
      <c r="E520" s="51">
        <v>1.69</v>
      </c>
      <c r="F520" s="51">
        <v>1.7989999999999999</v>
      </c>
      <c r="G520" s="51">
        <v>1.7989999999999999</v>
      </c>
      <c r="H520" s="51">
        <v>1.899</v>
      </c>
      <c r="I520" s="51">
        <v>1.899</v>
      </c>
      <c r="J520" s="51">
        <v>1.6719999999999999</v>
      </c>
    </row>
    <row r="521" spans="1:10" x14ac:dyDescent="0.2">
      <c r="A521" s="57">
        <v>38012</v>
      </c>
      <c r="B521" s="51">
        <v>1.7729999999999999</v>
      </c>
      <c r="C521" s="51">
        <v>1.7729999999999999</v>
      </c>
      <c r="D521" s="51">
        <v>1.726</v>
      </c>
      <c r="E521" s="51">
        <v>1.726</v>
      </c>
      <c r="F521" s="51">
        <v>1.8340000000000001</v>
      </c>
      <c r="G521" s="51">
        <v>1.8340000000000001</v>
      </c>
      <c r="H521" s="51">
        <v>1.9370000000000001</v>
      </c>
      <c r="I521" s="51">
        <v>1.9370000000000001</v>
      </c>
      <c r="J521" s="51">
        <v>1.68</v>
      </c>
    </row>
    <row r="522" spans="1:10" x14ac:dyDescent="0.2">
      <c r="A522" s="57">
        <v>38019</v>
      </c>
      <c r="B522" s="51">
        <v>1.8</v>
      </c>
      <c r="C522" s="51">
        <v>1.8</v>
      </c>
      <c r="D522" s="51">
        <v>1.7529999999999999</v>
      </c>
      <c r="E522" s="51">
        <v>1.7529999999999999</v>
      </c>
      <c r="F522" s="51">
        <v>1.861</v>
      </c>
      <c r="G522" s="51">
        <v>1.861</v>
      </c>
      <c r="H522" s="51">
        <v>1.962</v>
      </c>
      <c r="I522" s="51">
        <v>1.962</v>
      </c>
      <c r="J522" s="51">
        <v>1.696</v>
      </c>
    </row>
    <row r="523" spans="1:10" x14ac:dyDescent="0.2">
      <c r="A523" s="57">
        <v>38026</v>
      </c>
      <c r="B523" s="51">
        <v>1.869</v>
      </c>
      <c r="C523" s="51">
        <v>1.869</v>
      </c>
      <c r="D523" s="51">
        <v>1.821</v>
      </c>
      <c r="E523" s="51">
        <v>1.821</v>
      </c>
      <c r="F523" s="51">
        <v>1.9279999999999999</v>
      </c>
      <c r="G523" s="51">
        <v>1.9279999999999999</v>
      </c>
      <c r="H523" s="51">
        <v>2.0339999999999998</v>
      </c>
      <c r="I523" s="51">
        <v>2.0339999999999998</v>
      </c>
      <c r="J523" s="51">
        <v>1.81</v>
      </c>
    </row>
    <row r="524" spans="1:10" x14ac:dyDescent="0.2">
      <c r="A524" s="57">
        <v>38033</v>
      </c>
      <c r="B524" s="51">
        <v>1.913</v>
      </c>
      <c r="C524" s="51">
        <v>1.913</v>
      </c>
      <c r="D524" s="51">
        <v>1.8680000000000001</v>
      </c>
      <c r="E524" s="51">
        <v>1.8680000000000001</v>
      </c>
      <c r="F524" s="51">
        <v>1.9730000000000001</v>
      </c>
      <c r="G524" s="51">
        <v>1.9730000000000001</v>
      </c>
      <c r="H524" s="51">
        <v>2.0699999999999998</v>
      </c>
      <c r="I524" s="51">
        <v>2.0699999999999998</v>
      </c>
      <c r="J524" s="51">
        <v>1.8660000000000001</v>
      </c>
    </row>
    <row r="525" spans="1:10" x14ac:dyDescent="0.2">
      <c r="A525" s="57">
        <v>38040</v>
      </c>
      <c r="B525" s="51">
        <v>2.0750000000000002</v>
      </c>
      <c r="C525" s="51">
        <v>2.0750000000000002</v>
      </c>
      <c r="D525" s="51">
        <v>2.0289999999999999</v>
      </c>
      <c r="E525" s="51">
        <v>2.0289999999999999</v>
      </c>
      <c r="F525" s="51">
        <v>2.137</v>
      </c>
      <c r="G525" s="51">
        <v>2.137</v>
      </c>
      <c r="H525" s="51">
        <v>2.2360000000000002</v>
      </c>
      <c r="I525" s="51">
        <v>2.2360000000000002</v>
      </c>
      <c r="J525" s="51">
        <v>1.8640000000000001</v>
      </c>
    </row>
    <row r="526" spans="1:10" x14ac:dyDescent="0.2">
      <c r="A526" s="57">
        <v>38047</v>
      </c>
      <c r="B526" s="51">
        <v>2.1560000000000001</v>
      </c>
      <c r="C526" s="51">
        <v>2.1560000000000001</v>
      </c>
      <c r="D526" s="51">
        <v>2.109</v>
      </c>
      <c r="E526" s="51">
        <v>2.109</v>
      </c>
      <c r="F526" s="51">
        <v>2.2189999999999999</v>
      </c>
      <c r="G526" s="51">
        <v>2.2189999999999999</v>
      </c>
      <c r="H526" s="51">
        <v>2.3210000000000002</v>
      </c>
      <c r="I526" s="51">
        <v>2.3210000000000002</v>
      </c>
      <c r="J526" s="51">
        <v>1.9390000000000001</v>
      </c>
    </row>
    <row r="527" spans="1:10" x14ac:dyDescent="0.2">
      <c r="A527" s="57">
        <v>38054</v>
      </c>
      <c r="B527" s="51">
        <v>2.16</v>
      </c>
      <c r="C527" s="51">
        <v>2.16</v>
      </c>
      <c r="D527" s="51">
        <v>2.1120000000000001</v>
      </c>
      <c r="E527" s="51">
        <v>2.1120000000000001</v>
      </c>
      <c r="F527" s="51">
        <v>2.222</v>
      </c>
      <c r="G527" s="51">
        <v>2.222</v>
      </c>
      <c r="H527" s="51">
        <v>2.331</v>
      </c>
      <c r="I527" s="51">
        <v>2.331</v>
      </c>
      <c r="J527" s="51">
        <v>1.927</v>
      </c>
    </row>
    <row r="528" spans="1:10" x14ac:dyDescent="0.2">
      <c r="A528" s="57">
        <v>38061</v>
      </c>
      <c r="B528" s="51">
        <v>2.1440000000000001</v>
      </c>
      <c r="C528" s="51">
        <v>2.1440000000000001</v>
      </c>
      <c r="D528" s="51">
        <v>2.097</v>
      </c>
      <c r="E528" s="51">
        <v>2.097</v>
      </c>
      <c r="F528" s="51">
        <v>2.2069999999999999</v>
      </c>
      <c r="G528" s="51">
        <v>2.2069999999999999</v>
      </c>
      <c r="H528" s="51">
        <v>2.3090000000000002</v>
      </c>
      <c r="I528" s="51">
        <v>2.3090000000000002</v>
      </c>
      <c r="J528" s="51">
        <v>1.8740000000000001</v>
      </c>
    </row>
    <row r="529" spans="1:10" x14ac:dyDescent="0.2">
      <c r="A529" s="57">
        <v>38068</v>
      </c>
      <c r="B529" s="51">
        <v>2.1309999999999998</v>
      </c>
      <c r="C529" s="51">
        <v>2.1309999999999998</v>
      </c>
      <c r="D529" s="51">
        <v>2.0830000000000002</v>
      </c>
      <c r="E529" s="51">
        <v>2.0830000000000002</v>
      </c>
      <c r="F529" s="51">
        <v>2.1949999999999998</v>
      </c>
      <c r="G529" s="51">
        <v>2.1949999999999998</v>
      </c>
      <c r="H529" s="51">
        <v>2.2959999999999998</v>
      </c>
      <c r="I529" s="51">
        <v>2.2959999999999998</v>
      </c>
      <c r="J529" s="51">
        <v>1.8540000000000001</v>
      </c>
    </row>
    <row r="530" spans="1:10" x14ac:dyDescent="0.2">
      <c r="A530" s="57">
        <v>38075</v>
      </c>
      <c r="B530" s="51">
        <v>2.1259999999999999</v>
      </c>
      <c r="C530" s="51">
        <v>2.1259999999999999</v>
      </c>
      <c r="D530" s="51">
        <v>2.0790000000000002</v>
      </c>
      <c r="E530" s="51">
        <v>2.0790000000000002</v>
      </c>
      <c r="F530" s="51">
        <v>2.1890000000000001</v>
      </c>
      <c r="G530" s="51">
        <v>2.1890000000000001</v>
      </c>
      <c r="H530" s="51">
        <v>2.2879999999999998</v>
      </c>
      <c r="I530" s="51">
        <v>2.2879999999999998</v>
      </c>
      <c r="J530" s="51">
        <v>1.889</v>
      </c>
    </row>
    <row r="531" spans="1:10" x14ac:dyDescent="0.2">
      <c r="A531" s="57">
        <v>38082</v>
      </c>
      <c r="B531" s="51">
        <v>2.173</v>
      </c>
      <c r="C531" s="51">
        <v>2.173</v>
      </c>
      <c r="D531" s="51">
        <v>2.1259999999999999</v>
      </c>
      <c r="E531" s="51">
        <v>2.1259999999999999</v>
      </c>
      <c r="F531" s="51">
        <v>2.234</v>
      </c>
      <c r="G531" s="51">
        <v>2.234</v>
      </c>
      <c r="H531" s="51">
        <v>2.3340000000000001</v>
      </c>
      <c r="I531" s="51">
        <v>2.3340000000000001</v>
      </c>
      <c r="J531" s="51">
        <v>2.0139999999999998</v>
      </c>
    </row>
    <row r="532" spans="1:10" x14ac:dyDescent="0.2">
      <c r="A532" s="57">
        <v>38089</v>
      </c>
      <c r="B532" s="51">
        <v>2.2040000000000002</v>
      </c>
      <c r="C532" s="51">
        <v>2.2040000000000002</v>
      </c>
      <c r="D532" s="51">
        <v>2.157</v>
      </c>
      <c r="E532" s="51">
        <v>2.157</v>
      </c>
      <c r="F532" s="51">
        <v>2.2650000000000001</v>
      </c>
      <c r="G532" s="51">
        <v>2.2650000000000001</v>
      </c>
      <c r="H532" s="51">
        <v>2.3639999999999999</v>
      </c>
      <c r="I532" s="51">
        <v>2.3639999999999999</v>
      </c>
      <c r="J532" s="51">
        <v>2.1619999999999999</v>
      </c>
    </row>
    <row r="533" spans="1:10" x14ac:dyDescent="0.2">
      <c r="A533" s="57">
        <v>38096</v>
      </c>
      <c r="B533" s="51">
        <v>2.194</v>
      </c>
      <c r="C533" s="51">
        <v>2.194</v>
      </c>
      <c r="D533" s="51">
        <v>2.1480000000000001</v>
      </c>
      <c r="E533" s="51">
        <v>2.1480000000000001</v>
      </c>
      <c r="F533" s="51">
        <v>2.2509999999999999</v>
      </c>
      <c r="G533" s="51">
        <v>2.2509999999999999</v>
      </c>
      <c r="H533" s="51">
        <v>2.3530000000000002</v>
      </c>
      <c r="I533" s="51">
        <v>2.3530000000000002</v>
      </c>
      <c r="J533" s="51">
        <v>2.2599999999999998</v>
      </c>
    </row>
    <row r="534" spans="1:10" x14ac:dyDescent="0.2">
      <c r="A534" s="57">
        <v>38103</v>
      </c>
      <c r="B534" s="51">
        <v>2.17</v>
      </c>
      <c r="C534" s="51">
        <v>2.17</v>
      </c>
      <c r="D534" s="51">
        <v>2.1240000000000001</v>
      </c>
      <c r="E534" s="51">
        <v>2.1240000000000001</v>
      </c>
      <c r="F534" s="51">
        <v>2.2309999999999999</v>
      </c>
      <c r="G534" s="51">
        <v>2.2309999999999999</v>
      </c>
      <c r="H534" s="51">
        <v>2.33</v>
      </c>
      <c r="I534" s="51">
        <v>2.33</v>
      </c>
      <c r="J534" s="51">
        <v>2.2469999999999999</v>
      </c>
    </row>
    <row r="535" spans="1:10" x14ac:dyDescent="0.2">
      <c r="A535" s="57">
        <v>38110</v>
      </c>
      <c r="B535" s="51">
        <v>2.1619999999999999</v>
      </c>
      <c r="C535" s="51">
        <v>2.1619999999999999</v>
      </c>
      <c r="D535" s="51">
        <v>2.1150000000000002</v>
      </c>
      <c r="E535" s="51">
        <v>2.1150000000000002</v>
      </c>
      <c r="F535" s="51">
        <v>2.222</v>
      </c>
      <c r="G535" s="51">
        <v>2.222</v>
      </c>
      <c r="H535" s="51">
        <v>2.323</v>
      </c>
      <c r="I535" s="51">
        <v>2.323</v>
      </c>
      <c r="J535" s="51">
        <v>2.274</v>
      </c>
    </row>
    <row r="536" spans="1:10" x14ac:dyDescent="0.2">
      <c r="A536" s="57">
        <v>38117</v>
      </c>
      <c r="B536" s="51">
        <v>2.2709999999999999</v>
      </c>
      <c r="C536" s="51">
        <v>2.2709999999999999</v>
      </c>
      <c r="D536" s="51">
        <v>2.2229999999999999</v>
      </c>
      <c r="E536" s="51">
        <v>2.2229999999999999</v>
      </c>
      <c r="F536" s="51">
        <v>2.3330000000000002</v>
      </c>
      <c r="G536" s="51">
        <v>2.3330000000000002</v>
      </c>
      <c r="H536" s="51">
        <v>2.4350000000000001</v>
      </c>
      <c r="I536" s="51">
        <v>2.4350000000000001</v>
      </c>
      <c r="J536" s="51">
        <v>2.3559999999999999</v>
      </c>
    </row>
    <row r="537" spans="1:10" x14ac:dyDescent="0.2">
      <c r="A537" s="57">
        <v>38124</v>
      </c>
      <c r="B537" s="51">
        <v>2.3159999999999998</v>
      </c>
      <c r="C537" s="51">
        <v>2.3159999999999998</v>
      </c>
      <c r="D537" s="51">
        <v>2.2690000000000001</v>
      </c>
      <c r="E537" s="51">
        <v>2.2690000000000001</v>
      </c>
      <c r="F537" s="51">
        <v>2.375</v>
      </c>
      <c r="G537" s="51">
        <v>2.375</v>
      </c>
      <c r="H537" s="51">
        <v>2.4769999999999999</v>
      </c>
      <c r="I537" s="51">
        <v>2.4769999999999999</v>
      </c>
      <c r="J537" s="51">
        <v>2.34</v>
      </c>
    </row>
    <row r="538" spans="1:10" x14ac:dyDescent="0.2">
      <c r="A538" s="57">
        <v>38131</v>
      </c>
      <c r="B538" s="51">
        <v>2.3690000000000002</v>
      </c>
      <c r="C538" s="51">
        <v>2.3690000000000002</v>
      </c>
      <c r="D538" s="51">
        <v>2.3239999999999998</v>
      </c>
      <c r="E538" s="51">
        <v>2.3239999999999998</v>
      </c>
      <c r="F538" s="51">
        <v>2.4289999999999998</v>
      </c>
      <c r="G538" s="51">
        <v>2.4289999999999998</v>
      </c>
      <c r="H538" s="51">
        <v>2.5259999999999998</v>
      </c>
      <c r="I538" s="51">
        <v>2.5259999999999998</v>
      </c>
      <c r="J538" s="51">
        <v>2.266</v>
      </c>
    </row>
    <row r="539" spans="1:10" x14ac:dyDescent="0.2">
      <c r="A539" s="57">
        <v>38138</v>
      </c>
      <c r="B539" s="51">
        <v>2.3740000000000001</v>
      </c>
      <c r="C539" s="51">
        <v>2.3740000000000001</v>
      </c>
      <c r="D539" s="51">
        <v>2.327</v>
      </c>
      <c r="E539" s="51">
        <v>2.327</v>
      </c>
      <c r="F539" s="51">
        <v>2.4350000000000001</v>
      </c>
      <c r="G539" s="51">
        <v>2.4350000000000001</v>
      </c>
      <c r="H539" s="51">
        <v>2.5350000000000001</v>
      </c>
      <c r="I539" s="51">
        <v>2.5350000000000001</v>
      </c>
      <c r="J539" s="51">
        <v>2.1859999999999999</v>
      </c>
    </row>
    <row r="540" spans="1:10" x14ac:dyDescent="0.2">
      <c r="A540" s="57">
        <v>38145</v>
      </c>
      <c r="B540" s="51">
        <v>2.363</v>
      </c>
      <c r="C540" s="51">
        <v>2.363</v>
      </c>
      <c r="D540" s="51">
        <v>2.3159999999999998</v>
      </c>
      <c r="E540" s="51">
        <v>2.3159999999999998</v>
      </c>
      <c r="F540" s="51">
        <v>2.4239999999999999</v>
      </c>
      <c r="G540" s="51">
        <v>2.4239999999999999</v>
      </c>
      <c r="H540" s="51">
        <v>2.524</v>
      </c>
      <c r="I540" s="51">
        <v>2.524</v>
      </c>
      <c r="J540" s="51">
        <v>2.121</v>
      </c>
    </row>
    <row r="541" spans="1:10" x14ac:dyDescent="0.2">
      <c r="A541" s="57">
        <v>38152</v>
      </c>
      <c r="B541" s="51">
        <v>2.3370000000000002</v>
      </c>
      <c r="C541" s="51">
        <v>2.3370000000000002</v>
      </c>
      <c r="D541" s="51">
        <v>2.2890000000000001</v>
      </c>
      <c r="E541" s="51">
        <v>2.2890000000000001</v>
      </c>
      <c r="F541" s="51">
        <v>2.4</v>
      </c>
      <c r="G541" s="51">
        <v>2.4</v>
      </c>
      <c r="H541" s="51">
        <v>2.4980000000000002</v>
      </c>
      <c r="I541" s="51">
        <v>2.4980000000000002</v>
      </c>
      <c r="J541" s="51">
        <v>2.0510000000000002</v>
      </c>
    </row>
    <row r="542" spans="1:10" x14ac:dyDescent="0.2">
      <c r="A542" s="57">
        <v>38159</v>
      </c>
      <c r="B542" s="51">
        <v>2.306</v>
      </c>
      <c r="C542" s="51">
        <v>2.306</v>
      </c>
      <c r="D542" s="51">
        <v>2.2589999999999999</v>
      </c>
      <c r="E542" s="51">
        <v>2.2589999999999999</v>
      </c>
      <c r="F542" s="51">
        <v>2.367</v>
      </c>
      <c r="G542" s="51">
        <v>2.367</v>
      </c>
      <c r="H542" s="51">
        <v>2.468</v>
      </c>
      <c r="I542" s="51">
        <v>2.468</v>
      </c>
      <c r="J542" s="51">
        <v>2.0190000000000001</v>
      </c>
    </row>
    <row r="543" spans="1:10" x14ac:dyDescent="0.2">
      <c r="A543" s="57">
        <v>38166</v>
      </c>
      <c r="B543" s="51">
        <v>2.2810000000000001</v>
      </c>
      <c r="C543" s="51">
        <v>2.2810000000000001</v>
      </c>
      <c r="D543" s="51">
        <v>2.2370000000000001</v>
      </c>
      <c r="E543" s="51">
        <v>2.2370000000000001</v>
      </c>
      <c r="F543" s="51">
        <v>2.3370000000000002</v>
      </c>
      <c r="G543" s="51">
        <v>2.3370000000000002</v>
      </c>
      <c r="H543" s="51">
        <v>2.4350000000000001</v>
      </c>
      <c r="I543" s="51">
        <v>2.4350000000000001</v>
      </c>
      <c r="J543" s="51">
        <v>2.0339999999999998</v>
      </c>
    </row>
    <row r="544" spans="1:10" x14ac:dyDescent="0.2">
      <c r="A544" s="57">
        <v>38173</v>
      </c>
      <c r="B544" s="51">
        <v>2.25</v>
      </c>
      <c r="C544" s="51">
        <v>2.25</v>
      </c>
      <c r="D544" s="51">
        <v>2.2040000000000002</v>
      </c>
      <c r="E544" s="51">
        <v>2.2040000000000002</v>
      </c>
      <c r="F544" s="51">
        <v>2.3090000000000002</v>
      </c>
      <c r="G544" s="51">
        <v>2.3090000000000002</v>
      </c>
      <c r="H544" s="51">
        <v>2.4089999999999998</v>
      </c>
      <c r="I544" s="51">
        <v>2.4089999999999998</v>
      </c>
      <c r="J544" s="51">
        <v>2.0760000000000001</v>
      </c>
    </row>
    <row r="545" spans="1:10" x14ac:dyDescent="0.2">
      <c r="A545" s="57">
        <v>38180</v>
      </c>
      <c r="B545" s="51">
        <v>2.2410000000000001</v>
      </c>
      <c r="C545" s="51">
        <v>2.2410000000000001</v>
      </c>
      <c r="D545" s="51">
        <v>2.1930000000000001</v>
      </c>
      <c r="E545" s="51">
        <v>2.1930000000000001</v>
      </c>
      <c r="F545" s="51">
        <v>2.3039999999999998</v>
      </c>
      <c r="G545" s="51">
        <v>2.3039999999999998</v>
      </c>
      <c r="H545" s="51">
        <v>2.4049999999999998</v>
      </c>
      <c r="I545" s="51">
        <v>2.4049999999999998</v>
      </c>
      <c r="J545" s="51">
        <v>2.113</v>
      </c>
    </row>
    <row r="546" spans="1:10" x14ac:dyDescent="0.2">
      <c r="A546" s="57">
        <v>38187</v>
      </c>
      <c r="B546" s="51">
        <v>2.234</v>
      </c>
      <c r="C546" s="51">
        <v>2.234</v>
      </c>
      <c r="D546" s="51">
        <v>2.1859999999999999</v>
      </c>
      <c r="E546" s="51">
        <v>2.1859999999999999</v>
      </c>
      <c r="F546" s="51">
        <v>2.2949999999999999</v>
      </c>
      <c r="G546" s="51">
        <v>2.2949999999999999</v>
      </c>
      <c r="H546" s="51">
        <v>2.3959999999999999</v>
      </c>
      <c r="I546" s="51">
        <v>2.3959999999999999</v>
      </c>
      <c r="J546" s="51">
        <v>2.0960000000000001</v>
      </c>
    </row>
    <row r="547" spans="1:10" x14ac:dyDescent="0.2">
      <c r="A547" s="57">
        <v>38194</v>
      </c>
      <c r="B547" s="51">
        <v>2.2080000000000002</v>
      </c>
      <c r="C547" s="51">
        <v>2.2080000000000002</v>
      </c>
      <c r="D547" s="51">
        <v>2.1619999999999999</v>
      </c>
      <c r="E547" s="51">
        <v>2.1619999999999999</v>
      </c>
      <c r="F547" s="51">
        <v>2.266</v>
      </c>
      <c r="G547" s="51">
        <v>2.266</v>
      </c>
      <c r="H547" s="51">
        <v>2.3679999999999999</v>
      </c>
      <c r="I547" s="51">
        <v>2.3679999999999999</v>
      </c>
      <c r="J547" s="51">
        <v>2.1070000000000002</v>
      </c>
    </row>
    <row r="548" spans="1:10" x14ac:dyDescent="0.2">
      <c r="A548" s="57">
        <v>38201</v>
      </c>
      <c r="B548" s="51">
        <v>2.173</v>
      </c>
      <c r="C548" s="51">
        <v>2.173</v>
      </c>
      <c r="D548" s="51">
        <v>2.1280000000000001</v>
      </c>
      <c r="E548" s="51">
        <v>2.1280000000000001</v>
      </c>
      <c r="F548" s="51">
        <v>2.2309999999999999</v>
      </c>
      <c r="G548" s="51">
        <v>2.2309999999999999</v>
      </c>
      <c r="H548" s="51">
        <v>2.33</v>
      </c>
      <c r="I548" s="51">
        <v>2.33</v>
      </c>
      <c r="J548" s="51">
        <v>2.1150000000000002</v>
      </c>
    </row>
    <row r="549" spans="1:10" x14ac:dyDescent="0.2">
      <c r="A549" s="57">
        <v>38208</v>
      </c>
      <c r="B549" s="51">
        <v>2.1389999999999998</v>
      </c>
      <c r="C549" s="51">
        <v>2.1389999999999998</v>
      </c>
      <c r="D549" s="51">
        <v>2.0920000000000001</v>
      </c>
      <c r="E549" s="51">
        <v>2.0920000000000001</v>
      </c>
      <c r="F549" s="51">
        <v>2.2000000000000002</v>
      </c>
      <c r="G549" s="51">
        <v>2.2000000000000002</v>
      </c>
      <c r="H549" s="51">
        <v>2.2999999999999998</v>
      </c>
      <c r="I549" s="51">
        <v>2.2999999999999998</v>
      </c>
      <c r="J549" s="51">
        <v>2.113</v>
      </c>
    </row>
    <row r="550" spans="1:10" x14ac:dyDescent="0.2">
      <c r="A550" s="57">
        <v>38215</v>
      </c>
      <c r="B550" s="51">
        <v>2.1</v>
      </c>
      <c r="C550" s="51">
        <v>2.1</v>
      </c>
      <c r="D550" s="51">
        <v>2.0550000000000002</v>
      </c>
      <c r="E550" s="51">
        <v>2.0550000000000002</v>
      </c>
      <c r="F550" s="51">
        <v>2.16</v>
      </c>
      <c r="G550" s="51">
        <v>2.16</v>
      </c>
      <c r="H550" s="51">
        <v>2.258</v>
      </c>
      <c r="I550" s="51">
        <v>2.258</v>
      </c>
      <c r="J550" s="51">
        <v>2.113</v>
      </c>
    </row>
    <row r="551" spans="1:10" x14ac:dyDescent="0.2">
      <c r="A551" s="57">
        <v>38222</v>
      </c>
      <c r="B551" s="51">
        <v>2.097</v>
      </c>
      <c r="C551" s="51">
        <v>2.097</v>
      </c>
      <c r="D551" s="51">
        <v>2.0510000000000002</v>
      </c>
      <c r="E551" s="51">
        <v>2.0510000000000002</v>
      </c>
      <c r="F551" s="51">
        <v>2.157</v>
      </c>
      <c r="G551" s="51">
        <v>2.157</v>
      </c>
      <c r="H551" s="51">
        <v>2.254</v>
      </c>
      <c r="I551" s="51">
        <v>2.254</v>
      </c>
      <c r="J551" s="51">
        <v>2.153</v>
      </c>
    </row>
    <row r="552" spans="1:10" x14ac:dyDescent="0.2">
      <c r="A552" s="57">
        <v>38229</v>
      </c>
      <c r="B552" s="51">
        <v>2.1459999999999999</v>
      </c>
      <c r="C552" s="51">
        <v>2.1459999999999999</v>
      </c>
      <c r="D552" s="51">
        <v>2.1</v>
      </c>
      <c r="E552" s="51">
        <v>2.1</v>
      </c>
      <c r="F552" s="51">
        <v>2.2080000000000002</v>
      </c>
      <c r="G552" s="51">
        <v>2.2080000000000002</v>
      </c>
      <c r="H552" s="51">
        <v>2.3029999999999999</v>
      </c>
      <c r="I552" s="51">
        <v>2.3029999999999999</v>
      </c>
      <c r="J552" s="51">
        <v>2.1480000000000001</v>
      </c>
    </row>
    <row r="553" spans="1:10" x14ac:dyDescent="0.2">
      <c r="A553" s="57">
        <v>38236</v>
      </c>
      <c r="B553" s="51">
        <v>2.1179999999999999</v>
      </c>
      <c r="C553" s="51">
        <v>2.1179999999999999</v>
      </c>
      <c r="D553" s="51">
        <v>2.073</v>
      </c>
      <c r="E553" s="51">
        <v>2.073</v>
      </c>
      <c r="F553" s="51">
        <v>2.1779999999999999</v>
      </c>
      <c r="G553" s="51">
        <v>2.1779999999999999</v>
      </c>
      <c r="H553" s="51">
        <v>2.2730000000000001</v>
      </c>
      <c r="I553" s="51">
        <v>2.2730000000000001</v>
      </c>
      <c r="J553" s="51">
        <v>2.1360000000000001</v>
      </c>
    </row>
    <row r="554" spans="1:10" x14ac:dyDescent="0.2">
      <c r="A554" s="57">
        <v>38243</v>
      </c>
      <c r="B554" s="51">
        <v>2.0979999999999999</v>
      </c>
      <c r="C554" s="51">
        <v>2.0979999999999999</v>
      </c>
      <c r="D554" s="51">
        <v>2.0529999999999999</v>
      </c>
      <c r="E554" s="51">
        <v>2.0529999999999999</v>
      </c>
      <c r="F554" s="51">
        <v>2.1560000000000001</v>
      </c>
      <c r="G554" s="51">
        <v>2.1560000000000001</v>
      </c>
      <c r="H554" s="51">
        <v>2.2559999999999998</v>
      </c>
      <c r="I554" s="51">
        <v>2.2559999999999998</v>
      </c>
      <c r="J554" s="51">
        <v>2.1309999999999998</v>
      </c>
    </row>
    <row r="555" spans="1:10" x14ac:dyDescent="0.2">
      <c r="A555" s="57">
        <v>38250</v>
      </c>
      <c r="B555" s="51">
        <v>2.1030000000000002</v>
      </c>
      <c r="C555" s="51">
        <v>2.1030000000000002</v>
      </c>
      <c r="D555" s="51">
        <v>2.0569999999999999</v>
      </c>
      <c r="E555" s="51">
        <v>2.0569999999999999</v>
      </c>
      <c r="F555" s="51">
        <v>2.161</v>
      </c>
      <c r="G555" s="51">
        <v>2.161</v>
      </c>
      <c r="H555" s="51">
        <v>2.262</v>
      </c>
      <c r="I555" s="51">
        <v>2.262</v>
      </c>
      <c r="J555" s="51">
        <v>2.1520000000000001</v>
      </c>
    </row>
    <row r="556" spans="1:10" x14ac:dyDescent="0.2">
      <c r="A556" s="57">
        <v>38257</v>
      </c>
      <c r="B556" s="51">
        <v>2.14</v>
      </c>
      <c r="C556" s="51">
        <v>2.14</v>
      </c>
      <c r="D556" s="51">
        <v>2.0939999999999999</v>
      </c>
      <c r="E556" s="51">
        <v>2.0939999999999999</v>
      </c>
      <c r="F556" s="51">
        <v>2.1989999999999998</v>
      </c>
      <c r="G556" s="51">
        <v>2.1989999999999998</v>
      </c>
      <c r="H556" s="51">
        <v>2.2970000000000002</v>
      </c>
      <c r="I556" s="51">
        <v>2.2970000000000002</v>
      </c>
      <c r="J556" s="51">
        <v>2.2360000000000002</v>
      </c>
    </row>
    <row r="557" spans="1:10" x14ac:dyDescent="0.2">
      <c r="A557" s="57">
        <v>38264</v>
      </c>
      <c r="B557" s="51">
        <v>2.2429999999999999</v>
      </c>
      <c r="C557" s="51">
        <v>2.2429999999999999</v>
      </c>
      <c r="D557" s="51">
        <v>2.198</v>
      </c>
      <c r="E557" s="51">
        <v>2.198</v>
      </c>
      <c r="F557" s="51">
        <v>2.2999999999999998</v>
      </c>
      <c r="G557" s="51">
        <v>2.2999999999999998</v>
      </c>
      <c r="H557" s="51">
        <v>2.399</v>
      </c>
      <c r="I557" s="51">
        <v>2.399</v>
      </c>
      <c r="J557" s="51">
        <v>2.29</v>
      </c>
    </row>
    <row r="558" spans="1:10" x14ac:dyDescent="0.2">
      <c r="A558" s="57">
        <v>38271</v>
      </c>
      <c r="B558" s="51">
        <v>2.3719999999999999</v>
      </c>
      <c r="C558" s="51">
        <v>2.3719999999999999</v>
      </c>
      <c r="D558" s="51">
        <v>2.327</v>
      </c>
      <c r="E558" s="51">
        <v>2.327</v>
      </c>
      <c r="F558" s="51">
        <v>2.4260000000000002</v>
      </c>
      <c r="G558" s="51">
        <v>2.4260000000000002</v>
      </c>
      <c r="H558" s="51">
        <v>2.5289999999999999</v>
      </c>
      <c r="I558" s="51">
        <v>2.5289999999999999</v>
      </c>
      <c r="J558" s="51">
        <v>2.3220000000000001</v>
      </c>
    </row>
    <row r="559" spans="1:10" x14ac:dyDescent="0.2">
      <c r="A559" s="57">
        <v>38278</v>
      </c>
      <c r="B559" s="51">
        <v>2.448</v>
      </c>
      <c r="C559" s="51">
        <v>2.448</v>
      </c>
      <c r="D559" s="51">
        <v>2.4020000000000001</v>
      </c>
      <c r="E559" s="51">
        <v>2.4020000000000001</v>
      </c>
      <c r="F559" s="51">
        <v>2.5049999999999999</v>
      </c>
      <c r="G559" s="51">
        <v>2.5049999999999999</v>
      </c>
      <c r="H559" s="51">
        <v>2.6040000000000001</v>
      </c>
      <c r="I559" s="51">
        <v>2.6040000000000001</v>
      </c>
      <c r="J559" s="51">
        <v>2.3940000000000001</v>
      </c>
    </row>
    <row r="560" spans="1:10" x14ac:dyDescent="0.2">
      <c r="A560" s="57">
        <v>38285</v>
      </c>
      <c r="B560" s="51">
        <v>2.4409999999999998</v>
      </c>
      <c r="C560" s="51">
        <v>2.4409999999999998</v>
      </c>
      <c r="D560" s="51">
        <v>2.3940000000000001</v>
      </c>
      <c r="E560" s="51">
        <v>2.3940000000000001</v>
      </c>
      <c r="F560" s="51">
        <v>2.5</v>
      </c>
      <c r="G560" s="51">
        <v>2.5</v>
      </c>
      <c r="H560" s="51">
        <v>2.6</v>
      </c>
      <c r="I560" s="51">
        <v>2.6</v>
      </c>
      <c r="J560" s="51">
        <v>2.4369999999999998</v>
      </c>
    </row>
    <row r="561" spans="1:10" x14ac:dyDescent="0.2">
      <c r="A561" s="57">
        <v>38292</v>
      </c>
      <c r="B561" s="51">
        <v>2.4159999999999999</v>
      </c>
      <c r="C561" s="51">
        <v>2.4159999999999999</v>
      </c>
      <c r="D561" s="51">
        <v>2.3690000000000002</v>
      </c>
      <c r="E561" s="51">
        <v>2.3690000000000002</v>
      </c>
      <c r="F561" s="51">
        <v>2.4780000000000002</v>
      </c>
      <c r="G561" s="51">
        <v>2.4780000000000002</v>
      </c>
      <c r="H561" s="51">
        <v>2.5779999999999998</v>
      </c>
      <c r="I561" s="51">
        <v>2.5779999999999998</v>
      </c>
      <c r="J561" s="51">
        <v>2.431</v>
      </c>
    </row>
    <row r="562" spans="1:10" x14ac:dyDescent="0.2">
      <c r="A562" s="57">
        <v>38299</v>
      </c>
      <c r="B562" s="51">
        <v>2.387</v>
      </c>
      <c r="C562" s="51">
        <v>2.387</v>
      </c>
      <c r="D562" s="51">
        <v>2.3410000000000002</v>
      </c>
      <c r="E562" s="51">
        <v>2.3410000000000002</v>
      </c>
      <c r="F562" s="51">
        <v>2.4460000000000002</v>
      </c>
      <c r="G562" s="51">
        <v>2.4460000000000002</v>
      </c>
      <c r="H562" s="51">
        <v>2.5470000000000002</v>
      </c>
      <c r="I562" s="51">
        <v>2.5470000000000002</v>
      </c>
      <c r="J562" s="51">
        <v>2.3860000000000001</v>
      </c>
    </row>
    <row r="563" spans="1:10" x14ac:dyDescent="0.2">
      <c r="A563" s="57">
        <v>38306</v>
      </c>
      <c r="B563" s="51">
        <v>2.3559999999999999</v>
      </c>
      <c r="C563" s="51">
        <v>2.3559999999999999</v>
      </c>
      <c r="D563" s="51">
        <v>2.3109999999999999</v>
      </c>
      <c r="E563" s="51">
        <v>2.3109999999999999</v>
      </c>
      <c r="F563" s="51">
        <v>2.4129999999999998</v>
      </c>
      <c r="G563" s="51">
        <v>2.4129999999999998</v>
      </c>
      <c r="H563" s="51">
        <v>2.5150000000000001</v>
      </c>
      <c r="I563" s="51">
        <v>2.5150000000000001</v>
      </c>
      <c r="J563" s="51">
        <v>2.3359999999999999</v>
      </c>
    </row>
    <row r="564" spans="1:10" x14ac:dyDescent="0.2">
      <c r="A564" s="57">
        <v>38313</v>
      </c>
      <c r="B564" s="51">
        <v>2.3090000000000002</v>
      </c>
      <c r="C564" s="51">
        <v>2.3090000000000002</v>
      </c>
      <c r="D564" s="51">
        <v>2.2629999999999999</v>
      </c>
      <c r="E564" s="51">
        <v>2.2629999999999999</v>
      </c>
      <c r="F564" s="51">
        <v>2.367</v>
      </c>
      <c r="G564" s="51">
        <v>2.367</v>
      </c>
      <c r="H564" s="51">
        <v>2.468</v>
      </c>
      <c r="I564" s="51">
        <v>2.468</v>
      </c>
      <c r="J564" s="51">
        <v>2.2989999999999999</v>
      </c>
    </row>
    <row r="565" spans="1:10" x14ac:dyDescent="0.2">
      <c r="A565" s="57">
        <v>38320</v>
      </c>
      <c r="B565" s="51">
        <v>2.2810000000000001</v>
      </c>
      <c r="C565" s="51">
        <v>2.2810000000000001</v>
      </c>
      <c r="D565" s="51">
        <v>2.2360000000000002</v>
      </c>
      <c r="E565" s="51">
        <v>2.2360000000000002</v>
      </c>
      <c r="F565" s="51">
        <v>2.339</v>
      </c>
      <c r="G565" s="51">
        <v>2.339</v>
      </c>
      <c r="H565" s="51">
        <v>2.4390000000000001</v>
      </c>
      <c r="I565" s="51">
        <v>2.4390000000000001</v>
      </c>
      <c r="J565" s="51">
        <v>2.2869999999999999</v>
      </c>
    </row>
    <row r="566" spans="1:10" x14ac:dyDescent="0.2">
      <c r="A566" s="57">
        <v>38327</v>
      </c>
      <c r="B566" s="51">
        <v>2.238</v>
      </c>
      <c r="C566" s="51">
        <v>2.238</v>
      </c>
      <c r="D566" s="51">
        <v>2.1920000000000002</v>
      </c>
      <c r="E566" s="51">
        <v>2.1920000000000002</v>
      </c>
      <c r="F566" s="51">
        <v>2.2970000000000002</v>
      </c>
      <c r="G566" s="51">
        <v>2.2970000000000002</v>
      </c>
      <c r="H566" s="51">
        <v>2.3980000000000001</v>
      </c>
      <c r="I566" s="51">
        <v>2.3980000000000001</v>
      </c>
      <c r="J566" s="51">
        <v>2.2250000000000001</v>
      </c>
    </row>
    <row r="567" spans="1:10" x14ac:dyDescent="0.2">
      <c r="A567" s="57">
        <v>38334</v>
      </c>
      <c r="B567" s="51">
        <v>2.1819999999999999</v>
      </c>
      <c r="C567" s="51">
        <v>2.1819999999999999</v>
      </c>
      <c r="D567" s="51">
        <v>2.1349999999999998</v>
      </c>
      <c r="E567" s="51">
        <v>2.1349999999999998</v>
      </c>
      <c r="F567" s="51">
        <v>2.242</v>
      </c>
      <c r="G567" s="51">
        <v>2.242</v>
      </c>
      <c r="H567" s="51">
        <v>2.343</v>
      </c>
      <c r="I567" s="51">
        <v>2.343</v>
      </c>
      <c r="J567" s="51">
        <v>2.1379999999999999</v>
      </c>
    </row>
    <row r="568" spans="1:10" x14ac:dyDescent="0.2">
      <c r="A568" s="57">
        <v>38341</v>
      </c>
      <c r="B568" s="51">
        <v>2.0960000000000001</v>
      </c>
      <c r="C568" s="51">
        <v>2.0960000000000001</v>
      </c>
      <c r="D568" s="51">
        <v>2.0489999999999999</v>
      </c>
      <c r="E568" s="51">
        <v>2.0489999999999999</v>
      </c>
      <c r="F568" s="51">
        <v>2.157</v>
      </c>
      <c r="G568" s="51">
        <v>2.157</v>
      </c>
      <c r="H568" s="51">
        <v>2.2570000000000001</v>
      </c>
      <c r="I568" s="51">
        <v>2.2570000000000001</v>
      </c>
      <c r="J568" s="51">
        <v>2.0870000000000002</v>
      </c>
    </row>
    <row r="569" spans="1:10" x14ac:dyDescent="0.2">
      <c r="A569" s="57">
        <v>38348</v>
      </c>
      <c r="B569" s="51">
        <v>2.0550000000000002</v>
      </c>
      <c r="C569" s="51">
        <v>2.0550000000000002</v>
      </c>
      <c r="D569" s="51">
        <v>2.0099999999999998</v>
      </c>
      <c r="E569" s="51">
        <v>2.0099999999999998</v>
      </c>
      <c r="F569" s="51">
        <v>2.1160000000000001</v>
      </c>
      <c r="G569" s="51">
        <v>2.1160000000000001</v>
      </c>
      <c r="H569" s="51">
        <v>2.2130000000000001</v>
      </c>
      <c r="I569" s="51">
        <v>2.2130000000000001</v>
      </c>
      <c r="J569" s="51">
        <v>2.097</v>
      </c>
    </row>
    <row r="570" spans="1:10" x14ac:dyDescent="0.2">
      <c r="A570" s="57">
        <v>38355</v>
      </c>
      <c r="B570" s="51">
        <v>2.0289999999999999</v>
      </c>
      <c r="C570" s="51">
        <v>2.0289999999999999</v>
      </c>
      <c r="D570" s="51">
        <v>1.982</v>
      </c>
      <c r="E570" s="51">
        <v>1.982</v>
      </c>
      <c r="F570" s="51">
        <v>2.0880000000000001</v>
      </c>
      <c r="G570" s="51">
        <v>2.0880000000000001</v>
      </c>
      <c r="H570" s="51">
        <v>2.194</v>
      </c>
      <c r="I570" s="51">
        <v>2.194</v>
      </c>
      <c r="J570" s="51">
        <v>2.0630000000000002</v>
      </c>
    </row>
    <row r="571" spans="1:10" x14ac:dyDescent="0.2">
      <c r="A571" s="57">
        <v>38362</v>
      </c>
      <c r="B571" s="51">
        <v>1.9810000000000001</v>
      </c>
      <c r="C571" s="51">
        <v>1.9810000000000001</v>
      </c>
      <c r="D571" s="51">
        <v>1.9319999999999999</v>
      </c>
      <c r="E571" s="51">
        <v>1.9319999999999999</v>
      </c>
      <c r="F571" s="51">
        <v>2.0430000000000001</v>
      </c>
      <c r="G571" s="51">
        <v>2.0430000000000001</v>
      </c>
      <c r="H571" s="51">
        <v>2.1480000000000001</v>
      </c>
      <c r="I571" s="51">
        <v>2.1480000000000001</v>
      </c>
      <c r="J571" s="51">
        <v>2.0139999999999998</v>
      </c>
    </row>
    <row r="572" spans="1:10" x14ac:dyDescent="0.2">
      <c r="A572" s="57">
        <v>38369</v>
      </c>
      <c r="B572" s="51">
        <v>1.982</v>
      </c>
      <c r="C572" s="51">
        <v>1.982</v>
      </c>
      <c r="D572" s="51">
        <v>1.9319999999999999</v>
      </c>
      <c r="E572" s="51">
        <v>1.9319999999999999</v>
      </c>
      <c r="F572" s="51">
        <v>2.0430000000000001</v>
      </c>
      <c r="G572" s="51">
        <v>2.0430000000000001</v>
      </c>
      <c r="H572" s="51">
        <v>2.1539999999999999</v>
      </c>
      <c r="I572" s="51">
        <v>2.1539999999999999</v>
      </c>
      <c r="J572" s="51">
        <v>2.0230000000000001</v>
      </c>
    </row>
    <row r="573" spans="1:10" x14ac:dyDescent="0.2">
      <c r="A573" s="57">
        <v>38376</v>
      </c>
      <c r="B573" s="51">
        <v>2.0070000000000001</v>
      </c>
      <c r="C573" s="51">
        <v>2.0070000000000001</v>
      </c>
      <c r="D573" s="51">
        <v>1.9590000000000001</v>
      </c>
      <c r="E573" s="51">
        <v>1.9590000000000001</v>
      </c>
      <c r="F573" s="51">
        <v>2.0680000000000001</v>
      </c>
      <c r="G573" s="51">
        <v>2.0680000000000001</v>
      </c>
      <c r="H573" s="51">
        <v>2.1720000000000002</v>
      </c>
      <c r="I573" s="51">
        <v>2.1720000000000002</v>
      </c>
      <c r="J573" s="51">
        <v>2.0680000000000001</v>
      </c>
    </row>
    <row r="574" spans="1:10" x14ac:dyDescent="0.2">
      <c r="A574" s="57">
        <v>38383</v>
      </c>
      <c r="B574" s="51">
        <v>2.081</v>
      </c>
      <c r="C574" s="51">
        <v>2.081</v>
      </c>
      <c r="D574" s="51">
        <v>2.0339999999999998</v>
      </c>
      <c r="E574" s="51">
        <v>2.0339999999999998</v>
      </c>
      <c r="F574" s="51">
        <v>2.1419999999999999</v>
      </c>
      <c r="G574" s="51">
        <v>2.1419999999999999</v>
      </c>
      <c r="H574" s="51">
        <v>2.2440000000000002</v>
      </c>
      <c r="I574" s="51">
        <v>2.2440000000000002</v>
      </c>
      <c r="J574" s="51">
        <v>2.1259999999999999</v>
      </c>
    </row>
    <row r="575" spans="1:10" x14ac:dyDescent="0.2">
      <c r="A575" s="57">
        <v>38390</v>
      </c>
      <c r="B575" s="51">
        <v>2.1</v>
      </c>
      <c r="C575" s="51">
        <v>2.1</v>
      </c>
      <c r="D575" s="51">
        <v>2.0529999999999999</v>
      </c>
      <c r="E575" s="51">
        <v>2.0529999999999999</v>
      </c>
      <c r="F575" s="51">
        <v>2.161</v>
      </c>
      <c r="G575" s="51">
        <v>2.161</v>
      </c>
      <c r="H575" s="51">
        <v>2.262</v>
      </c>
      <c r="I575" s="51">
        <v>2.262</v>
      </c>
      <c r="J575" s="51">
        <v>2.1440000000000001</v>
      </c>
    </row>
    <row r="576" spans="1:10" x14ac:dyDescent="0.2">
      <c r="A576" s="57">
        <v>38397</v>
      </c>
      <c r="B576" s="51">
        <v>2.137</v>
      </c>
      <c r="C576" s="51">
        <v>2.137</v>
      </c>
      <c r="D576" s="51">
        <v>2.0910000000000002</v>
      </c>
      <c r="E576" s="51">
        <v>2.0910000000000002</v>
      </c>
      <c r="F576" s="51">
        <v>2.194</v>
      </c>
      <c r="G576" s="51">
        <v>2.194</v>
      </c>
      <c r="H576" s="51">
        <v>2.2999999999999998</v>
      </c>
      <c r="I576" s="51">
        <v>2.2999999999999998</v>
      </c>
      <c r="J576" s="51">
        <v>2.1960000000000002</v>
      </c>
    </row>
    <row r="577" spans="1:10" x14ac:dyDescent="0.2">
      <c r="A577" s="57">
        <v>38404</v>
      </c>
      <c r="B577" s="51">
        <v>2.1949999999999998</v>
      </c>
      <c r="C577" s="51">
        <v>2.1949999999999998</v>
      </c>
      <c r="D577" s="51">
        <v>2.15</v>
      </c>
      <c r="E577" s="51">
        <v>2.15</v>
      </c>
      <c r="F577" s="51">
        <v>2.2559999999999998</v>
      </c>
      <c r="G577" s="51">
        <v>2.2559999999999998</v>
      </c>
      <c r="H577" s="51">
        <v>2.3479999999999999</v>
      </c>
      <c r="I577" s="51">
        <v>2.3479999999999999</v>
      </c>
      <c r="J577" s="51">
        <v>2.2589999999999999</v>
      </c>
    </row>
    <row r="578" spans="1:10" x14ac:dyDescent="0.2">
      <c r="A578" s="57">
        <v>38411</v>
      </c>
      <c r="B578" s="51">
        <v>2.2210000000000001</v>
      </c>
      <c r="C578" s="51">
        <v>2.2210000000000001</v>
      </c>
      <c r="D578" s="51">
        <v>2.1760000000000002</v>
      </c>
      <c r="E578" s="51">
        <v>2.1760000000000002</v>
      </c>
      <c r="F578" s="51">
        <v>2.282</v>
      </c>
      <c r="G578" s="51">
        <v>2.282</v>
      </c>
      <c r="H578" s="51">
        <v>2.3730000000000002</v>
      </c>
      <c r="I578" s="51">
        <v>2.3730000000000002</v>
      </c>
      <c r="J578" s="51">
        <v>2.3759999999999999</v>
      </c>
    </row>
    <row r="579" spans="1:10" x14ac:dyDescent="0.2">
      <c r="A579" s="57">
        <v>38418</v>
      </c>
      <c r="B579" s="51">
        <v>2.274</v>
      </c>
      <c r="C579" s="51">
        <v>2.274</v>
      </c>
      <c r="D579" s="51">
        <v>2.2290000000000001</v>
      </c>
      <c r="E579" s="51">
        <v>2.2290000000000001</v>
      </c>
      <c r="F579" s="51">
        <v>2.3290000000000002</v>
      </c>
      <c r="G579" s="51">
        <v>2.3290000000000002</v>
      </c>
      <c r="H579" s="51">
        <v>2.4329999999999998</v>
      </c>
      <c r="I579" s="51">
        <v>2.4329999999999998</v>
      </c>
      <c r="J579" s="51">
        <v>2.4079999999999999</v>
      </c>
    </row>
    <row r="580" spans="1:10" x14ac:dyDescent="0.2">
      <c r="A580" s="57">
        <v>38425</v>
      </c>
      <c r="B580" s="51">
        <v>2.3319999999999999</v>
      </c>
      <c r="C580" s="51">
        <v>2.3319999999999999</v>
      </c>
      <c r="D580" s="51">
        <v>2.2869999999999999</v>
      </c>
      <c r="E580" s="51">
        <v>2.2869999999999999</v>
      </c>
      <c r="F580" s="51">
        <v>2.3919999999999999</v>
      </c>
      <c r="G580" s="51">
        <v>2.3919999999999999</v>
      </c>
      <c r="H580" s="51">
        <v>2.488</v>
      </c>
      <c r="I580" s="51">
        <v>2.488</v>
      </c>
      <c r="J580" s="51">
        <v>2.4180000000000001</v>
      </c>
    </row>
    <row r="581" spans="1:10" x14ac:dyDescent="0.2">
      <c r="A581" s="57">
        <v>38432</v>
      </c>
      <c r="B581" s="51">
        <v>2.3580000000000001</v>
      </c>
      <c r="C581" s="51">
        <v>2.3580000000000001</v>
      </c>
      <c r="D581" s="51">
        <v>2.3119999999999998</v>
      </c>
      <c r="E581" s="51">
        <v>2.3119999999999998</v>
      </c>
      <c r="F581" s="51">
        <v>2.4129999999999998</v>
      </c>
      <c r="G581" s="51">
        <v>2.4129999999999998</v>
      </c>
      <c r="H581" s="51">
        <v>2.5179999999999998</v>
      </c>
      <c r="I581" s="51">
        <v>2.5179999999999998</v>
      </c>
      <c r="J581" s="51">
        <v>2.4820000000000002</v>
      </c>
    </row>
    <row r="582" spans="1:10" x14ac:dyDescent="0.2">
      <c r="A582" s="57">
        <v>38439</v>
      </c>
      <c r="B582" s="51">
        <v>2.4209999999999998</v>
      </c>
      <c r="C582" s="51">
        <v>2.4209999999999998</v>
      </c>
      <c r="D582" s="51">
        <v>2.3759999999999999</v>
      </c>
      <c r="E582" s="51">
        <v>2.3759999999999999</v>
      </c>
      <c r="F582" s="51">
        <v>2.48</v>
      </c>
      <c r="G582" s="51">
        <v>2.48</v>
      </c>
      <c r="H582" s="51">
        <v>2.5790000000000002</v>
      </c>
      <c r="I582" s="51">
        <v>2.5790000000000002</v>
      </c>
      <c r="J582" s="51">
        <v>2.512</v>
      </c>
    </row>
    <row r="583" spans="1:10" x14ac:dyDescent="0.2">
      <c r="A583" s="57">
        <v>38446</v>
      </c>
      <c r="B583" s="51">
        <v>2.508</v>
      </c>
      <c r="C583" s="51">
        <v>2.508</v>
      </c>
      <c r="D583" s="51">
        <v>2.464</v>
      </c>
      <c r="E583" s="51">
        <v>2.464</v>
      </c>
      <c r="F583" s="51">
        <v>2.5640000000000001</v>
      </c>
      <c r="G583" s="51">
        <v>2.5640000000000001</v>
      </c>
      <c r="H583" s="51">
        <v>2.6619999999999999</v>
      </c>
      <c r="I583" s="51">
        <v>2.6619999999999999</v>
      </c>
      <c r="J583" s="51">
        <v>2.581</v>
      </c>
    </row>
    <row r="584" spans="1:10" x14ac:dyDescent="0.2">
      <c r="A584" s="57">
        <v>38453</v>
      </c>
      <c r="B584" s="51">
        <v>2.637</v>
      </c>
      <c r="C584" s="51">
        <v>2.637</v>
      </c>
      <c r="D584" s="51">
        <v>2.5920000000000001</v>
      </c>
      <c r="E584" s="51">
        <v>2.5920000000000001</v>
      </c>
      <c r="F584" s="51">
        <v>2.694</v>
      </c>
      <c r="G584" s="51">
        <v>2.694</v>
      </c>
      <c r="H584" s="51">
        <v>2.7930000000000001</v>
      </c>
      <c r="I584" s="51">
        <v>2.7930000000000001</v>
      </c>
      <c r="J584" s="51">
        <v>2.625</v>
      </c>
    </row>
    <row r="585" spans="1:10" x14ac:dyDescent="0.2">
      <c r="A585" s="57">
        <v>38460</v>
      </c>
      <c r="B585" s="51">
        <v>2.629</v>
      </c>
      <c r="C585" s="51">
        <v>2.629</v>
      </c>
      <c r="D585" s="51">
        <v>2.5840000000000001</v>
      </c>
      <c r="E585" s="51">
        <v>2.5840000000000001</v>
      </c>
      <c r="F585" s="51">
        <v>2.6869999999999998</v>
      </c>
      <c r="G585" s="51">
        <v>2.6869999999999998</v>
      </c>
      <c r="H585" s="51">
        <v>2.7869999999999999</v>
      </c>
      <c r="I585" s="51">
        <v>2.7869999999999999</v>
      </c>
      <c r="J585" s="51">
        <v>2.5819999999999999</v>
      </c>
    </row>
    <row r="586" spans="1:10" x14ac:dyDescent="0.2">
      <c r="A586" s="57">
        <v>38467</v>
      </c>
      <c r="B586" s="51">
        <v>2.6110000000000002</v>
      </c>
      <c r="C586" s="51">
        <v>2.6110000000000002</v>
      </c>
      <c r="D586" s="51">
        <v>2.5649999999999999</v>
      </c>
      <c r="E586" s="51">
        <v>2.5649999999999999</v>
      </c>
      <c r="F586" s="51">
        <v>2.6720000000000002</v>
      </c>
      <c r="G586" s="51">
        <v>2.6720000000000002</v>
      </c>
      <c r="H586" s="51">
        <v>2.77</v>
      </c>
      <c r="I586" s="51">
        <v>2.77</v>
      </c>
      <c r="J586" s="51">
        <v>2.57</v>
      </c>
    </row>
    <row r="587" spans="1:10" x14ac:dyDescent="0.2">
      <c r="A587" s="57">
        <v>38474</v>
      </c>
      <c r="B587" s="51">
        <v>2.605</v>
      </c>
      <c r="C587" s="51">
        <v>2.605</v>
      </c>
      <c r="D587" s="51">
        <v>2.56</v>
      </c>
      <c r="E587" s="51">
        <v>2.56</v>
      </c>
      <c r="F587" s="51">
        <v>2.6629999999999998</v>
      </c>
      <c r="G587" s="51">
        <v>2.6629999999999998</v>
      </c>
      <c r="H587" s="51">
        <v>2.7610000000000001</v>
      </c>
      <c r="I587" s="51">
        <v>2.7610000000000001</v>
      </c>
      <c r="J587" s="51">
        <v>2.5609999999999999</v>
      </c>
    </row>
    <row r="588" spans="1:10" x14ac:dyDescent="0.2">
      <c r="A588" s="57">
        <v>38481</v>
      </c>
      <c r="B588" s="51">
        <v>2.5609999999999999</v>
      </c>
      <c r="C588" s="51">
        <v>2.5609999999999999</v>
      </c>
      <c r="D588" s="51">
        <v>2.516</v>
      </c>
      <c r="E588" s="51">
        <v>2.516</v>
      </c>
      <c r="F588" s="51">
        <v>2.62</v>
      </c>
      <c r="G588" s="51">
        <v>2.62</v>
      </c>
      <c r="H588" s="51">
        <v>2.7170000000000001</v>
      </c>
      <c r="I588" s="51">
        <v>2.7170000000000001</v>
      </c>
      <c r="J588" s="51">
        <v>2.5179999999999998</v>
      </c>
    </row>
    <row r="589" spans="1:10" x14ac:dyDescent="0.2">
      <c r="A589" s="57">
        <v>38488</v>
      </c>
      <c r="B589" s="51">
        <v>2.5190000000000001</v>
      </c>
      <c r="C589" s="51">
        <v>2.5190000000000001</v>
      </c>
      <c r="D589" s="51">
        <v>2.4729999999999999</v>
      </c>
      <c r="E589" s="51">
        <v>2.4729999999999999</v>
      </c>
      <c r="F589" s="51">
        <v>2.5779999999999998</v>
      </c>
      <c r="G589" s="51">
        <v>2.5779999999999998</v>
      </c>
      <c r="H589" s="51">
        <v>2.6760000000000002</v>
      </c>
      <c r="I589" s="51">
        <v>2.6760000000000002</v>
      </c>
      <c r="J589" s="51">
        <v>2.4319999999999999</v>
      </c>
    </row>
    <row r="590" spans="1:10" x14ac:dyDescent="0.2">
      <c r="A590" s="57">
        <v>38495</v>
      </c>
      <c r="B590" s="51">
        <v>2.48</v>
      </c>
      <c r="C590" s="51">
        <v>2.48</v>
      </c>
      <c r="D590" s="51">
        <v>2.4340000000000002</v>
      </c>
      <c r="E590" s="51">
        <v>2.4340000000000002</v>
      </c>
      <c r="F590" s="51">
        <v>2.5390000000000001</v>
      </c>
      <c r="G590" s="51">
        <v>2.5390000000000001</v>
      </c>
      <c r="H590" s="51">
        <v>2.6389999999999998</v>
      </c>
      <c r="I590" s="51">
        <v>2.6389999999999998</v>
      </c>
      <c r="J590" s="51">
        <v>2.3730000000000002</v>
      </c>
    </row>
    <row r="591" spans="1:10" x14ac:dyDescent="0.2">
      <c r="A591" s="57">
        <v>38502</v>
      </c>
      <c r="B591" s="51">
        <v>2.4369999999999998</v>
      </c>
      <c r="C591" s="51">
        <v>2.4369999999999998</v>
      </c>
      <c r="D591" s="51">
        <v>2.391</v>
      </c>
      <c r="E591" s="51">
        <v>2.391</v>
      </c>
      <c r="F591" s="51">
        <v>2.496</v>
      </c>
      <c r="G591" s="51">
        <v>2.496</v>
      </c>
      <c r="H591" s="51">
        <v>2.5950000000000002</v>
      </c>
      <c r="I591" s="51">
        <v>2.5950000000000002</v>
      </c>
      <c r="J591" s="51">
        <v>2.367</v>
      </c>
    </row>
    <row r="592" spans="1:10" x14ac:dyDescent="0.2">
      <c r="A592" s="57">
        <v>38509</v>
      </c>
      <c r="B592" s="51">
        <v>2.4049999999999998</v>
      </c>
      <c r="C592" s="51">
        <v>2.4049999999999998</v>
      </c>
      <c r="D592" s="51">
        <v>2.36</v>
      </c>
      <c r="E592" s="51">
        <v>2.36</v>
      </c>
      <c r="F592" s="51">
        <v>2.4630000000000001</v>
      </c>
      <c r="G592" s="51">
        <v>2.4630000000000001</v>
      </c>
      <c r="H592" s="51">
        <v>2.5630000000000002</v>
      </c>
      <c r="I592" s="51">
        <v>2.5630000000000002</v>
      </c>
      <c r="J592" s="51">
        <v>2.4209999999999998</v>
      </c>
    </row>
    <row r="593" spans="1:10" x14ac:dyDescent="0.2">
      <c r="A593" s="57">
        <v>38516</v>
      </c>
      <c r="B593" s="51">
        <v>2.3780000000000001</v>
      </c>
      <c r="C593" s="51">
        <v>2.3780000000000001</v>
      </c>
      <c r="D593" s="51">
        <v>2.3330000000000002</v>
      </c>
      <c r="E593" s="51">
        <v>2.3330000000000002</v>
      </c>
      <c r="F593" s="51">
        <v>2.4359999999999999</v>
      </c>
      <c r="G593" s="51">
        <v>2.4359999999999999</v>
      </c>
      <c r="H593" s="51">
        <v>2.5339999999999998</v>
      </c>
      <c r="I593" s="51">
        <v>2.5339999999999998</v>
      </c>
      <c r="J593" s="51">
        <v>2.4569999999999999</v>
      </c>
    </row>
    <row r="594" spans="1:10" x14ac:dyDescent="0.2">
      <c r="A594" s="57">
        <v>38523</v>
      </c>
      <c r="B594" s="51">
        <v>2.3980000000000001</v>
      </c>
      <c r="C594" s="51">
        <v>2.3980000000000001</v>
      </c>
      <c r="D594" s="51">
        <v>2.3519999999999999</v>
      </c>
      <c r="E594" s="51">
        <v>2.3519999999999999</v>
      </c>
      <c r="F594" s="51">
        <v>2.456</v>
      </c>
      <c r="G594" s="51">
        <v>2.456</v>
      </c>
      <c r="H594" s="51">
        <v>2.5550000000000002</v>
      </c>
      <c r="I594" s="51">
        <v>2.5550000000000002</v>
      </c>
      <c r="J594" s="51">
        <v>2.476</v>
      </c>
    </row>
    <row r="595" spans="1:10" x14ac:dyDescent="0.2">
      <c r="A595" s="57">
        <v>38530</v>
      </c>
      <c r="B595" s="51">
        <v>2.4580000000000002</v>
      </c>
      <c r="C595" s="51">
        <v>2.4580000000000002</v>
      </c>
      <c r="D595" s="51">
        <v>2.4119999999999999</v>
      </c>
      <c r="E595" s="51">
        <v>2.4119999999999999</v>
      </c>
      <c r="F595" s="51">
        <v>2.516</v>
      </c>
      <c r="G595" s="51">
        <v>2.516</v>
      </c>
      <c r="H595" s="51">
        <v>2.6150000000000002</v>
      </c>
      <c r="I595" s="51">
        <v>2.6150000000000002</v>
      </c>
      <c r="J595" s="51">
        <v>2.5219999999999998</v>
      </c>
    </row>
    <row r="596" spans="1:10" x14ac:dyDescent="0.2">
      <c r="A596" s="57">
        <v>38537</v>
      </c>
      <c r="B596" s="51">
        <v>2.5009999999999999</v>
      </c>
      <c r="C596" s="51">
        <v>2.5009999999999999</v>
      </c>
      <c r="D596" s="51">
        <v>2.4569999999999999</v>
      </c>
      <c r="E596" s="51">
        <v>2.4569999999999999</v>
      </c>
      <c r="F596" s="51">
        <v>2.556</v>
      </c>
      <c r="G596" s="51">
        <v>2.556</v>
      </c>
      <c r="H596" s="51">
        <v>2.6520000000000001</v>
      </c>
      <c r="I596" s="51">
        <v>2.6520000000000001</v>
      </c>
      <c r="J596" s="51">
        <v>2.5539999999999998</v>
      </c>
    </row>
    <row r="597" spans="1:10" x14ac:dyDescent="0.2">
      <c r="A597" s="57">
        <v>38544</v>
      </c>
      <c r="B597" s="51">
        <v>2.5680000000000001</v>
      </c>
      <c r="C597" s="51">
        <v>2.5680000000000001</v>
      </c>
      <c r="D597" s="51">
        <v>2.5249999999999999</v>
      </c>
      <c r="E597" s="51">
        <v>2.5249999999999999</v>
      </c>
      <c r="F597" s="51">
        <v>2.6240000000000001</v>
      </c>
      <c r="G597" s="51">
        <v>2.6240000000000001</v>
      </c>
      <c r="H597" s="51">
        <v>2.72</v>
      </c>
      <c r="I597" s="51">
        <v>2.72</v>
      </c>
      <c r="J597" s="51">
        <v>2.589</v>
      </c>
    </row>
    <row r="598" spans="1:10" x14ac:dyDescent="0.2">
      <c r="A598" s="57">
        <v>38551</v>
      </c>
      <c r="B598" s="51">
        <v>2.581</v>
      </c>
      <c r="C598" s="51">
        <v>2.581</v>
      </c>
      <c r="D598" s="51">
        <v>2.5379999999999998</v>
      </c>
      <c r="E598" s="51">
        <v>2.5379999999999998</v>
      </c>
      <c r="F598" s="51">
        <v>2.6320000000000001</v>
      </c>
      <c r="G598" s="51">
        <v>2.6320000000000001</v>
      </c>
      <c r="H598" s="51">
        <v>2.7309999999999999</v>
      </c>
      <c r="I598" s="51">
        <v>2.7309999999999999</v>
      </c>
      <c r="J598" s="51">
        <v>2.589</v>
      </c>
    </row>
    <row r="599" spans="1:10" x14ac:dyDescent="0.2">
      <c r="A599" s="57">
        <v>38558</v>
      </c>
      <c r="B599" s="51">
        <v>2.585</v>
      </c>
      <c r="C599" s="51">
        <v>2.585</v>
      </c>
      <c r="D599" s="51">
        <v>2.5409999999999999</v>
      </c>
      <c r="E599" s="51">
        <v>2.5409999999999999</v>
      </c>
      <c r="F599" s="51">
        <v>2.645</v>
      </c>
      <c r="G599" s="51">
        <v>2.645</v>
      </c>
      <c r="H599" s="51">
        <v>2.7320000000000002</v>
      </c>
      <c r="I599" s="51">
        <v>2.7320000000000002</v>
      </c>
      <c r="J599" s="51">
        <v>2.5779999999999998</v>
      </c>
    </row>
    <row r="600" spans="1:10" x14ac:dyDescent="0.2">
      <c r="A600" s="57">
        <v>38565</v>
      </c>
      <c r="B600" s="51">
        <v>2.593</v>
      </c>
      <c r="C600" s="51">
        <v>2.593</v>
      </c>
      <c r="D600" s="51">
        <v>2.5489999999999999</v>
      </c>
      <c r="E600" s="51">
        <v>2.5489999999999999</v>
      </c>
      <c r="F600" s="51">
        <v>2.6509999999999998</v>
      </c>
      <c r="G600" s="51">
        <v>2.6509999999999998</v>
      </c>
      <c r="H600" s="51">
        <v>2.746</v>
      </c>
      <c r="I600" s="51">
        <v>2.746</v>
      </c>
      <c r="J600" s="51">
        <v>2.657</v>
      </c>
    </row>
    <row r="601" spans="1:10" x14ac:dyDescent="0.2">
      <c r="A601" s="57">
        <v>38572</v>
      </c>
      <c r="B601" s="51">
        <v>2.645</v>
      </c>
      <c r="C601" s="51">
        <v>2.645</v>
      </c>
      <c r="D601" s="51">
        <v>2.601</v>
      </c>
      <c r="E601" s="51">
        <v>2.601</v>
      </c>
      <c r="F601" s="51">
        <v>2.702</v>
      </c>
      <c r="G601" s="51">
        <v>2.702</v>
      </c>
      <c r="H601" s="51">
        <v>2.794</v>
      </c>
      <c r="I601" s="51">
        <v>2.794</v>
      </c>
      <c r="J601" s="51">
        <v>2.9430000000000001</v>
      </c>
    </row>
    <row r="602" spans="1:10" x14ac:dyDescent="0.2">
      <c r="A602" s="57">
        <v>38579</v>
      </c>
      <c r="B602" s="51">
        <v>2.76</v>
      </c>
      <c r="C602" s="51">
        <v>2.76</v>
      </c>
      <c r="D602" s="51">
        <v>2.7160000000000002</v>
      </c>
      <c r="E602" s="51">
        <v>2.7160000000000002</v>
      </c>
      <c r="F602" s="51">
        <v>2.8159999999999998</v>
      </c>
      <c r="G602" s="51">
        <v>2.8159999999999998</v>
      </c>
      <c r="H602" s="51">
        <v>2.9089999999999998</v>
      </c>
      <c r="I602" s="51">
        <v>2.9089999999999998</v>
      </c>
      <c r="J602" s="51">
        <v>3.0419999999999998</v>
      </c>
    </row>
    <row r="603" spans="1:10" x14ac:dyDescent="0.2">
      <c r="A603" s="57">
        <v>38586</v>
      </c>
      <c r="B603" s="51">
        <v>2.7930000000000001</v>
      </c>
      <c r="C603" s="51">
        <v>2.7930000000000001</v>
      </c>
      <c r="D603" s="51">
        <v>2.75</v>
      </c>
      <c r="E603" s="51">
        <v>2.75</v>
      </c>
      <c r="F603" s="51">
        <v>2.847</v>
      </c>
      <c r="G603" s="51">
        <v>2.847</v>
      </c>
      <c r="H603" s="51">
        <v>2.9430000000000001</v>
      </c>
      <c r="I603" s="51">
        <v>2.9430000000000001</v>
      </c>
      <c r="J603" s="51">
        <v>3.0369999999999999</v>
      </c>
    </row>
    <row r="604" spans="1:10" x14ac:dyDescent="0.2">
      <c r="A604" s="57">
        <v>38593</v>
      </c>
      <c r="B604" s="51">
        <v>2.8119999999999998</v>
      </c>
      <c r="C604" s="51">
        <v>2.8119999999999998</v>
      </c>
      <c r="D604" s="51">
        <v>2.77</v>
      </c>
      <c r="E604" s="51">
        <v>2.77</v>
      </c>
      <c r="F604" s="51">
        <v>2.867</v>
      </c>
      <c r="G604" s="51">
        <v>2.867</v>
      </c>
      <c r="H604" s="51">
        <v>2.9590000000000001</v>
      </c>
      <c r="I604" s="51">
        <v>2.9590000000000001</v>
      </c>
      <c r="J604" s="51">
        <v>3.0449999999999999</v>
      </c>
    </row>
    <row r="605" spans="1:10" x14ac:dyDescent="0.2">
      <c r="A605" s="57">
        <v>38600</v>
      </c>
      <c r="B605" s="51">
        <v>3.0960000000000001</v>
      </c>
      <c r="C605" s="51">
        <v>3.0960000000000001</v>
      </c>
      <c r="D605" s="51">
        <v>3.056</v>
      </c>
      <c r="E605" s="51">
        <v>3.056</v>
      </c>
      <c r="F605" s="51">
        <v>3.1469999999999998</v>
      </c>
      <c r="G605" s="51">
        <v>3.1469999999999998</v>
      </c>
      <c r="H605" s="51">
        <v>3.2370000000000001</v>
      </c>
      <c r="I605" s="51">
        <v>3.2370000000000001</v>
      </c>
      <c r="J605" s="51">
        <v>3.25</v>
      </c>
    </row>
    <row r="606" spans="1:10" x14ac:dyDescent="0.2">
      <c r="A606" s="57">
        <v>38607</v>
      </c>
      <c r="B606" s="51">
        <v>3.0459999999999998</v>
      </c>
      <c r="C606" s="51">
        <v>3.0459999999999998</v>
      </c>
      <c r="D606" s="51">
        <v>3.004</v>
      </c>
      <c r="E606" s="51">
        <v>3.004</v>
      </c>
      <c r="F606" s="51">
        <v>3.0990000000000002</v>
      </c>
      <c r="G606" s="51">
        <v>3.0990000000000002</v>
      </c>
      <c r="H606" s="51">
        <v>3.1920000000000002</v>
      </c>
      <c r="I606" s="51">
        <v>3.1920000000000002</v>
      </c>
      <c r="J606" s="51">
        <v>3.1579999999999999</v>
      </c>
    </row>
    <row r="607" spans="1:10" x14ac:dyDescent="0.2">
      <c r="A607" s="57">
        <v>38614</v>
      </c>
      <c r="B607" s="51">
        <v>2.9969999999999999</v>
      </c>
      <c r="C607" s="51">
        <v>2.9969999999999999</v>
      </c>
      <c r="D607" s="51">
        <v>2.9540000000000002</v>
      </c>
      <c r="E607" s="51">
        <v>2.9540000000000002</v>
      </c>
      <c r="F607" s="51">
        <v>3.0529999999999999</v>
      </c>
      <c r="G607" s="51">
        <v>3.0529999999999999</v>
      </c>
      <c r="H607" s="51">
        <v>3.145</v>
      </c>
      <c r="I607" s="51">
        <v>3.145</v>
      </c>
      <c r="J607" s="51">
        <v>3.06</v>
      </c>
    </row>
    <row r="608" spans="1:10" x14ac:dyDescent="0.2">
      <c r="A608" s="57">
        <v>38621</v>
      </c>
      <c r="B608" s="51">
        <v>2.9889999999999999</v>
      </c>
      <c r="C608" s="51">
        <v>2.9889999999999999</v>
      </c>
      <c r="D608" s="51">
        <v>2.9470000000000001</v>
      </c>
      <c r="E608" s="51">
        <v>2.9470000000000001</v>
      </c>
      <c r="F608" s="51">
        <v>3.044</v>
      </c>
      <c r="G608" s="51">
        <v>3.044</v>
      </c>
      <c r="H608" s="51">
        <v>3.1339999999999999</v>
      </c>
      <c r="I608" s="51">
        <v>3.1339999999999999</v>
      </c>
      <c r="J608" s="51">
        <v>3.0310000000000001</v>
      </c>
    </row>
    <row r="609" spans="1:10" x14ac:dyDescent="0.2">
      <c r="A609" s="57">
        <v>38628</v>
      </c>
      <c r="B609" s="51">
        <v>3.0169999999999999</v>
      </c>
      <c r="C609" s="51">
        <v>3.0169999999999999</v>
      </c>
      <c r="D609" s="51">
        <v>2.9729999999999999</v>
      </c>
      <c r="E609" s="51">
        <v>2.9729999999999999</v>
      </c>
      <c r="F609" s="51">
        <v>3.0739999999999998</v>
      </c>
      <c r="G609" s="51">
        <v>3.0739999999999998</v>
      </c>
      <c r="H609" s="51">
        <v>3.1669999999999998</v>
      </c>
      <c r="I609" s="51">
        <v>3.1669999999999998</v>
      </c>
      <c r="J609" s="51">
        <v>3.262</v>
      </c>
    </row>
    <row r="610" spans="1:10" x14ac:dyDescent="0.2">
      <c r="A610" s="57">
        <v>38635</v>
      </c>
      <c r="B610" s="51">
        <v>3.008</v>
      </c>
      <c r="C610" s="51">
        <v>3.008</v>
      </c>
      <c r="D610" s="51">
        <v>2.964</v>
      </c>
      <c r="E610" s="51">
        <v>2.964</v>
      </c>
      <c r="F610" s="51">
        <v>3.0630000000000002</v>
      </c>
      <c r="G610" s="51">
        <v>3.0630000000000002</v>
      </c>
      <c r="H610" s="51">
        <v>3.161</v>
      </c>
      <c r="I610" s="51">
        <v>3.161</v>
      </c>
      <c r="J610" s="51">
        <v>3.24</v>
      </c>
    </row>
    <row r="611" spans="1:10" x14ac:dyDescent="0.2">
      <c r="A611" s="57">
        <v>38642</v>
      </c>
      <c r="B611" s="51">
        <v>2.9449999999999998</v>
      </c>
      <c r="C611" s="51">
        <v>2.9449999999999998</v>
      </c>
      <c r="D611" s="51">
        <v>2.9020000000000001</v>
      </c>
      <c r="E611" s="51">
        <v>2.9020000000000001</v>
      </c>
      <c r="F611" s="51">
        <v>2.9990000000000001</v>
      </c>
      <c r="G611" s="51">
        <v>2.9990000000000001</v>
      </c>
      <c r="H611" s="51">
        <v>3.0910000000000002</v>
      </c>
      <c r="I611" s="51">
        <v>3.0910000000000002</v>
      </c>
      <c r="J611" s="51">
        <v>3.21</v>
      </c>
    </row>
    <row r="612" spans="1:10" x14ac:dyDescent="0.2">
      <c r="A612" s="57">
        <v>38649</v>
      </c>
      <c r="B612" s="51">
        <v>2.8690000000000002</v>
      </c>
      <c r="C612" s="51">
        <v>2.8690000000000002</v>
      </c>
      <c r="D612" s="51">
        <v>2.827</v>
      </c>
      <c r="E612" s="51">
        <v>2.827</v>
      </c>
      <c r="F612" s="51">
        <v>2.9220000000000002</v>
      </c>
      <c r="G612" s="51">
        <v>2.9220000000000002</v>
      </c>
      <c r="H612" s="51">
        <v>3.0169999999999999</v>
      </c>
      <c r="I612" s="51">
        <v>3.0169999999999999</v>
      </c>
      <c r="J612" s="51">
        <v>3.1520000000000001</v>
      </c>
    </row>
    <row r="613" spans="1:10" x14ac:dyDescent="0.2">
      <c r="A613" s="57">
        <v>38656</v>
      </c>
      <c r="B613" s="51">
        <v>2.79</v>
      </c>
      <c r="C613" s="51">
        <v>2.79</v>
      </c>
      <c r="D613" s="51">
        <v>2.7469999999999999</v>
      </c>
      <c r="E613" s="51">
        <v>2.7469999999999999</v>
      </c>
      <c r="F613" s="51">
        <v>2.8420000000000001</v>
      </c>
      <c r="G613" s="51">
        <v>2.8420000000000001</v>
      </c>
      <c r="H613" s="51">
        <v>2.94</v>
      </c>
      <c r="I613" s="51">
        <v>2.94</v>
      </c>
      <c r="J613" s="51">
        <v>2.9359999999999999</v>
      </c>
    </row>
    <row r="614" spans="1:10" x14ac:dyDescent="0.2">
      <c r="A614" s="57">
        <v>38663</v>
      </c>
      <c r="B614" s="51">
        <v>2.7029999999999998</v>
      </c>
      <c r="C614" s="51">
        <v>2.7029999999999998</v>
      </c>
      <c r="D614" s="51">
        <v>2.6589999999999998</v>
      </c>
      <c r="E614" s="51">
        <v>2.6589999999999998</v>
      </c>
      <c r="F614" s="51">
        <v>2.7589999999999999</v>
      </c>
      <c r="G614" s="51">
        <v>2.7589999999999999</v>
      </c>
      <c r="H614" s="51">
        <v>2.8540000000000001</v>
      </c>
      <c r="I614" s="51">
        <v>2.8540000000000001</v>
      </c>
      <c r="J614" s="51">
        <v>2.7970000000000002</v>
      </c>
    </row>
    <row r="615" spans="1:10" x14ac:dyDescent="0.2">
      <c r="A615" s="57">
        <v>38670</v>
      </c>
      <c r="B615" s="51">
        <v>2.6240000000000001</v>
      </c>
      <c r="C615" s="51">
        <v>2.6240000000000001</v>
      </c>
      <c r="D615" s="51">
        <v>2.5819999999999999</v>
      </c>
      <c r="E615" s="51">
        <v>2.5819999999999999</v>
      </c>
      <c r="F615" s="51">
        <v>2.677</v>
      </c>
      <c r="G615" s="51">
        <v>2.677</v>
      </c>
      <c r="H615" s="51">
        <v>2.7719999999999998</v>
      </c>
      <c r="I615" s="51">
        <v>2.7719999999999998</v>
      </c>
      <c r="J615" s="51">
        <v>2.7170000000000001</v>
      </c>
    </row>
    <row r="616" spans="1:10" x14ac:dyDescent="0.2">
      <c r="A616" s="57">
        <v>38677</v>
      </c>
      <c r="B616" s="51">
        <v>2.4980000000000002</v>
      </c>
      <c r="C616" s="51">
        <v>2.4980000000000002</v>
      </c>
      <c r="D616" s="51">
        <v>2.4529999999999998</v>
      </c>
      <c r="E616" s="51">
        <v>2.4529999999999998</v>
      </c>
      <c r="F616" s="51">
        <v>2.5550000000000002</v>
      </c>
      <c r="G616" s="51">
        <v>2.5550000000000002</v>
      </c>
      <c r="H616" s="51">
        <v>2.6539999999999999</v>
      </c>
      <c r="I616" s="51">
        <v>2.6539999999999999</v>
      </c>
      <c r="J616" s="51">
        <v>2.5990000000000002</v>
      </c>
    </row>
    <row r="617" spans="1:10" x14ac:dyDescent="0.2">
      <c r="A617" s="57">
        <v>38684</v>
      </c>
      <c r="B617" s="51">
        <v>2.456</v>
      </c>
      <c r="C617" s="51">
        <v>2.456</v>
      </c>
      <c r="D617" s="51">
        <v>2.4119999999999999</v>
      </c>
      <c r="E617" s="51">
        <v>2.4119999999999999</v>
      </c>
      <c r="F617" s="51">
        <v>2.512</v>
      </c>
      <c r="G617" s="51">
        <v>2.512</v>
      </c>
      <c r="H617" s="51">
        <v>2.6080000000000001</v>
      </c>
      <c r="I617" s="51">
        <v>2.6080000000000001</v>
      </c>
      <c r="J617" s="51">
        <v>2.5590000000000002</v>
      </c>
    </row>
    <row r="618" spans="1:10" x14ac:dyDescent="0.2">
      <c r="A618" s="57">
        <v>38691</v>
      </c>
      <c r="B618" s="51">
        <v>2.379</v>
      </c>
      <c r="C618" s="51">
        <v>2.379</v>
      </c>
      <c r="D618" s="51">
        <v>2.335</v>
      </c>
      <c r="E618" s="51">
        <v>2.335</v>
      </c>
      <c r="F618" s="51">
        <v>2.4359999999999999</v>
      </c>
      <c r="G618" s="51">
        <v>2.4359999999999999</v>
      </c>
      <c r="H618" s="51">
        <v>2.5350000000000001</v>
      </c>
      <c r="I618" s="51">
        <v>2.5350000000000001</v>
      </c>
      <c r="J618" s="51">
        <v>2.4860000000000002</v>
      </c>
    </row>
    <row r="619" spans="1:10" x14ac:dyDescent="0.2">
      <c r="A619" s="57">
        <v>38698</v>
      </c>
      <c r="B619" s="51">
        <v>2.323</v>
      </c>
      <c r="C619" s="51">
        <v>2.323</v>
      </c>
      <c r="D619" s="51">
        <v>2.2770000000000001</v>
      </c>
      <c r="E619" s="51">
        <v>2.2770000000000001</v>
      </c>
      <c r="F619" s="51">
        <v>2.3820000000000001</v>
      </c>
      <c r="G619" s="51">
        <v>2.3820000000000001</v>
      </c>
      <c r="H619" s="51">
        <v>2.4809999999999999</v>
      </c>
      <c r="I619" s="51">
        <v>2.4809999999999999</v>
      </c>
      <c r="J619" s="51">
        <v>2.4649999999999999</v>
      </c>
    </row>
    <row r="620" spans="1:10" x14ac:dyDescent="0.2">
      <c r="A620" s="57">
        <v>38705</v>
      </c>
      <c r="B620" s="51">
        <v>2.2949999999999999</v>
      </c>
      <c r="C620" s="51">
        <v>2.2949999999999999</v>
      </c>
      <c r="D620" s="51">
        <v>2.2490000000000001</v>
      </c>
      <c r="E620" s="51">
        <v>2.2490000000000001</v>
      </c>
      <c r="F620" s="51">
        <v>2.3519999999999999</v>
      </c>
      <c r="G620" s="51">
        <v>2.3519999999999999</v>
      </c>
      <c r="H620" s="51">
        <v>2.452</v>
      </c>
      <c r="I620" s="51">
        <v>2.452</v>
      </c>
      <c r="J620" s="51">
        <v>2.5209999999999999</v>
      </c>
    </row>
    <row r="621" spans="1:10" x14ac:dyDescent="0.2">
      <c r="A621" s="57">
        <v>38712</v>
      </c>
      <c r="B621" s="51">
        <v>2.278</v>
      </c>
      <c r="C621" s="51">
        <v>2.278</v>
      </c>
      <c r="D621" s="51">
        <v>2.2330000000000001</v>
      </c>
      <c r="E621" s="51">
        <v>2.2330000000000001</v>
      </c>
      <c r="F621" s="51">
        <v>2.335</v>
      </c>
      <c r="G621" s="51">
        <v>2.335</v>
      </c>
      <c r="H621" s="51">
        <v>2.4350000000000001</v>
      </c>
      <c r="I621" s="51">
        <v>2.4350000000000001</v>
      </c>
      <c r="J621" s="51">
        <v>2.5430000000000001</v>
      </c>
    </row>
    <row r="622" spans="1:10" x14ac:dyDescent="0.2">
      <c r="A622" s="57">
        <v>38719</v>
      </c>
      <c r="B622" s="51">
        <v>2.2589999999999999</v>
      </c>
      <c r="C622" s="51">
        <v>2.2589999999999999</v>
      </c>
      <c r="D622" s="51">
        <v>2.2130000000000001</v>
      </c>
      <c r="E622" s="51">
        <v>2.2130000000000001</v>
      </c>
      <c r="F622" s="51">
        <v>2.3180000000000001</v>
      </c>
      <c r="G622" s="51">
        <v>2.3180000000000001</v>
      </c>
      <c r="H622" s="51">
        <v>2.4180000000000001</v>
      </c>
      <c r="I622" s="51">
        <v>2.4180000000000001</v>
      </c>
      <c r="J622" s="51">
        <v>2.5379999999999998</v>
      </c>
    </row>
    <row r="623" spans="1:10" x14ac:dyDescent="0.2">
      <c r="A623" s="57">
        <v>38726</v>
      </c>
      <c r="B623" s="51">
        <v>2.3719999999999999</v>
      </c>
      <c r="C623" s="51">
        <v>2.3719999999999999</v>
      </c>
      <c r="D623" s="51">
        <v>2.3279999999999998</v>
      </c>
      <c r="E623" s="51">
        <v>2.3279999999999998</v>
      </c>
      <c r="F623" s="51">
        <v>2.4279999999999999</v>
      </c>
      <c r="G623" s="51">
        <v>2.4279999999999999</v>
      </c>
      <c r="H623" s="51">
        <v>2.5270000000000001</v>
      </c>
      <c r="I623" s="51">
        <v>2.5270000000000001</v>
      </c>
      <c r="J623" s="51">
        <v>2.601</v>
      </c>
    </row>
    <row r="624" spans="1:10" x14ac:dyDescent="0.2">
      <c r="A624" s="57">
        <v>38733</v>
      </c>
      <c r="B624" s="51">
        <v>2.4620000000000002</v>
      </c>
      <c r="C624" s="51">
        <v>2.4620000000000002</v>
      </c>
      <c r="D624" s="51">
        <v>2.4169999999999998</v>
      </c>
      <c r="E624" s="51">
        <v>2.4169999999999998</v>
      </c>
      <c r="F624" s="51">
        <v>2.5190000000000001</v>
      </c>
      <c r="G624" s="51">
        <v>2.5190000000000001</v>
      </c>
      <c r="H624" s="51">
        <v>2.6190000000000002</v>
      </c>
      <c r="I624" s="51">
        <v>2.6190000000000002</v>
      </c>
      <c r="J624" s="51">
        <v>2.6030000000000002</v>
      </c>
    </row>
    <row r="625" spans="1:10" x14ac:dyDescent="0.2">
      <c r="A625" s="57">
        <v>38740</v>
      </c>
      <c r="B625" s="51">
        <v>2.4689999999999999</v>
      </c>
      <c r="C625" s="51">
        <v>2.4689999999999999</v>
      </c>
      <c r="D625" s="51">
        <v>2.4239999999999999</v>
      </c>
      <c r="E625" s="51">
        <v>2.4239999999999999</v>
      </c>
      <c r="F625" s="51">
        <v>2.5249999999999999</v>
      </c>
      <c r="G625" s="51">
        <v>2.5249999999999999</v>
      </c>
      <c r="H625" s="51">
        <v>2.625</v>
      </c>
      <c r="I625" s="51">
        <v>2.625</v>
      </c>
      <c r="J625" s="51">
        <v>2.6739999999999999</v>
      </c>
    </row>
    <row r="626" spans="1:10" x14ac:dyDescent="0.2">
      <c r="A626" s="57">
        <v>38747</v>
      </c>
      <c r="B626" s="51">
        <v>2.5579999999999998</v>
      </c>
      <c r="C626" s="51">
        <v>2.5579999999999998</v>
      </c>
      <c r="D626" s="51">
        <v>2.5129999999999999</v>
      </c>
      <c r="E626" s="51">
        <v>2.5129999999999999</v>
      </c>
      <c r="F626" s="51">
        <v>2.6160000000000001</v>
      </c>
      <c r="G626" s="51">
        <v>2.6160000000000001</v>
      </c>
      <c r="H626" s="51">
        <v>2.7149999999999999</v>
      </c>
      <c r="I626" s="51">
        <v>2.7149999999999999</v>
      </c>
      <c r="J626" s="51">
        <v>2.7330000000000001</v>
      </c>
    </row>
    <row r="627" spans="1:10" x14ac:dyDescent="0.2">
      <c r="A627" s="57">
        <v>38754</v>
      </c>
      <c r="B627" s="51">
        <v>2.589</v>
      </c>
      <c r="C627" s="51">
        <v>2.589</v>
      </c>
      <c r="D627" s="51">
        <v>2.544</v>
      </c>
      <c r="E627" s="51">
        <v>2.544</v>
      </c>
      <c r="F627" s="51">
        <v>2.6469999999999998</v>
      </c>
      <c r="G627" s="51">
        <v>2.6469999999999998</v>
      </c>
      <c r="H627" s="51">
        <v>2.7450000000000001</v>
      </c>
      <c r="I627" s="51">
        <v>2.7450000000000001</v>
      </c>
      <c r="J627" s="51">
        <v>2.7389999999999999</v>
      </c>
    </row>
    <row r="628" spans="1:10" x14ac:dyDescent="0.2">
      <c r="A628" s="57">
        <v>38761</v>
      </c>
      <c r="B628" s="51">
        <v>2.5670000000000002</v>
      </c>
      <c r="C628" s="51">
        <v>2.5670000000000002</v>
      </c>
      <c r="D628" s="51">
        <v>2.5219999999999998</v>
      </c>
      <c r="E628" s="51">
        <v>2.5219999999999998</v>
      </c>
      <c r="F628" s="51">
        <v>2.6240000000000001</v>
      </c>
      <c r="G628" s="51">
        <v>2.6240000000000001</v>
      </c>
      <c r="H628" s="51">
        <v>2.7240000000000002</v>
      </c>
      <c r="I628" s="51">
        <v>2.7240000000000002</v>
      </c>
      <c r="J628" s="51">
        <v>2.7090000000000001</v>
      </c>
    </row>
    <row r="629" spans="1:10" x14ac:dyDescent="0.2">
      <c r="A629" s="57">
        <v>38768</v>
      </c>
      <c r="B629" s="51">
        <v>2.5190000000000001</v>
      </c>
      <c r="C629" s="51">
        <v>2.5190000000000001</v>
      </c>
      <c r="D629" s="51">
        <v>2.4729999999999999</v>
      </c>
      <c r="E629" s="51">
        <v>2.4729999999999999</v>
      </c>
      <c r="F629" s="51">
        <v>2.5779999999999998</v>
      </c>
      <c r="G629" s="51">
        <v>2.5779999999999998</v>
      </c>
      <c r="H629" s="51">
        <v>2.6779999999999999</v>
      </c>
      <c r="I629" s="51">
        <v>2.6779999999999999</v>
      </c>
      <c r="J629" s="51">
        <v>2.6739999999999999</v>
      </c>
    </row>
    <row r="630" spans="1:10" x14ac:dyDescent="0.2">
      <c r="A630" s="57">
        <v>38775</v>
      </c>
      <c r="B630" s="51">
        <v>2.484</v>
      </c>
      <c r="C630" s="51">
        <v>2.484</v>
      </c>
      <c r="D630" s="51">
        <v>2.4390000000000001</v>
      </c>
      <c r="E630" s="51">
        <v>2.4390000000000001</v>
      </c>
      <c r="F630" s="51">
        <v>2.5419999999999998</v>
      </c>
      <c r="G630" s="51">
        <v>2.5419999999999998</v>
      </c>
      <c r="H630" s="51">
        <v>2.6429999999999998</v>
      </c>
      <c r="I630" s="51">
        <v>2.6429999999999998</v>
      </c>
      <c r="J630" s="51">
        <v>2.6880000000000002</v>
      </c>
    </row>
    <row r="631" spans="1:10" x14ac:dyDescent="0.2">
      <c r="A631" s="57">
        <v>38782</v>
      </c>
      <c r="B631" s="51">
        <v>2.5249999999999999</v>
      </c>
      <c r="C631" s="51">
        <v>2.5249999999999999</v>
      </c>
      <c r="D631" s="51">
        <v>2.48</v>
      </c>
      <c r="E631" s="51">
        <v>2.48</v>
      </c>
      <c r="F631" s="51">
        <v>2.581</v>
      </c>
      <c r="G631" s="51">
        <v>2.581</v>
      </c>
      <c r="H631" s="51">
        <v>2.6819999999999999</v>
      </c>
      <c r="I631" s="51">
        <v>2.6819999999999999</v>
      </c>
      <c r="J631" s="51">
        <v>2.7389999999999999</v>
      </c>
    </row>
    <row r="632" spans="1:10" x14ac:dyDescent="0.2">
      <c r="A632" s="57">
        <v>38789</v>
      </c>
      <c r="B632" s="51">
        <v>2.5779999999999998</v>
      </c>
      <c r="C632" s="51">
        <v>2.5779999999999998</v>
      </c>
      <c r="D632" s="51">
        <v>2.532</v>
      </c>
      <c r="E632" s="51">
        <v>2.532</v>
      </c>
      <c r="F632" s="51">
        <v>2.6339999999999999</v>
      </c>
      <c r="G632" s="51">
        <v>2.6339999999999999</v>
      </c>
      <c r="H632" s="51">
        <v>2.7360000000000002</v>
      </c>
      <c r="I632" s="51">
        <v>2.7360000000000002</v>
      </c>
      <c r="J632" s="51">
        <v>2.7469999999999999</v>
      </c>
    </row>
    <row r="633" spans="1:10" x14ac:dyDescent="0.2">
      <c r="A633" s="57">
        <v>38796</v>
      </c>
      <c r="B633" s="51">
        <v>2.68</v>
      </c>
      <c r="C633" s="51">
        <v>2.68</v>
      </c>
      <c r="D633" s="51">
        <v>2.6349999999999998</v>
      </c>
      <c r="E633" s="51">
        <v>2.6349999999999998</v>
      </c>
      <c r="F633" s="51">
        <v>2.7370000000000001</v>
      </c>
      <c r="G633" s="51">
        <v>2.7370000000000001</v>
      </c>
      <c r="H633" s="51">
        <v>2.8370000000000002</v>
      </c>
      <c r="I633" s="51">
        <v>2.8370000000000002</v>
      </c>
      <c r="J633" s="51">
        <v>2.738</v>
      </c>
    </row>
    <row r="634" spans="1:10" x14ac:dyDescent="0.2">
      <c r="A634" s="57">
        <v>38803</v>
      </c>
      <c r="B634" s="51">
        <v>2.714</v>
      </c>
      <c r="C634" s="51">
        <v>2.714</v>
      </c>
      <c r="D634" s="51">
        <v>2.669</v>
      </c>
      <c r="E634" s="51">
        <v>2.669</v>
      </c>
      <c r="F634" s="51">
        <v>2.77</v>
      </c>
      <c r="G634" s="51">
        <v>2.77</v>
      </c>
      <c r="H634" s="51">
        <v>2.87</v>
      </c>
      <c r="I634" s="51">
        <v>2.87</v>
      </c>
      <c r="J634" s="51">
        <v>2.7269999999999999</v>
      </c>
    </row>
    <row r="635" spans="1:10" x14ac:dyDescent="0.2">
      <c r="A635" s="57">
        <v>38810</v>
      </c>
      <c r="B635" s="51">
        <v>2.7879999999999998</v>
      </c>
      <c r="C635" s="51">
        <v>2.7879999999999998</v>
      </c>
      <c r="D635" s="51">
        <v>2.7429999999999999</v>
      </c>
      <c r="E635" s="51">
        <v>2.7429999999999999</v>
      </c>
      <c r="F635" s="51">
        <v>2.8439999999999999</v>
      </c>
      <c r="G635" s="51">
        <v>2.8439999999999999</v>
      </c>
      <c r="H635" s="51">
        <v>2.944</v>
      </c>
      <c r="I635" s="51">
        <v>2.944</v>
      </c>
      <c r="J635" s="51">
        <v>2.8119999999999998</v>
      </c>
    </row>
    <row r="636" spans="1:10" x14ac:dyDescent="0.2">
      <c r="A636" s="57">
        <v>38817</v>
      </c>
      <c r="B636" s="51">
        <v>2.8559999999999999</v>
      </c>
      <c r="C636" s="51">
        <v>2.8559999999999999</v>
      </c>
      <c r="D636" s="51">
        <v>2.8109999999999999</v>
      </c>
      <c r="E636" s="51">
        <v>2.8109999999999999</v>
      </c>
      <c r="F636" s="51">
        <v>2.9129999999999998</v>
      </c>
      <c r="G636" s="51">
        <v>2.9129999999999998</v>
      </c>
      <c r="H636" s="51">
        <v>3.0110000000000001</v>
      </c>
      <c r="I636" s="51">
        <v>3.0110000000000001</v>
      </c>
      <c r="J636" s="51">
        <v>2.8809999999999998</v>
      </c>
    </row>
    <row r="637" spans="1:10" x14ac:dyDescent="0.2">
      <c r="A637" s="57">
        <v>38824</v>
      </c>
      <c r="B637" s="51">
        <v>2.9420000000000002</v>
      </c>
      <c r="C637" s="51">
        <v>2.9420000000000002</v>
      </c>
      <c r="D637" s="51">
        <v>2.8959999999999999</v>
      </c>
      <c r="E637" s="51">
        <v>2.8959999999999999</v>
      </c>
      <c r="F637" s="51">
        <v>2.9980000000000002</v>
      </c>
      <c r="G637" s="51">
        <v>2.9980000000000002</v>
      </c>
      <c r="H637" s="51">
        <v>3.1</v>
      </c>
      <c r="I637" s="51">
        <v>3.1</v>
      </c>
      <c r="J637" s="51">
        <v>2.9329999999999998</v>
      </c>
    </row>
    <row r="638" spans="1:10" x14ac:dyDescent="0.2">
      <c r="A638" s="57">
        <v>38831</v>
      </c>
      <c r="B638" s="51">
        <v>3.1139999999999999</v>
      </c>
      <c r="C638" s="51">
        <v>3.1139999999999999</v>
      </c>
      <c r="D638" s="51">
        <v>3.0680000000000001</v>
      </c>
      <c r="E638" s="51">
        <v>3.0680000000000001</v>
      </c>
      <c r="F638" s="51">
        <v>3.1720000000000002</v>
      </c>
      <c r="G638" s="51">
        <v>3.1720000000000002</v>
      </c>
      <c r="H638" s="51">
        <v>3.2709999999999999</v>
      </c>
      <c r="I638" s="51">
        <v>3.2709999999999999</v>
      </c>
      <c r="J638" s="51">
        <v>3.1030000000000002</v>
      </c>
    </row>
    <row r="639" spans="1:10" x14ac:dyDescent="0.2">
      <c r="A639" s="57">
        <v>38838</v>
      </c>
      <c r="B639" s="51">
        <v>3.2480000000000002</v>
      </c>
      <c r="C639" s="51">
        <v>3.2480000000000002</v>
      </c>
      <c r="D639" s="51">
        <v>3.202</v>
      </c>
      <c r="E639" s="51">
        <v>3.202</v>
      </c>
      <c r="F639" s="51">
        <v>3.3079999999999998</v>
      </c>
      <c r="G639" s="51">
        <v>3.3079999999999998</v>
      </c>
      <c r="H639" s="51">
        <v>3.407</v>
      </c>
      <c r="I639" s="51">
        <v>3.407</v>
      </c>
      <c r="J639" s="51">
        <v>3.1629999999999998</v>
      </c>
    </row>
    <row r="640" spans="1:10" x14ac:dyDescent="0.2">
      <c r="A640" s="57">
        <v>38845</v>
      </c>
      <c r="B640" s="51">
        <v>3.379</v>
      </c>
      <c r="C640" s="51">
        <v>3.379</v>
      </c>
      <c r="D640" s="51">
        <v>3.3319999999999999</v>
      </c>
      <c r="E640" s="51">
        <v>3.3319999999999999</v>
      </c>
      <c r="F640" s="51">
        <v>3.4390000000000001</v>
      </c>
      <c r="G640" s="51">
        <v>3.4390000000000001</v>
      </c>
      <c r="H640" s="51">
        <v>3.5419999999999998</v>
      </c>
      <c r="I640" s="51">
        <v>3.5419999999999998</v>
      </c>
      <c r="J640" s="51">
        <v>3.2440000000000002</v>
      </c>
    </row>
    <row r="641" spans="1:10" x14ac:dyDescent="0.2">
      <c r="A641" s="57">
        <v>38852</v>
      </c>
      <c r="B641" s="51">
        <v>3.3759999999999999</v>
      </c>
      <c r="C641" s="51">
        <v>3.3759999999999999</v>
      </c>
      <c r="D641" s="51">
        <v>3.33</v>
      </c>
      <c r="E641" s="51">
        <v>3.33</v>
      </c>
      <c r="F641" s="51">
        <v>3.4350000000000001</v>
      </c>
      <c r="G641" s="51">
        <v>3.4350000000000001</v>
      </c>
      <c r="H641" s="51">
        <v>3.5379999999999998</v>
      </c>
      <c r="I641" s="51">
        <v>3.5379999999999998</v>
      </c>
      <c r="J641" s="51">
        <v>3.242</v>
      </c>
    </row>
    <row r="642" spans="1:10" x14ac:dyDescent="0.2">
      <c r="A642" s="57">
        <v>38859</v>
      </c>
      <c r="B642" s="51">
        <v>3.37</v>
      </c>
      <c r="C642" s="51">
        <v>3.37</v>
      </c>
      <c r="D642" s="51">
        <v>3.323</v>
      </c>
      <c r="E642" s="51">
        <v>3.323</v>
      </c>
      <c r="F642" s="51">
        <v>3.4289999999999998</v>
      </c>
      <c r="G642" s="51">
        <v>3.4289999999999998</v>
      </c>
      <c r="H642" s="51">
        <v>3.532</v>
      </c>
      <c r="I642" s="51">
        <v>3.532</v>
      </c>
      <c r="J642" s="51">
        <v>3.234</v>
      </c>
    </row>
    <row r="643" spans="1:10" x14ac:dyDescent="0.2">
      <c r="A643" s="57">
        <v>38866</v>
      </c>
      <c r="B643" s="51">
        <v>3.3119999999999998</v>
      </c>
      <c r="C643" s="51">
        <v>3.3119999999999998</v>
      </c>
      <c r="D643" s="51">
        <v>3.266</v>
      </c>
      <c r="E643" s="51">
        <v>3.266</v>
      </c>
      <c r="F643" s="51">
        <v>3.3690000000000002</v>
      </c>
      <c r="G643" s="51">
        <v>3.3690000000000002</v>
      </c>
      <c r="H643" s="51">
        <v>3.4769999999999999</v>
      </c>
      <c r="I643" s="51">
        <v>3.4769999999999999</v>
      </c>
      <c r="J643" s="51">
        <v>3.2269999999999999</v>
      </c>
    </row>
    <row r="644" spans="1:10" x14ac:dyDescent="0.2">
      <c r="A644" s="57">
        <v>38873</v>
      </c>
      <c r="B644" s="51">
        <v>3.3159999999999998</v>
      </c>
      <c r="C644" s="51">
        <v>3.3159999999999998</v>
      </c>
      <c r="D644" s="51">
        <v>3.2690000000000001</v>
      </c>
      <c r="E644" s="51">
        <v>3.2690000000000001</v>
      </c>
      <c r="F644" s="51">
        <v>3.3759999999999999</v>
      </c>
      <c r="G644" s="51">
        <v>3.3759999999999999</v>
      </c>
      <c r="H644" s="51">
        <v>3.4790000000000001</v>
      </c>
      <c r="I644" s="51">
        <v>3.4790000000000001</v>
      </c>
      <c r="J644" s="51">
        <v>3.2269999999999999</v>
      </c>
    </row>
    <row r="645" spans="1:10" x14ac:dyDescent="0.2">
      <c r="A645" s="57">
        <v>38880</v>
      </c>
      <c r="B645" s="51">
        <v>3.2709999999999999</v>
      </c>
      <c r="C645" s="51">
        <v>3.2709999999999999</v>
      </c>
      <c r="D645" s="51">
        <v>3.2250000000000001</v>
      </c>
      <c r="E645" s="51">
        <v>3.2250000000000001</v>
      </c>
      <c r="F645" s="51">
        <v>3.33</v>
      </c>
      <c r="G645" s="51">
        <v>3.33</v>
      </c>
      <c r="H645" s="51">
        <v>3.431</v>
      </c>
      <c r="I645" s="51">
        <v>3.431</v>
      </c>
      <c r="J645" s="51">
        <v>3.2170000000000001</v>
      </c>
    </row>
    <row r="646" spans="1:10" x14ac:dyDescent="0.2">
      <c r="A646" s="57">
        <v>38887</v>
      </c>
      <c r="B646" s="51">
        <v>3.2450000000000001</v>
      </c>
      <c r="C646" s="51">
        <v>3.2450000000000001</v>
      </c>
      <c r="D646" s="51">
        <v>3.198</v>
      </c>
      <c r="E646" s="51">
        <v>3.198</v>
      </c>
      <c r="F646" s="51">
        <v>3.306</v>
      </c>
      <c r="G646" s="51">
        <v>3.306</v>
      </c>
      <c r="H646" s="51">
        <v>3.4060000000000001</v>
      </c>
      <c r="I646" s="51">
        <v>3.4060000000000001</v>
      </c>
      <c r="J646" s="51">
        <v>3.1850000000000001</v>
      </c>
    </row>
    <row r="647" spans="1:10" x14ac:dyDescent="0.2">
      <c r="A647" s="57">
        <v>38894</v>
      </c>
      <c r="B647" s="51">
        <v>3.2090000000000001</v>
      </c>
      <c r="C647" s="51">
        <v>3.2090000000000001</v>
      </c>
      <c r="D647" s="51">
        <v>3.1629999999999998</v>
      </c>
      <c r="E647" s="51">
        <v>3.1629999999999998</v>
      </c>
      <c r="F647" s="51">
        <v>3.2690000000000001</v>
      </c>
      <c r="G647" s="51">
        <v>3.2690000000000001</v>
      </c>
      <c r="H647" s="51">
        <v>3.3679999999999999</v>
      </c>
      <c r="I647" s="51">
        <v>3.3679999999999999</v>
      </c>
      <c r="J647" s="51">
        <v>3.14</v>
      </c>
    </row>
    <row r="648" spans="1:10" x14ac:dyDescent="0.2">
      <c r="A648" s="57">
        <v>38901</v>
      </c>
      <c r="B648" s="51">
        <v>3.234</v>
      </c>
      <c r="C648" s="51">
        <v>3.234</v>
      </c>
      <c r="D648" s="51">
        <v>3.1890000000000001</v>
      </c>
      <c r="E648" s="51">
        <v>3.1890000000000001</v>
      </c>
      <c r="F648" s="51">
        <v>3.2919999999999998</v>
      </c>
      <c r="G648" s="51">
        <v>3.2919999999999998</v>
      </c>
      <c r="H648" s="51">
        <v>3.391</v>
      </c>
      <c r="I648" s="51">
        <v>3.391</v>
      </c>
      <c r="J648" s="51">
        <v>3.1190000000000002</v>
      </c>
    </row>
    <row r="649" spans="1:10" x14ac:dyDescent="0.2">
      <c r="A649" s="57">
        <v>38908</v>
      </c>
      <c r="B649" s="51">
        <v>3.2709999999999999</v>
      </c>
      <c r="C649" s="51">
        <v>3.2709999999999999</v>
      </c>
      <c r="D649" s="51">
        <v>3.2240000000000002</v>
      </c>
      <c r="E649" s="51">
        <v>3.2240000000000002</v>
      </c>
      <c r="F649" s="51">
        <v>3.3290000000000002</v>
      </c>
      <c r="G649" s="51">
        <v>3.3290000000000002</v>
      </c>
      <c r="H649" s="51">
        <v>3.4319999999999999</v>
      </c>
      <c r="I649" s="51">
        <v>3.4319999999999999</v>
      </c>
      <c r="J649" s="51">
        <v>3.113</v>
      </c>
    </row>
    <row r="650" spans="1:10" x14ac:dyDescent="0.2">
      <c r="A650" s="57">
        <v>38915</v>
      </c>
      <c r="B650" s="51">
        <v>3.286</v>
      </c>
      <c r="C650" s="51">
        <v>3.286</v>
      </c>
      <c r="D650" s="51">
        <v>3.24</v>
      </c>
      <c r="E650" s="51">
        <v>3.24</v>
      </c>
      <c r="F650" s="51">
        <v>3.3439999999999999</v>
      </c>
      <c r="G650" s="51">
        <v>3.3439999999999999</v>
      </c>
      <c r="H650" s="51">
        <v>3.4460000000000002</v>
      </c>
      <c r="I650" s="51">
        <v>3.4460000000000002</v>
      </c>
      <c r="J650" s="51">
        <v>3.097</v>
      </c>
    </row>
    <row r="651" spans="1:10" x14ac:dyDescent="0.2">
      <c r="A651" s="57">
        <v>38922</v>
      </c>
      <c r="B651" s="51">
        <v>3.2669999999999999</v>
      </c>
      <c r="C651" s="51">
        <v>3.2669999999999999</v>
      </c>
      <c r="D651" s="51">
        <v>3.22</v>
      </c>
      <c r="E651" s="51">
        <v>3.22</v>
      </c>
      <c r="F651" s="51">
        <v>3.3250000000000002</v>
      </c>
      <c r="G651" s="51">
        <v>3.3250000000000002</v>
      </c>
      <c r="H651" s="51">
        <v>3.427</v>
      </c>
      <c r="I651" s="51">
        <v>3.427</v>
      </c>
      <c r="J651" s="51">
        <v>3.097</v>
      </c>
    </row>
    <row r="652" spans="1:10" x14ac:dyDescent="0.2">
      <c r="A652" s="57">
        <v>38929</v>
      </c>
      <c r="B652" s="51">
        <v>3.2440000000000002</v>
      </c>
      <c r="C652" s="51">
        <v>3.2440000000000002</v>
      </c>
      <c r="D652" s="51">
        <v>3.198</v>
      </c>
      <c r="E652" s="51">
        <v>3.198</v>
      </c>
      <c r="F652" s="51">
        <v>3.3039999999999998</v>
      </c>
      <c r="G652" s="51">
        <v>3.3039999999999998</v>
      </c>
      <c r="H652" s="51">
        <v>3.403</v>
      </c>
      <c r="I652" s="51">
        <v>3.403</v>
      </c>
      <c r="J652" s="51">
        <v>3.093</v>
      </c>
    </row>
    <row r="653" spans="1:10" x14ac:dyDescent="0.2">
      <c r="A653" s="57">
        <v>38936</v>
      </c>
      <c r="B653" s="51">
        <v>3.2389999999999999</v>
      </c>
      <c r="C653" s="51">
        <v>3.2389999999999999</v>
      </c>
      <c r="D653" s="51">
        <v>3.1920000000000002</v>
      </c>
      <c r="E653" s="51">
        <v>3.1920000000000002</v>
      </c>
      <c r="F653" s="51">
        <v>3.3</v>
      </c>
      <c r="G653" s="51">
        <v>3.3</v>
      </c>
      <c r="H653" s="51">
        <v>3.4</v>
      </c>
      <c r="I653" s="51">
        <v>3.4</v>
      </c>
      <c r="J653" s="51">
        <v>3.13</v>
      </c>
    </row>
    <row r="654" spans="1:10" x14ac:dyDescent="0.2">
      <c r="A654" s="57">
        <v>38943</v>
      </c>
      <c r="B654" s="51">
        <v>3.2589999999999999</v>
      </c>
      <c r="C654" s="51">
        <v>3.2589999999999999</v>
      </c>
      <c r="D654" s="51">
        <v>3.2109999999999999</v>
      </c>
      <c r="E654" s="51">
        <v>3.2109999999999999</v>
      </c>
      <c r="F654" s="51">
        <v>3.319</v>
      </c>
      <c r="G654" s="51">
        <v>3.319</v>
      </c>
      <c r="H654" s="51">
        <v>3.427</v>
      </c>
      <c r="I654" s="51">
        <v>3.427</v>
      </c>
      <c r="J654" s="51">
        <v>3.22</v>
      </c>
    </row>
    <row r="655" spans="1:10" x14ac:dyDescent="0.2">
      <c r="A655" s="57">
        <v>38950</v>
      </c>
      <c r="B655" s="51">
        <v>3.2080000000000002</v>
      </c>
      <c r="C655" s="51">
        <v>3.2080000000000002</v>
      </c>
      <c r="D655" s="51">
        <v>3.1619999999999999</v>
      </c>
      <c r="E655" s="51">
        <v>3.1619999999999999</v>
      </c>
      <c r="F655" s="51">
        <v>3.2669999999999999</v>
      </c>
      <c r="G655" s="51">
        <v>3.2669999999999999</v>
      </c>
      <c r="H655" s="51">
        <v>3.367</v>
      </c>
      <c r="I655" s="51">
        <v>3.367</v>
      </c>
      <c r="J655" s="51">
        <v>3.2210000000000001</v>
      </c>
    </row>
    <row r="656" spans="1:10" x14ac:dyDescent="0.2">
      <c r="A656" s="57">
        <v>38957</v>
      </c>
      <c r="B656" s="51">
        <v>3.1429999999999998</v>
      </c>
      <c r="C656" s="51">
        <v>3.1429999999999998</v>
      </c>
      <c r="D656" s="51">
        <v>3.0979999999999999</v>
      </c>
      <c r="E656" s="51">
        <v>3.0979999999999999</v>
      </c>
      <c r="F656" s="51">
        <v>3.198</v>
      </c>
      <c r="G656" s="51">
        <v>3.198</v>
      </c>
      <c r="H656" s="51">
        <v>3.302</v>
      </c>
      <c r="I656" s="51">
        <v>3.302</v>
      </c>
      <c r="J656" s="51">
        <v>3.2</v>
      </c>
    </row>
    <row r="657" spans="1:10" x14ac:dyDescent="0.2">
      <c r="A657" s="57">
        <v>38964</v>
      </c>
      <c r="B657" s="51">
        <v>3.0550000000000002</v>
      </c>
      <c r="C657" s="51">
        <v>3.0550000000000002</v>
      </c>
      <c r="D657" s="51">
        <v>3.01</v>
      </c>
      <c r="E657" s="51">
        <v>3.01</v>
      </c>
      <c r="F657" s="51">
        <v>3.1139999999999999</v>
      </c>
      <c r="G657" s="51">
        <v>3.1139999999999999</v>
      </c>
      <c r="H657" s="51">
        <v>3.2130000000000001</v>
      </c>
      <c r="I657" s="51">
        <v>3.2130000000000001</v>
      </c>
      <c r="J657" s="51">
        <v>3.1749999999999998</v>
      </c>
    </row>
    <row r="658" spans="1:10" x14ac:dyDescent="0.2">
      <c r="A658" s="57">
        <v>38971</v>
      </c>
      <c r="B658" s="51">
        <v>2.9940000000000002</v>
      </c>
      <c r="C658" s="51">
        <v>2.9940000000000002</v>
      </c>
      <c r="D658" s="51">
        <v>2.9489999999999998</v>
      </c>
      <c r="E658" s="51">
        <v>2.9489999999999998</v>
      </c>
      <c r="F658" s="51">
        <v>3.0539999999999998</v>
      </c>
      <c r="G658" s="51">
        <v>3.0539999999999998</v>
      </c>
      <c r="H658" s="51">
        <v>3.15</v>
      </c>
      <c r="I658" s="51">
        <v>3.15</v>
      </c>
      <c r="J658" s="51">
        <v>3.125</v>
      </c>
    </row>
    <row r="659" spans="1:10" x14ac:dyDescent="0.2">
      <c r="A659" s="57">
        <v>38978</v>
      </c>
      <c r="B659" s="51">
        <v>2.8940000000000001</v>
      </c>
      <c r="C659" s="51">
        <v>2.8940000000000001</v>
      </c>
      <c r="D659" s="51">
        <v>2.8479999999999999</v>
      </c>
      <c r="E659" s="51">
        <v>2.8479999999999999</v>
      </c>
      <c r="F659" s="51">
        <v>2.952</v>
      </c>
      <c r="G659" s="51">
        <v>2.952</v>
      </c>
      <c r="H659" s="51">
        <v>3.0510000000000002</v>
      </c>
      <c r="I659" s="51">
        <v>3.0510000000000002</v>
      </c>
      <c r="J659" s="51">
        <v>3.0019999999999998</v>
      </c>
    </row>
    <row r="660" spans="1:10" x14ac:dyDescent="0.2">
      <c r="A660" s="57">
        <v>38985</v>
      </c>
      <c r="B660" s="51">
        <v>2.806</v>
      </c>
      <c r="C660" s="51">
        <v>2.806</v>
      </c>
      <c r="D660" s="51">
        <v>2.76</v>
      </c>
      <c r="E660" s="51">
        <v>2.76</v>
      </c>
      <c r="F660" s="51">
        <v>2.8650000000000002</v>
      </c>
      <c r="G660" s="51">
        <v>2.8650000000000002</v>
      </c>
      <c r="H660" s="51">
        <v>2.964</v>
      </c>
      <c r="I660" s="51">
        <v>2.964</v>
      </c>
      <c r="J660" s="51">
        <v>2.91</v>
      </c>
    </row>
    <row r="661" spans="1:10" x14ac:dyDescent="0.2">
      <c r="A661" s="57">
        <v>38992</v>
      </c>
      <c r="B661" s="51">
        <v>2.7280000000000002</v>
      </c>
      <c r="C661" s="51">
        <v>2.7280000000000002</v>
      </c>
      <c r="D661" s="51">
        <v>2.6829999999999998</v>
      </c>
      <c r="E661" s="51">
        <v>2.6829999999999998</v>
      </c>
      <c r="F661" s="51">
        <v>2.7850000000000001</v>
      </c>
      <c r="G661" s="51">
        <v>2.7850000000000001</v>
      </c>
      <c r="H661" s="51">
        <v>2.8839999999999999</v>
      </c>
      <c r="I661" s="51">
        <v>2.8839999999999999</v>
      </c>
      <c r="J661" s="51">
        <v>2.835</v>
      </c>
    </row>
    <row r="662" spans="1:10" x14ac:dyDescent="0.2">
      <c r="A662" s="57">
        <v>38999</v>
      </c>
      <c r="B662" s="51">
        <v>2.6459999999999999</v>
      </c>
      <c r="C662" s="51">
        <v>2.6459999999999999</v>
      </c>
      <c r="D662" s="51">
        <v>2.601</v>
      </c>
      <c r="E662" s="51">
        <v>2.601</v>
      </c>
      <c r="F662" s="51">
        <v>2.702</v>
      </c>
      <c r="G662" s="51">
        <v>2.702</v>
      </c>
      <c r="H662" s="51">
        <v>2.8010000000000002</v>
      </c>
      <c r="I662" s="51">
        <v>2.8010000000000002</v>
      </c>
      <c r="J662" s="51">
        <v>2.7509999999999999</v>
      </c>
    </row>
    <row r="663" spans="1:10" x14ac:dyDescent="0.2">
      <c r="A663" s="57">
        <v>39006</v>
      </c>
      <c r="B663" s="51">
        <v>2.585</v>
      </c>
      <c r="C663" s="51">
        <v>2.585</v>
      </c>
      <c r="D663" s="51">
        <v>2.54</v>
      </c>
      <c r="E663" s="51">
        <v>2.54</v>
      </c>
      <c r="F663" s="51">
        <v>2.641</v>
      </c>
      <c r="G663" s="51">
        <v>2.641</v>
      </c>
      <c r="H663" s="51">
        <v>2.7370000000000001</v>
      </c>
      <c r="I663" s="51">
        <v>2.7370000000000001</v>
      </c>
      <c r="J663" s="51">
        <v>2.7029999999999998</v>
      </c>
    </row>
    <row r="664" spans="1:10" x14ac:dyDescent="0.2">
      <c r="A664" s="57">
        <v>39013</v>
      </c>
      <c r="B664" s="51">
        <v>2.5249999999999999</v>
      </c>
      <c r="C664" s="51">
        <v>2.5249999999999999</v>
      </c>
      <c r="D664" s="51">
        <v>2.4809999999999999</v>
      </c>
      <c r="E664" s="51">
        <v>2.4809999999999999</v>
      </c>
      <c r="F664" s="51">
        <v>2.5830000000000002</v>
      </c>
      <c r="G664" s="51">
        <v>2.5830000000000002</v>
      </c>
      <c r="H664" s="51">
        <v>2.68</v>
      </c>
      <c r="I664" s="51">
        <v>2.68</v>
      </c>
      <c r="J664" s="51">
        <v>2.669</v>
      </c>
    </row>
    <row r="665" spans="1:10" x14ac:dyDescent="0.2">
      <c r="A665" s="57">
        <v>39020</v>
      </c>
      <c r="B665" s="51">
        <v>2.4790000000000001</v>
      </c>
      <c r="C665" s="51">
        <v>2.4790000000000001</v>
      </c>
      <c r="D665" s="51">
        <v>2.4340000000000002</v>
      </c>
      <c r="E665" s="51">
        <v>2.4340000000000002</v>
      </c>
      <c r="F665" s="51">
        <v>2.5369999999999999</v>
      </c>
      <c r="G665" s="51">
        <v>2.5369999999999999</v>
      </c>
      <c r="H665" s="51">
        <v>2.6349999999999998</v>
      </c>
      <c r="I665" s="51">
        <v>2.6349999999999998</v>
      </c>
      <c r="J665" s="51">
        <v>2.645</v>
      </c>
    </row>
    <row r="666" spans="1:10" x14ac:dyDescent="0.2">
      <c r="A666" s="57">
        <v>39027</v>
      </c>
      <c r="B666" s="51">
        <v>2.4420000000000002</v>
      </c>
      <c r="C666" s="51">
        <v>2.4420000000000002</v>
      </c>
      <c r="D666" s="51">
        <v>2.3959999999999999</v>
      </c>
      <c r="E666" s="51">
        <v>2.3959999999999999</v>
      </c>
      <c r="F666" s="51">
        <v>2.5030000000000001</v>
      </c>
      <c r="G666" s="51">
        <v>2.5030000000000001</v>
      </c>
      <c r="H666" s="51">
        <v>2.6</v>
      </c>
      <c r="I666" s="51">
        <v>2.6</v>
      </c>
      <c r="J666" s="51">
        <v>2.637</v>
      </c>
    </row>
    <row r="667" spans="1:10" x14ac:dyDescent="0.2">
      <c r="A667" s="57">
        <v>39034</v>
      </c>
      <c r="B667" s="51">
        <v>2.5089999999999999</v>
      </c>
      <c r="C667" s="51">
        <v>2.5089999999999999</v>
      </c>
      <c r="D667" s="51">
        <v>2.464</v>
      </c>
      <c r="E667" s="51">
        <v>2.464</v>
      </c>
      <c r="F667" s="51">
        <v>2.5710000000000002</v>
      </c>
      <c r="G667" s="51">
        <v>2.5710000000000002</v>
      </c>
      <c r="H667" s="51">
        <v>2.6640000000000001</v>
      </c>
      <c r="I667" s="51">
        <v>2.6640000000000001</v>
      </c>
      <c r="J667" s="51">
        <v>2.677</v>
      </c>
    </row>
    <row r="668" spans="1:10" x14ac:dyDescent="0.2">
      <c r="A668" s="57">
        <v>39041</v>
      </c>
      <c r="B668" s="51">
        <v>2.5409999999999999</v>
      </c>
      <c r="C668" s="51">
        <v>2.5409999999999999</v>
      </c>
      <c r="D668" s="51">
        <v>2.4950000000000001</v>
      </c>
      <c r="E668" s="51">
        <v>2.4950000000000001</v>
      </c>
      <c r="F668" s="51">
        <v>2.601</v>
      </c>
      <c r="G668" s="51">
        <v>2.601</v>
      </c>
      <c r="H668" s="51">
        <v>2.7</v>
      </c>
      <c r="I668" s="51">
        <v>2.7</v>
      </c>
      <c r="J668" s="51">
        <v>2.69</v>
      </c>
    </row>
    <row r="669" spans="1:10" x14ac:dyDescent="0.2">
      <c r="A669" s="57">
        <v>39048</v>
      </c>
      <c r="B669" s="51">
        <v>2.5390000000000001</v>
      </c>
      <c r="C669" s="51">
        <v>2.5390000000000001</v>
      </c>
      <c r="D669" s="51">
        <v>2.4929999999999999</v>
      </c>
      <c r="E669" s="51">
        <v>2.4929999999999999</v>
      </c>
      <c r="F669" s="51">
        <v>2.5990000000000002</v>
      </c>
      <c r="G669" s="51">
        <v>2.5990000000000002</v>
      </c>
      <c r="H669" s="51">
        <v>2.698</v>
      </c>
      <c r="I669" s="51">
        <v>2.698</v>
      </c>
      <c r="J669" s="51">
        <v>2.71</v>
      </c>
    </row>
    <row r="670" spans="1:10" x14ac:dyDescent="0.2">
      <c r="A670" s="57">
        <v>39055</v>
      </c>
      <c r="B670" s="51">
        <v>2.5409999999999999</v>
      </c>
      <c r="C670" s="51">
        <v>2.5409999999999999</v>
      </c>
      <c r="D670" s="51">
        <v>2.496</v>
      </c>
      <c r="E670" s="51">
        <v>2.496</v>
      </c>
      <c r="F670" s="51">
        <v>2.5990000000000002</v>
      </c>
      <c r="G670" s="51">
        <v>2.5990000000000002</v>
      </c>
      <c r="H670" s="51">
        <v>2.698</v>
      </c>
      <c r="I670" s="51">
        <v>2.698</v>
      </c>
      <c r="J670" s="51">
        <v>2.86</v>
      </c>
    </row>
    <row r="671" spans="1:10" x14ac:dyDescent="0.2">
      <c r="A671" s="57">
        <v>39062</v>
      </c>
      <c r="B671" s="51">
        <v>2.5489999999999999</v>
      </c>
      <c r="C671" s="51">
        <v>2.5489999999999999</v>
      </c>
      <c r="D671" s="51">
        <v>2.504</v>
      </c>
      <c r="E671" s="51">
        <v>2.504</v>
      </c>
      <c r="F671" s="51">
        <v>2.6080000000000001</v>
      </c>
      <c r="G671" s="51">
        <v>2.6080000000000001</v>
      </c>
      <c r="H671" s="51">
        <v>2.7040000000000002</v>
      </c>
      <c r="I671" s="51">
        <v>2.7040000000000002</v>
      </c>
      <c r="J671" s="51">
        <v>2.9630000000000001</v>
      </c>
    </row>
    <row r="672" spans="1:10" x14ac:dyDescent="0.2">
      <c r="A672" s="57">
        <v>39069</v>
      </c>
      <c r="B672" s="51">
        <v>2.6059999999999999</v>
      </c>
      <c r="C672" s="51">
        <v>2.6059999999999999</v>
      </c>
      <c r="D672" s="51">
        <v>2.5609999999999999</v>
      </c>
      <c r="E672" s="51">
        <v>2.5609999999999999</v>
      </c>
      <c r="F672" s="51">
        <v>2.6640000000000001</v>
      </c>
      <c r="G672" s="51">
        <v>2.6640000000000001</v>
      </c>
      <c r="H672" s="51">
        <v>2.7610000000000001</v>
      </c>
      <c r="I672" s="51">
        <v>2.7610000000000001</v>
      </c>
      <c r="J672" s="51">
        <v>2.9169999999999998</v>
      </c>
    </row>
    <row r="673" spans="1:11" x14ac:dyDescent="0.2">
      <c r="A673" s="57">
        <v>39076</v>
      </c>
      <c r="B673" s="51">
        <v>2.6509999999999998</v>
      </c>
      <c r="C673" s="51">
        <v>2.6509999999999998</v>
      </c>
      <c r="D673" s="51">
        <v>2.6070000000000002</v>
      </c>
      <c r="E673" s="51">
        <v>2.6070000000000002</v>
      </c>
      <c r="F673" s="51">
        <v>2.7080000000000002</v>
      </c>
      <c r="G673" s="51">
        <v>2.7080000000000002</v>
      </c>
      <c r="H673" s="51">
        <v>2.8050000000000002</v>
      </c>
      <c r="I673" s="51">
        <v>2.8050000000000002</v>
      </c>
      <c r="J673" s="51">
        <v>2.8849999999999998</v>
      </c>
    </row>
    <row r="674" spans="1:11" x14ac:dyDescent="0.2">
      <c r="A674" s="57">
        <v>39083</v>
      </c>
      <c r="B674" s="51">
        <v>2.6560000000000001</v>
      </c>
      <c r="C674" s="51">
        <v>2.6560000000000001</v>
      </c>
      <c r="D674" s="51">
        <v>2.61</v>
      </c>
      <c r="E674" s="51">
        <v>2.61</v>
      </c>
      <c r="F674" s="51">
        <v>2.7149999999999999</v>
      </c>
      <c r="G674" s="51">
        <v>2.7149999999999999</v>
      </c>
      <c r="H674" s="51">
        <v>2.8119999999999998</v>
      </c>
      <c r="I674" s="51">
        <v>2.8119999999999998</v>
      </c>
      <c r="J674" s="51">
        <v>2.883</v>
      </c>
    </row>
    <row r="675" spans="1:11" x14ac:dyDescent="0.2">
      <c r="A675" s="57">
        <v>39090</v>
      </c>
      <c r="B675" s="51">
        <v>2.677</v>
      </c>
      <c r="C675" s="51">
        <v>2.677</v>
      </c>
      <c r="D675" s="51">
        <v>2.6320000000000001</v>
      </c>
      <c r="E675" s="51">
        <v>2.6320000000000001</v>
      </c>
      <c r="F675" s="51">
        <v>2.7360000000000002</v>
      </c>
      <c r="G675" s="51">
        <v>2.7360000000000002</v>
      </c>
      <c r="H675" s="51">
        <v>2.831</v>
      </c>
      <c r="I675" s="51">
        <v>2.831</v>
      </c>
      <c r="J675" s="51">
        <v>2.8559999999999999</v>
      </c>
    </row>
    <row r="676" spans="1:11" x14ac:dyDescent="0.2">
      <c r="A676" s="57">
        <v>39097</v>
      </c>
      <c r="B676" s="51">
        <v>2.6280000000000001</v>
      </c>
      <c r="C676" s="51">
        <v>2.6280000000000001</v>
      </c>
      <c r="D676" s="51">
        <v>2.5830000000000002</v>
      </c>
      <c r="E676" s="51">
        <v>2.5830000000000002</v>
      </c>
      <c r="F676" s="51">
        <v>2.6850000000000001</v>
      </c>
      <c r="G676" s="51">
        <v>2.6850000000000001</v>
      </c>
      <c r="H676" s="51">
        <v>2.7829999999999999</v>
      </c>
      <c r="I676" s="51">
        <v>2.7829999999999999</v>
      </c>
      <c r="J676" s="51">
        <v>2.7730000000000001</v>
      </c>
    </row>
    <row r="677" spans="1:11" x14ac:dyDescent="0.2">
      <c r="A677" s="57">
        <v>39104</v>
      </c>
      <c r="B677" s="51">
        <v>2.5840000000000001</v>
      </c>
      <c r="C677" s="51">
        <v>2.5840000000000001</v>
      </c>
      <c r="D677" s="51">
        <v>2.5379999999999998</v>
      </c>
      <c r="E677" s="51">
        <v>2.5379999999999998</v>
      </c>
      <c r="F677" s="51">
        <v>2.6429999999999998</v>
      </c>
      <c r="G677" s="51">
        <v>2.6429999999999998</v>
      </c>
      <c r="H677" s="51">
        <v>2.7410000000000001</v>
      </c>
      <c r="I677" s="51">
        <v>2.7410000000000001</v>
      </c>
      <c r="J677" s="51">
        <v>2.742</v>
      </c>
    </row>
    <row r="678" spans="1:11" x14ac:dyDescent="0.2">
      <c r="A678" s="57">
        <v>39111</v>
      </c>
      <c r="B678" s="51">
        <v>2.5350000000000001</v>
      </c>
      <c r="C678" s="51">
        <v>2.5350000000000001</v>
      </c>
      <c r="D678" s="51">
        <v>2.4910000000000001</v>
      </c>
      <c r="E678" s="51">
        <v>2.4910000000000001</v>
      </c>
      <c r="F678" s="51">
        <v>2.5920000000000001</v>
      </c>
      <c r="G678" s="51">
        <v>2.5920000000000001</v>
      </c>
      <c r="H678" s="51">
        <v>2.6890000000000001</v>
      </c>
      <c r="I678" s="51">
        <v>2.6890000000000001</v>
      </c>
      <c r="J678" s="51">
        <v>2.7610000000000001</v>
      </c>
    </row>
    <row r="679" spans="1:11" x14ac:dyDescent="0.2">
      <c r="A679" s="57">
        <v>39118</v>
      </c>
      <c r="B679" s="51">
        <v>2.5790000000000002</v>
      </c>
      <c r="C679" s="51">
        <v>2.5790000000000002</v>
      </c>
      <c r="D679" s="51">
        <v>2.5350000000000001</v>
      </c>
      <c r="E679" s="51">
        <v>2.5350000000000001</v>
      </c>
      <c r="F679" s="51">
        <v>2.6339999999999999</v>
      </c>
      <c r="G679" s="51">
        <v>2.6339999999999999</v>
      </c>
      <c r="H679" s="51">
        <v>2.7330000000000001</v>
      </c>
      <c r="I679" s="51">
        <v>2.7330000000000001</v>
      </c>
      <c r="J679" s="51">
        <v>2.8250000000000002</v>
      </c>
      <c r="K679" s="51">
        <v>2.8250000000000002</v>
      </c>
    </row>
    <row r="680" spans="1:11" x14ac:dyDescent="0.2">
      <c r="A680" s="57">
        <v>39125</v>
      </c>
      <c r="B680" s="51">
        <v>2.677</v>
      </c>
      <c r="C680" s="51">
        <v>2.677</v>
      </c>
      <c r="D680" s="51">
        <v>2.6320000000000001</v>
      </c>
      <c r="E680" s="51">
        <v>2.6320000000000001</v>
      </c>
      <c r="F680" s="51">
        <v>2.734</v>
      </c>
      <c r="G680" s="51">
        <v>2.734</v>
      </c>
      <c r="H680" s="51">
        <v>2.8319999999999999</v>
      </c>
      <c r="I680" s="51">
        <v>2.8319999999999999</v>
      </c>
      <c r="J680" s="51">
        <v>2.9049999999999998</v>
      </c>
      <c r="K680" s="51">
        <v>2.9049999999999998</v>
      </c>
    </row>
    <row r="681" spans="1:11" x14ac:dyDescent="0.2">
      <c r="A681" s="57">
        <v>39132</v>
      </c>
      <c r="B681" s="51">
        <v>2.7549999999999999</v>
      </c>
      <c r="C681" s="51">
        <v>2.7549999999999999</v>
      </c>
      <c r="D681" s="51">
        <v>2.71</v>
      </c>
      <c r="E681" s="51">
        <v>2.71</v>
      </c>
      <c r="F681" s="51">
        <v>2.8109999999999999</v>
      </c>
      <c r="G681" s="51">
        <v>2.8109999999999999</v>
      </c>
      <c r="H681" s="51">
        <v>2.911</v>
      </c>
      <c r="I681" s="51">
        <v>2.911</v>
      </c>
      <c r="J681" s="51">
        <v>2.9009999999999998</v>
      </c>
      <c r="K681" s="51">
        <v>2.9009999999999998</v>
      </c>
    </row>
    <row r="682" spans="1:11" x14ac:dyDescent="0.2">
      <c r="A682" s="57">
        <v>39139</v>
      </c>
      <c r="B682" s="51">
        <v>2.8410000000000002</v>
      </c>
      <c r="C682" s="51">
        <v>2.8410000000000002</v>
      </c>
      <c r="D682" s="51">
        <v>2.7959999999999998</v>
      </c>
      <c r="E682" s="51">
        <v>2.7959999999999998</v>
      </c>
      <c r="F682" s="51">
        <v>2.9009999999999998</v>
      </c>
      <c r="G682" s="51">
        <v>2.9009999999999998</v>
      </c>
      <c r="H682" s="51">
        <v>2.9990000000000001</v>
      </c>
      <c r="I682" s="51">
        <v>2.9990000000000001</v>
      </c>
      <c r="J682" s="51">
        <v>2.911</v>
      </c>
      <c r="K682" s="51">
        <v>2.911</v>
      </c>
    </row>
    <row r="683" spans="1:11" x14ac:dyDescent="0.2">
      <c r="A683" s="57">
        <v>39146</v>
      </c>
      <c r="B683" s="51">
        <v>2.9409999999999998</v>
      </c>
      <c r="C683" s="51">
        <v>2.9409999999999998</v>
      </c>
      <c r="D683" s="51">
        <v>2.8969999999999998</v>
      </c>
      <c r="E683" s="51">
        <v>2.8969999999999998</v>
      </c>
      <c r="F683" s="51">
        <v>3</v>
      </c>
      <c r="G683" s="51">
        <v>3</v>
      </c>
      <c r="H683" s="51">
        <v>3.0910000000000002</v>
      </c>
      <c r="I683" s="51">
        <v>3.0910000000000002</v>
      </c>
      <c r="J683" s="51">
        <v>2.8969999999999998</v>
      </c>
      <c r="K683" s="51">
        <v>2.8969999999999998</v>
      </c>
    </row>
    <row r="684" spans="1:11" x14ac:dyDescent="0.2">
      <c r="A684" s="57">
        <v>39153</v>
      </c>
      <c r="B684" s="51">
        <v>3.1139999999999999</v>
      </c>
      <c r="C684" s="51">
        <v>3.1139999999999999</v>
      </c>
      <c r="D684" s="51">
        <v>3.0680000000000001</v>
      </c>
      <c r="E684" s="51">
        <v>3.0680000000000001</v>
      </c>
      <c r="F684" s="51">
        <v>3.1739999999999999</v>
      </c>
      <c r="G684" s="51">
        <v>3.1739999999999999</v>
      </c>
      <c r="H684" s="51">
        <v>3.2669999999999999</v>
      </c>
      <c r="I684" s="51">
        <v>3.2669999999999999</v>
      </c>
      <c r="J684" s="51">
        <v>2.899</v>
      </c>
      <c r="K684" s="51">
        <v>2.899</v>
      </c>
    </row>
    <row r="685" spans="1:11" x14ac:dyDescent="0.2">
      <c r="A685" s="57">
        <v>39160</v>
      </c>
      <c r="B685" s="51">
        <v>3.1669999999999998</v>
      </c>
      <c r="C685" s="51">
        <v>3.1669999999999998</v>
      </c>
      <c r="D685" s="51">
        <v>3.121</v>
      </c>
      <c r="E685" s="51">
        <v>3.121</v>
      </c>
      <c r="F685" s="51">
        <v>3.2269999999999999</v>
      </c>
      <c r="G685" s="51">
        <v>3.2269999999999999</v>
      </c>
      <c r="H685" s="51">
        <v>3.3260000000000001</v>
      </c>
      <c r="I685" s="51">
        <v>3.3260000000000001</v>
      </c>
      <c r="J685" s="51">
        <v>2.875</v>
      </c>
      <c r="K685" s="51">
        <v>2.875</v>
      </c>
    </row>
    <row r="686" spans="1:11" x14ac:dyDescent="0.2">
      <c r="A686" s="57">
        <v>39167</v>
      </c>
      <c r="B686" s="51">
        <v>3.198</v>
      </c>
      <c r="C686" s="51">
        <v>3.198</v>
      </c>
      <c r="D686" s="51">
        <v>3.1520000000000001</v>
      </c>
      <c r="E686" s="51">
        <v>3.1520000000000001</v>
      </c>
      <c r="F686" s="51">
        <v>3.258</v>
      </c>
      <c r="G686" s="51">
        <v>3.258</v>
      </c>
      <c r="H686" s="51">
        <v>3.359</v>
      </c>
      <c r="I686" s="51">
        <v>3.359</v>
      </c>
      <c r="J686" s="51">
        <v>2.8690000000000002</v>
      </c>
      <c r="K686" s="51">
        <v>2.8690000000000002</v>
      </c>
    </row>
    <row r="687" spans="1:11" x14ac:dyDescent="0.2">
      <c r="A687" s="57">
        <v>39174</v>
      </c>
      <c r="B687" s="51">
        <v>3.2749999999999999</v>
      </c>
      <c r="C687" s="51">
        <v>3.2749999999999999</v>
      </c>
      <c r="D687" s="51">
        <v>3.2280000000000002</v>
      </c>
      <c r="E687" s="51">
        <v>3.2280000000000002</v>
      </c>
      <c r="F687" s="51">
        <v>3.335</v>
      </c>
      <c r="G687" s="51">
        <v>3.335</v>
      </c>
      <c r="H687" s="51">
        <v>3.4390000000000001</v>
      </c>
      <c r="I687" s="51">
        <v>3.4390000000000001</v>
      </c>
      <c r="J687" s="51">
        <v>2.9390000000000001</v>
      </c>
      <c r="K687" s="51">
        <v>2.9390000000000001</v>
      </c>
    </row>
    <row r="688" spans="1:11" x14ac:dyDescent="0.2">
      <c r="A688" s="57">
        <v>39181</v>
      </c>
      <c r="B688" s="51">
        <v>3.2989999999999999</v>
      </c>
      <c r="C688" s="51">
        <v>3.2989999999999999</v>
      </c>
      <c r="D688" s="51">
        <v>3.2519999999999998</v>
      </c>
      <c r="E688" s="51">
        <v>3.2519999999999998</v>
      </c>
      <c r="F688" s="51">
        <v>3.36</v>
      </c>
      <c r="G688" s="51">
        <v>3.36</v>
      </c>
      <c r="H688" s="51">
        <v>3.46</v>
      </c>
      <c r="I688" s="51">
        <v>3.46</v>
      </c>
      <c r="J688" s="51">
        <v>2.9780000000000002</v>
      </c>
      <c r="K688" s="51">
        <v>2.9780000000000002</v>
      </c>
    </row>
    <row r="689" spans="1:11" x14ac:dyDescent="0.2">
      <c r="A689" s="57">
        <v>39188</v>
      </c>
      <c r="B689" s="51">
        <v>3.3519999999999999</v>
      </c>
      <c r="C689" s="51">
        <v>3.3519999999999999</v>
      </c>
      <c r="D689" s="51">
        <v>3.3050000000000002</v>
      </c>
      <c r="E689" s="51">
        <v>3.3050000000000002</v>
      </c>
      <c r="F689" s="51">
        <v>3.411</v>
      </c>
      <c r="G689" s="51">
        <v>3.411</v>
      </c>
      <c r="H689" s="51">
        <v>3.5110000000000001</v>
      </c>
      <c r="I689" s="51">
        <v>3.5110000000000001</v>
      </c>
      <c r="J689" s="51">
        <v>3.0150000000000001</v>
      </c>
      <c r="K689" s="51">
        <v>3.0150000000000001</v>
      </c>
    </row>
    <row r="690" spans="1:11" x14ac:dyDescent="0.2">
      <c r="A690" s="57">
        <v>39195</v>
      </c>
      <c r="B690" s="51">
        <v>3.363</v>
      </c>
      <c r="C690" s="51">
        <v>3.363</v>
      </c>
      <c r="D690" s="51">
        <v>3.3159999999999998</v>
      </c>
      <c r="E690" s="51">
        <v>3.3159999999999998</v>
      </c>
      <c r="F690" s="51">
        <v>3.4249999999999998</v>
      </c>
      <c r="G690" s="51">
        <v>3.4249999999999998</v>
      </c>
      <c r="H690" s="51">
        <v>3.524</v>
      </c>
      <c r="I690" s="51">
        <v>3.524</v>
      </c>
      <c r="J690" s="51">
        <v>3.004</v>
      </c>
      <c r="K690" s="51">
        <v>3.004</v>
      </c>
    </row>
    <row r="691" spans="1:11" x14ac:dyDescent="0.2">
      <c r="A691" s="57">
        <v>39202</v>
      </c>
      <c r="B691" s="51">
        <v>3.407</v>
      </c>
      <c r="C691" s="51">
        <v>3.407</v>
      </c>
      <c r="D691" s="51">
        <v>3.359</v>
      </c>
      <c r="E691" s="51">
        <v>3.359</v>
      </c>
      <c r="F691" s="51">
        <v>3.4689999999999999</v>
      </c>
      <c r="G691" s="51">
        <v>3.4689999999999999</v>
      </c>
      <c r="H691" s="51">
        <v>3.5720000000000001</v>
      </c>
      <c r="I691" s="51">
        <v>3.5720000000000001</v>
      </c>
      <c r="J691" s="51">
        <v>2.9870000000000001</v>
      </c>
      <c r="K691" s="51">
        <v>2.9870000000000001</v>
      </c>
    </row>
    <row r="692" spans="1:11" x14ac:dyDescent="0.2">
      <c r="A692" s="57">
        <v>39209</v>
      </c>
      <c r="B692" s="51">
        <v>3.508</v>
      </c>
      <c r="C692" s="51">
        <v>3.508</v>
      </c>
      <c r="D692" s="51">
        <v>3.4609999999999999</v>
      </c>
      <c r="E692" s="51">
        <v>3.4609999999999999</v>
      </c>
      <c r="F692" s="51">
        <v>3.57</v>
      </c>
      <c r="G692" s="51">
        <v>3.57</v>
      </c>
      <c r="H692" s="51">
        <v>3.6709999999999998</v>
      </c>
      <c r="I692" s="51">
        <v>3.6709999999999998</v>
      </c>
      <c r="J692" s="51">
        <v>2.9740000000000002</v>
      </c>
      <c r="K692" s="51">
        <v>2.9740000000000002</v>
      </c>
    </row>
    <row r="693" spans="1:11" x14ac:dyDescent="0.2">
      <c r="A693" s="57">
        <v>39216</v>
      </c>
      <c r="B693" s="51">
        <v>3.4969999999999999</v>
      </c>
      <c r="C693" s="51">
        <v>3.4969999999999999</v>
      </c>
      <c r="D693" s="51">
        <v>3.45</v>
      </c>
      <c r="E693" s="51">
        <v>3.45</v>
      </c>
      <c r="F693" s="51">
        <v>3.5569999999999999</v>
      </c>
      <c r="G693" s="51">
        <v>3.5569999999999999</v>
      </c>
      <c r="H693" s="51">
        <v>3.6589999999999998</v>
      </c>
      <c r="I693" s="51">
        <v>3.6589999999999998</v>
      </c>
      <c r="J693" s="51">
        <v>2.952</v>
      </c>
      <c r="K693" s="51">
        <v>2.952</v>
      </c>
    </row>
    <row r="694" spans="1:11" x14ac:dyDescent="0.2">
      <c r="A694" s="57">
        <v>39223</v>
      </c>
      <c r="B694" s="51">
        <v>3.4820000000000002</v>
      </c>
      <c r="C694" s="51">
        <v>3.4820000000000002</v>
      </c>
      <c r="D694" s="51">
        <v>3.4359999999999999</v>
      </c>
      <c r="E694" s="51">
        <v>3.4359999999999999</v>
      </c>
      <c r="F694" s="51">
        <v>3.544</v>
      </c>
      <c r="G694" s="51">
        <v>3.544</v>
      </c>
      <c r="H694" s="51">
        <v>3.6440000000000001</v>
      </c>
      <c r="I694" s="51">
        <v>3.6440000000000001</v>
      </c>
      <c r="J694" s="51">
        <v>2.9550000000000001</v>
      </c>
      <c r="K694" s="51">
        <v>2.9550000000000001</v>
      </c>
    </row>
    <row r="695" spans="1:11" x14ac:dyDescent="0.2">
      <c r="A695" s="57">
        <v>39230</v>
      </c>
      <c r="B695" s="51">
        <v>3.4540000000000002</v>
      </c>
      <c r="C695" s="51">
        <v>3.4540000000000002</v>
      </c>
      <c r="D695" s="51">
        <v>3.407</v>
      </c>
      <c r="E695" s="51">
        <v>3.407</v>
      </c>
      <c r="F695" s="51">
        <v>3.5169999999999999</v>
      </c>
      <c r="G695" s="51">
        <v>3.5169999999999999</v>
      </c>
      <c r="H695" s="51">
        <v>3.6160000000000001</v>
      </c>
      <c r="I695" s="51">
        <v>3.6160000000000001</v>
      </c>
      <c r="J695" s="51">
        <v>2.9750000000000001</v>
      </c>
      <c r="K695" s="51">
        <v>2.9750000000000001</v>
      </c>
    </row>
    <row r="696" spans="1:11" x14ac:dyDescent="0.2">
      <c r="A696" s="57">
        <v>39237</v>
      </c>
      <c r="B696" s="51">
        <v>3.4220000000000002</v>
      </c>
      <c r="C696" s="51">
        <v>3.4220000000000002</v>
      </c>
      <c r="D696" s="51">
        <v>3.3740000000000001</v>
      </c>
      <c r="E696" s="51">
        <v>3.3740000000000001</v>
      </c>
      <c r="F696" s="51">
        <v>3.484</v>
      </c>
      <c r="G696" s="51">
        <v>3.484</v>
      </c>
      <c r="H696" s="51">
        <v>3.5830000000000002</v>
      </c>
      <c r="I696" s="51">
        <v>3.5830000000000002</v>
      </c>
      <c r="J696" s="51">
        <v>2.972</v>
      </c>
      <c r="K696" s="51">
        <v>2.972</v>
      </c>
    </row>
    <row r="697" spans="1:11" x14ac:dyDescent="0.2">
      <c r="A697" s="57">
        <v>39244</v>
      </c>
      <c r="B697" s="51">
        <v>3.3690000000000002</v>
      </c>
      <c r="C697" s="51">
        <v>3.3690000000000002</v>
      </c>
      <c r="D697" s="51">
        <v>3.32</v>
      </c>
      <c r="E697" s="51">
        <v>3.32</v>
      </c>
      <c r="F697" s="51">
        <v>3.4359999999999999</v>
      </c>
      <c r="G697" s="51">
        <v>3.4359999999999999</v>
      </c>
      <c r="H697" s="51">
        <v>3.5369999999999999</v>
      </c>
      <c r="I697" s="51">
        <v>3.5369999999999999</v>
      </c>
      <c r="J697" s="51">
        <v>2.9969999999999999</v>
      </c>
      <c r="K697" s="51">
        <v>2.9969999999999999</v>
      </c>
    </row>
    <row r="698" spans="1:11" x14ac:dyDescent="0.2">
      <c r="A698" s="57">
        <v>39251</v>
      </c>
      <c r="B698" s="51">
        <v>3.2850000000000001</v>
      </c>
      <c r="C698" s="51">
        <v>3.2850000000000001</v>
      </c>
      <c r="D698" s="51">
        <v>3.2360000000000002</v>
      </c>
      <c r="E698" s="51">
        <v>3.2360000000000002</v>
      </c>
      <c r="F698" s="51">
        <v>3.35</v>
      </c>
      <c r="G698" s="51">
        <v>3.35</v>
      </c>
      <c r="H698" s="51">
        <v>3.4529999999999998</v>
      </c>
      <c r="I698" s="51">
        <v>3.4529999999999998</v>
      </c>
      <c r="J698" s="51">
        <v>3.0329999999999999</v>
      </c>
      <c r="K698" s="51">
        <v>3.0329999999999999</v>
      </c>
    </row>
    <row r="699" spans="1:11" x14ac:dyDescent="0.2">
      <c r="A699" s="57">
        <v>39258</v>
      </c>
      <c r="B699" s="51">
        <v>3.2410000000000001</v>
      </c>
      <c r="C699" s="51">
        <v>3.2410000000000001</v>
      </c>
      <c r="D699" s="51">
        <v>3.1920000000000002</v>
      </c>
      <c r="E699" s="51">
        <v>3.1920000000000002</v>
      </c>
      <c r="F699" s="51">
        <v>3.306</v>
      </c>
      <c r="G699" s="51">
        <v>3.306</v>
      </c>
      <c r="H699" s="51">
        <v>3.4079999999999999</v>
      </c>
      <c r="I699" s="51">
        <v>3.4079999999999999</v>
      </c>
      <c r="J699" s="51">
        <v>3.073</v>
      </c>
      <c r="K699" s="51">
        <v>3.073</v>
      </c>
    </row>
    <row r="700" spans="1:11" x14ac:dyDescent="0.2">
      <c r="A700" s="57">
        <v>39265</v>
      </c>
      <c r="B700" s="51">
        <v>3.2050000000000001</v>
      </c>
      <c r="C700" s="51">
        <v>3.2050000000000001</v>
      </c>
      <c r="D700" s="51">
        <v>3.157</v>
      </c>
      <c r="E700" s="51">
        <v>3.157</v>
      </c>
      <c r="F700" s="51">
        <v>3.2679999999999998</v>
      </c>
      <c r="G700" s="51">
        <v>3.2679999999999998</v>
      </c>
      <c r="H700" s="51">
        <v>3.37</v>
      </c>
      <c r="I700" s="51">
        <v>3.37</v>
      </c>
      <c r="J700" s="51">
        <v>3.0670000000000002</v>
      </c>
      <c r="K700" s="51">
        <v>3.0670000000000002</v>
      </c>
    </row>
    <row r="701" spans="1:11" x14ac:dyDescent="0.2">
      <c r="A701" s="57">
        <v>39272</v>
      </c>
      <c r="B701" s="51">
        <v>3.1840000000000002</v>
      </c>
      <c r="C701" s="51">
        <v>3.1840000000000002</v>
      </c>
      <c r="D701" s="51">
        <v>3.1360000000000001</v>
      </c>
      <c r="E701" s="51">
        <v>3.1360000000000001</v>
      </c>
      <c r="F701" s="51">
        <v>3.2469999999999999</v>
      </c>
      <c r="G701" s="51">
        <v>3.2469999999999999</v>
      </c>
      <c r="H701" s="51">
        <v>3.347</v>
      </c>
      <c r="I701" s="51">
        <v>3.347</v>
      </c>
      <c r="J701" s="51">
        <v>3.09</v>
      </c>
      <c r="K701" s="51">
        <v>3.09</v>
      </c>
    </row>
    <row r="702" spans="1:11" x14ac:dyDescent="0.2">
      <c r="A702" s="57">
        <v>39279</v>
      </c>
      <c r="B702" s="51">
        <v>3.2050000000000001</v>
      </c>
      <c r="C702" s="51">
        <v>3.2050000000000001</v>
      </c>
      <c r="D702" s="51">
        <v>3.1579999999999999</v>
      </c>
      <c r="E702" s="51">
        <v>3.1579999999999999</v>
      </c>
      <c r="F702" s="51">
        <v>3.2690000000000001</v>
      </c>
      <c r="G702" s="51">
        <v>3.2690000000000001</v>
      </c>
      <c r="H702" s="51">
        <v>3.3679999999999999</v>
      </c>
      <c r="I702" s="51">
        <v>3.3679999999999999</v>
      </c>
      <c r="J702" s="51">
        <v>3.1469999999999998</v>
      </c>
      <c r="K702" s="51">
        <v>3.1469999999999998</v>
      </c>
    </row>
    <row r="703" spans="1:11" x14ac:dyDescent="0.2">
      <c r="A703" s="57">
        <v>39286</v>
      </c>
      <c r="B703" s="51">
        <v>3.1669999999999998</v>
      </c>
      <c r="C703" s="51">
        <v>3.1669999999999998</v>
      </c>
      <c r="D703" s="51">
        <v>3.1179999999999999</v>
      </c>
      <c r="E703" s="51">
        <v>3.1179999999999999</v>
      </c>
      <c r="F703" s="51">
        <v>3.2330000000000001</v>
      </c>
      <c r="G703" s="51">
        <v>3.2330000000000001</v>
      </c>
      <c r="H703" s="51">
        <v>3.3319999999999999</v>
      </c>
      <c r="I703" s="51">
        <v>3.3319999999999999</v>
      </c>
      <c r="J703" s="51">
        <v>3.1579999999999999</v>
      </c>
      <c r="K703" s="51">
        <v>3.1579999999999999</v>
      </c>
    </row>
    <row r="704" spans="1:11" x14ac:dyDescent="0.2">
      <c r="A704" s="57">
        <v>39293</v>
      </c>
      <c r="B704" s="51">
        <v>3.1070000000000002</v>
      </c>
      <c r="C704" s="51">
        <v>3.1070000000000002</v>
      </c>
      <c r="D704" s="51">
        <v>3.06</v>
      </c>
      <c r="E704" s="51">
        <v>3.06</v>
      </c>
      <c r="F704" s="51">
        <v>3.17</v>
      </c>
      <c r="G704" s="51">
        <v>3.17</v>
      </c>
      <c r="H704" s="51">
        <v>3.2669999999999999</v>
      </c>
      <c r="I704" s="51">
        <v>3.2669999999999999</v>
      </c>
      <c r="J704" s="51">
        <v>3.1520000000000001</v>
      </c>
      <c r="K704" s="51">
        <v>3.1520000000000001</v>
      </c>
    </row>
    <row r="705" spans="1:11" x14ac:dyDescent="0.2">
      <c r="A705" s="57">
        <v>39300</v>
      </c>
      <c r="B705" s="51">
        <v>3.0649999999999999</v>
      </c>
      <c r="C705" s="51">
        <v>3.0649999999999999</v>
      </c>
      <c r="D705" s="51">
        <v>3.016</v>
      </c>
      <c r="E705" s="51">
        <v>3.016</v>
      </c>
      <c r="F705" s="51">
        <v>3.1349999999999998</v>
      </c>
      <c r="G705" s="51">
        <v>3.1349999999999998</v>
      </c>
      <c r="H705" s="51">
        <v>3.2290000000000001</v>
      </c>
      <c r="I705" s="51">
        <v>3.2290000000000001</v>
      </c>
      <c r="J705" s="51">
        <v>3.14</v>
      </c>
      <c r="K705" s="51">
        <v>3.14</v>
      </c>
    </row>
    <row r="706" spans="1:11" x14ac:dyDescent="0.2">
      <c r="A706" s="57">
        <v>39307</v>
      </c>
      <c r="B706" s="51">
        <v>2.9740000000000002</v>
      </c>
      <c r="C706" s="51">
        <v>2.9740000000000002</v>
      </c>
      <c r="D706" s="51">
        <v>2.9279999999999999</v>
      </c>
      <c r="E706" s="51">
        <v>2.9279999999999999</v>
      </c>
      <c r="F706" s="51">
        <v>3.0339999999999998</v>
      </c>
      <c r="G706" s="51">
        <v>3.0339999999999998</v>
      </c>
      <c r="H706" s="51">
        <v>3.1320000000000001</v>
      </c>
      <c r="I706" s="51">
        <v>3.1320000000000001</v>
      </c>
      <c r="J706" s="51">
        <v>3.0539999999999998</v>
      </c>
      <c r="K706" s="51">
        <v>3.0539999999999998</v>
      </c>
    </row>
    <row r="707" spans="1:11" x14ac:dyDescent="0.2">
      <c r="A707" s="57">
        <v>39314</v>
      </c>
      <c r="B707" s="51">
        <v>2.911</v>
      </c>
      <c r="C707" s="51">
        <v>2.911</v>
      </c>
      <c r="D707" s="51">
        <v>2.8620000000000001</v>
      </c>
      <c r="E707" s="51">
        <v>2.8620000000000001</v>
      </c>
      <c r="F707" s="51">
        <v>2.976</v>
      </c>
      <c r="G707" s="51">
        <v>2.976</v>
      </c>
      <c r="H707" s="51">
        <v>3.0760000000000001</v>
      </c>
      <c r="I707" s="51">
        <v>3.0760000000000001</v>
      </c>
      <c r="J707" s="51">
        <v>3.016</v>
      </c>
      <c r="K707" s="51">
        <v>3.016</v>
      </c>
    </row>
    <row r="708" spans="1:11" x14ac:dyDescent="0.2">
      <c r="A708" s="57">
        <v>39321</v>
      </c>
      <c r="B708" s="51">
        <v>2.84</v>
      </c>
      <c r="C708" s="51">
        <v>2.84</v>
      </c>
      <c r="D708" s="51">
        <v>2.7909999999999999</v>
      </c>
      <c r="E708" s="51">
        <v>2.7909999999999999</v>
      </c>
      <c r="F708" s="51">
        <v>2.9049999999999998</v>
      </c>
      <c r="G708" s="51">
        <v>2.9049999999999998</v>
      </c>
      <c r="H708" s="51">
        <v>3.008</v>
      </c>
      <c r="I708" s="51">
        <v>3.008</v>
      </c>
      <c r="J708" s="51">
        <v>2.9860000000000002</v>
      </c>
      <c r="K708" s="51">
        <v>2.9860000000000002</v>
      </c>
    </row>
    <row r="709" spans="1:11" x14ac:dyDescent="0.2">
      <c r="A709" s="57">
        <v>39328</v>
      </c>
      <c r="B709" s="51">
        <v>2.84</v>
      </c>
      <c r="C709" s="51">
        <v>2.84</v>
      </c>
      <c r="D709" s="51">
        <v>2.7909999999999999</v>
      </c>
      <c r="E709" s="51">
        <v>2.7909999999999999</v>
      </c>
      <c r="F709" s="51">
        <v>2.9039999999999999</v>
      </c>
      <c r="G709" s="51">
        <v>2.9039999999999999</v>
      </c>
      <c r="H709" s="51">
        <v>3.0089999999999999</v>
      </c>
      <c r="I709" s="51">
        <v>3.0089999999999999</v>
      </c>
      <c r="J709" s="51">
        <v>2.9849999999999999</v>
      </c>
      <c r="K709" s="51">
        <v>2.9849999999999999</v>
      </c>
    </row>
    <row r="710" spans="1:11" x14ac:dyDescent="0.2">
      <c r="A710" s="57">
        <v>39335</v>
      </c>
      <c r="B710" s="51">
        <v>2.8879999999999999</v>
      </c>
      <c r="C710" s="51">
        <v>2.8879999999999999</v>
      </c>
      <c r="D710" s="51">
        <v>2.839</v>
      </c>
      <c r="E710" s="51">
        <v>2.839</v>
      </c>
      <c r="F710" s="51">
        <v>2.9529999999999998</v>
      </c>
      <c r="G710" s="51">
        <v>2.9529999999999998</v>
      </c>
      <c r="H710" s="51">
        <v>3.0569999999999999</v>
      </c>
      <c r="I710" s="51">
        <v>3.0569999999999999</v>
      </c>
      <c r="J710" s="51">
        <v>2.9950000000000001</v>
      </c>
      <c r="K710" s="51">
        <v>2.9950000000000001</v>
      </c>
    </row>
    <row r="711" spans="1:11" x14ac:dyDescent="0.2">
      <c r="A711" s="57">
        <v>39342</v>
      </c>
      <c r="B711" s="51">
        <v>2.9510000000000001</v>
      </c>
      <c r="C711" s="51">
        <v>2.9510000000000001</v>
      </c>
      <c r="D711" s="51">
        <v>2.9039999999999999</v>
      </c>
      <c r="E711" s="51">
        <v>2.9039999999999999</v>
      </c>
      <c r="F711" s="51">
        <v>3.0139999999999998</v>
      </c>
      <c r="G711" s="51">
        <v>3.0139999999999998</v>
      </c>
      <c r="H711" s="51">
        <v>3.1139999999999999</v>
      </c>
      <c r="I711" s="51">
        <v>3.1139999999999999</v>
      </c>
      <c r="J711" s="51">
        <v>3.0230000000000001</v>
      </c>
      <c r="K711" s="51">
        <v>3.0230000000000001</v>
      </c>
    </row>
    <row r="712" spans="1:11" x14ac:dyDescent="0.2">
      <c r="A712" s="57">
        <v>39349</v>
      </c>
      <c r="B712" s="51">
        <v>3.0089999999999999</v>
      </c>
      <c r="C712" s="51">
        <v>3.0089999999999999</v>
      </c>
      <c r="D712" s="51">
        <v>2.9609999999999999</v>
      </c>
      <c r="E712" s="51">
        <v>2.9609999999999999</v>
      </c>
      <c r="F712" s="51">
        <v>3.0720000000000001</v>
      </c>
      <c r="G712" s="51">
        <v>3.0720000000000001</v>
      </c>
      <c r="H712" s="51">
        <v>3.173</v>
      </c>
      <c r="I712" s="51">
        <v>3.173</v>
      </c>
      <c r="J712" s="51">
        <v>3.093</v>
      </c>
      <c r="K712" s="51">
        <v>3.093</v>
      </c>
    </row>
    <row r="713" spans="1:11" x14ac:dyDescent="0.2">
      <c r="A713" s="57">
        <v>39356</v>
      </c>
      <c r="B713" s="51">
        <v>3.0209999999999999</v>
      </c>
      <c r="C713" s="51">
        <v>3.0209999999999999</v>
      </c>
      <c r="D713" s="51">
        <v>2.9729999999999999</v>
      </c>
      <c r="E713" s="51">
        <v>2.9729999999999999</v>
      </c>
      <c r="F713" s="51">
        <v>3.0830000000000002</v>
      </c>
      <c r="G713" s="51">
        <v>3.0830000000000002</v>
      </c>
      <c r="H713" s="51">
        <v>3.1829999999999998</v>
      </c>
      <c r="I713" s="51">
        <v>3.1829999999999998</v>
      </c>
      <c r="J713" s="51">
        <v>3.1429999999999998</v>
      </c>
      <c r="K713" s="51">
        <v>3.1429999999999998</v>
      </c>
    </row>
    <row r="714" spans="1:11" x14ac:dyDescent="0.2">
      <c r="A714" s="57">
        <v>39363</v>
      </c>
      <c r="B714" s="51">
        <v>3.044</v>
      </c>
      <c r="C714" s="51">
        <v>3.044</v>
      </c>
      <c r="D714" s="51">
        <v>2.996</v>
      </c>
      <c r="E714" s="51">
        <v>2.996</v>
      </c>
      <c r="F714" s="51">
        <v>3.1070000000000002</v>
      </c>
      <c r="G714" s="51">
        <v>3.1070000000000002</v>
      </c>
      <c r="H714" s="51">
        <v>3.206</v>
      </c>
      <c r="I714" s="51">
        <v>3.206</v>
      </c>
      <c r="J714" s="51">
        <v>3.1970000000000001</v>
      </c>
      <c r="K714" s="51">
        <v>3.1970000000000001</v>
      </c>
    </row>
    <row r="715" spans="1:11" x14ac:dyDescent="0.2">
      <c r="A715" s="57">
        <v>39370</v>
      </c>
      <c r="B715" s="51">
        <v>3.1</v>
      </c>
      <c r="C715" s="51">
        <v>3.1</v>
      </c>
      <c r="D715" s="51">
        <v>3.0529999999999999</v>
      </c>
      <c r="E715" s="51">
        <v>3.0529999999999999</v>
      </c>
      <c r="F715" s="51">
        <v>3.161</v>
      </c>
      <c r="G715" s="51">
        <v>3.161</v>
      </c>
      <c r="H715" s="51">
        <v>3.2610000000000001</v>
      </c>
      <c r="I715" s="51">
        <v>3.2610000000000001</v>
      </c>
      <c r="J715" s="51">
        <v>3.2490000000000001</v>
      </c>
      <c r="K715" s="51">
        <v>3.2490000000000001</v>
      </c>
    </row>
    <row r="716" spans="1:11" x14ac:dyDescent="0.2">
      <c r="A716" s="57">
        <v>39377</v>
      </c>
      <c r="B716" s="51">
        <v>3.19</v>
      </c>
      <c r="C716" s="51">
        <v>3.19</v>
      </c>
      <c r="D716" s="51">
        <v>3.1429999999999998</v>
      </c>
      <c r="E716" s="51">
        <v>3.1429999999999998</v>
      </c>
      <c r="F716" s="51">
        <v>3.2509999999999999</v>
      </c>
      <c r="G716" s="51">
        <v>3.2509999999999999</v>
      </c>
      <c r="H716" s="51">
        <v>3.3519999999999999</v>
      </c>
      <c r="I716" s="51">
        <v>3.3519999999999999</v>
      </c>
      <c r="J716" s="51">
        <v>3.3380000000000001</v>
      </c>
      <c r="K716" s="51">
        <v>3.3380000000000001</v>
      </c>
    </row>
    <row r="717" spans="1:11" x14ac:dyDescent="0.2">
      <c r="A717" s="57">
        <v>39384</v>
      </c>
      <c r="B717" s="51">
        <v>3.2050000000000001</v>
      </c>
      <c r="C717" s="51">
        <v>3.2050000000000001</v>
      </c>
      <c r="D717" s="51">
        <v>3.1589999999999998</v>
      </c>
      <c r="E717" s="51">
        <v>3.1589999999999998</v>
      </c>
      <c r="F717" s="51">
        <v>3.2669999999999999</v>
      </c>
      <c r="G717" s="51">
        <v>3.2669999999999999</v>
      </c>
      <c r="H717" s="51">
        <v>3.3660000000000001</v>
      </c>
      <c r="I717" s="51">
        <v>3.3660000000000001</v>
      </c>
      <c r="J717" s="51">
        <v>3.4060000000000001</v>
      </c>
      <c r="K717" s="51">
        <v>3.4060000000000001</v>
      </c>
    </row>
    <row r="718" spans="1:11" x14ac:dyDescent="0.2">
      <c r="A718" s="57">
        <v>39391</v>
      </c>
      <c r="B718" s="51">
        <v>3.2770000000000001</v>
      </c>
      <c r="C718" s="51">
        <v>3.2770000000000001</v>
      </c>
      <c r="D718" s="51">
        <v>3.2309999999999999</v>
      </c>
      <c r="E718" s="51">
        <v>3.2309999999999999</v>
      </c>
      <c r="F718" s="51">
        <v>3.335</v>
      </c>
      <c r="G718" s="51">
        <v>3.335</v>
      </c>
      <c r="H718" s="51">
        <v>3.4340000000000002</v>
      </c>
      <c r="I718" s="51">
        <v>3.4340000000000002</v>
      </c>
      <c r="J718" s="51">
        <v>3.524</v>
      </c>
      <c r="K718" s="51">
        <v>3.524</v>
      </c>
    </row>
    <row r="719" spans="1:11" x14ac:dyDescent="0.2">
      <c r="A719" s="57">
        <v>39398</v>
      </c>
      <c r="B719" s="51">
        <v>3.4119999999999999</v>
      </c>
      <c r="C719" s="51">
        <v>3.4119999999999999</v>
      </c>
      <c r="D719" s="51">
        <v>3.3660000000000001</v>
      </c>
      <c r="E719" s="51">
        <v>3.3660000000000001</v>
      </c>
      <c r="F719" s="51">
        <v>3.472</v>
      </c>
      <c r="G719" s="51">
        <v>3.472</v>
      </c>
      <c r="H719" s="51">
        <v>3.5720000000000001</v>
      </c>
      <c r="I719" s="51">
        <v>3.5720000000000001</v>
      </c>
      <c r="J719" s="51">
        <v>3.6629999999999998</v>
      </c>
      <c r="K719" s="51">
        <v>3.6629999999999998</v>
      </c>
    </row>
    <row r="720" spans="1:11" x14ac:dyDescent="0.2">
      <c r="A720" s="57">
        <v>39405</v>
      </c>
      <c r="B720" s="51">
        <v>3.4420000000000002</v>
      </c>
      <c r="C720" s="51">
        <v>3.4420000000000002</v>
      </c>
      <c r="D720" s="51">
        <v>3.395</v>
      </c>
      <c r="E720" s="51">
        <v>3.395</v>
      </c>
      <c r="F720" s="51">
        <v>3.5030000000000001</v>
      </c>
      <c r="G720" s="51">
        <v>3.5030000000000001</v>
      </c>
      <c r="H720" s="51">
        <v>3.605</v>
      </c>
      <c r="I720" s="51">
        <v>3.605</v>
      </c>
      <c r="J720" s="51">
        <v>3.6240000000000001</v>
      </c>
      <c r="K720" s="51">
        <v>3.6240000000000001</v>
      </c>
    </row>
    <row r="721" spans="1:11" x14ac:dyDescent="0.2">
      <c r="A721" s="57">
        <v>39412</v>
      </c>
      <c r="B721" s="51">
        <v>3.444</v>
      </c>
      <c r="C721" s="51">
        <v>3.444</v>
      </c>
      <c r="D721" s="51">
        <v>3.3980000000000001</v>
      </c>
      <c r="E721" s="51">
        <v>3.3980000000000001</v>
      </c>
      <c r="F721" s="51">
        <v>3.5049999999999999</v>
      </c>
      <c r="G721" s="51">
        <v>3.5049999999999999</v>
      </c>
      <c r="H721" s="51">
        <v>3.605</v>
      </c>
      <c r="I721" s="51">
        <v>3.605</v>
      </c>
      <c r="J721" s="51">
        <v>3.62</v>
      </c>
      <c r="K721" s="51">
        <v>3.62</v>
      </c>
    </row>
    <row r="722" spans="1:11" x14ac:dyDescent="0.2">
      <c r="A722" s="57">
        <v>39419</v>
      </c>
      <c r="B722" s="51">
        <v>3.4079999999999999</v>
      </c>
      <c r="C722" s="51">
        <v>3.4079999999999999</v>
      </c>
      <c r="D722" s="51">
        <v>3.3610000000000002</v>
      </c>
      <c r="E722" s="51">
        <v>3.3610000000000002</v>
      </c>
      <c r="F722" s="51">
        <v>3.4689999999999999</v>
      </c>
      <c r="G722" s="51">
        <v>3.4689999999999999</v>
      </c>
      <c r="H722" s="51">
        <v>3.569</v>
      </c>
      <c r="I722" s="51">
        <v>3.569</v>
      </c>
      <c r="J722" s="51">
        <v>3.5670000000000002</v>
      </c>
      <c r="K722" s="51">
        <v>3.5670000000000002</v>
      </c>
    </row>
    <row r="723" spans="1:11" x14ac:dyDescent="0.2">
      <c r="A723" s="57">
        <v>39426</v>
      </c>
      <c r="B723" s="51">
        <v>3.3740000000000001</v>
      </c>
      <c r="C723" s="51">
        <v>3.3740000000000001</v>
      </c>
      <c r="D723" s="51">
        <v>3.3290000000000002</v>
      </c>
      <c r="E723" s="51">
        <v>3.3290000000000002</v>
      </c>
      <c r="F723" s="51">
        <v>3.4279999999999999</v>
      </c>
      <c r="G723" s="51">
        <v>3.4279999999999999</v>
      </c>
      <c r="H723" s="51">
        <v>3.5310000000000001</v>
      </c>
      <c r="I723" s="51">
        <v>3.5310000000000001</v>
      </c>
      <c r="J723" s="51">
        <v>3.4550000000000001</v>
      </c>
      <c r="K723" s="51">
        <v>3.4550000000000001</v>
      </c>
    </row>
    <row r="724" spans="1:11" x14ac:dyDescent="0.2">
      <c r="A724" s="57">
        <v>39433</v>
      </c>
      <c r="B724" s="51">
        <v>3.331</v>
      </c>
      <c r="C724" s="51">
        <v>3.331</v>
      </c>
      <c r="D724" s="51">
        <v>3.2850000000000001</v>
      </c>
      <c r="E724" s="51">
        <v>3.2850000000000001</v>
      </c>
      <c r="F724" s="51">
        <v>3.391</v>
      </c>
      <c r="G724" s="51">
        <v>3.391</v>
      </c>
      <c r="H724" s="51">
        <v>3.4929999999999999</v>
      </c>
      <c r="I724" s="51">
        <v>3.4929999999999999</v>
      </c>
      <c r="J724" s="51">
        <v>3.4260000000000002</v>
      </c>
      <c r="K724" s="51">
        <v>3.4260000000000002</v>
      </c>
    </row>
    <row r="725" spans="1:11" x14ac:dyDescent="0.2">
      <c r="A725" s="57">
        <v>39440</v>
      </c>
      <c r="B725" s="51">
        <v>3.3069999999999999</v>
      </c>
      <c r="C725" s="51">
        <v>3.3069999999999999</v>
      </c>
      <c r="D725" s="51">
        <v>3.2610000000000001</v>
      </c>
      <c r="E725" s="51">
        <v>3.2610000000000001</v>
      </c>
      <c r="F725" s="51">
        <v>3.3679999999999999</v>
      </c>
      <c r="G725" s="51">
        <v>3.3679999999999999</v>
      </c>
      <c r="H725" s="51">
        <v>3.468</v>
      </c>
      <c r="I725" s="51">
        <v>3.468</v>
      </c>
      <c r="J725" s="51">
        <v>3.4340000000000002</v>
      </c>
      <c r="K725" s="51">
        <v>3.4340000000000002</v>
      </c>
    </row>
    <row r="726" spans="1:11" x14ac:dyDescent="0.2">
      <c r="A726" s="57">
        <v>39447</v>
      </c>
      <c r="B726" s="51">
        <v>3.3460000000000001</v>
      </c>
      <c r="C726" s="51">
        <v>3.3460000000000001</v>
      </c>
      <c r="D726" s="51">
        <v>3.298</v>
      </c>
      <c r="E726" s="51">
        <v>3.298</v>
      </c>
      <c r="F726" s="51">
        <v>3.407</v>
      </c>
      <c r="G726" s="51">
        <v>3.407</v>
      </c>
      <c r="H726" s="51">
        <v>3.51</v>
      </c>
      <c r="I726" s="51">
        <v>3.51</v>
      </c>
      <c r="J726" s="51">
        <v>3.4910000000000001</v>
      </c>
      <c r="K726" s="51">
        <v>3.4910000000000001</v>
      </c>
    </row>
    <row r="727" spans="1:11" x14ac:dyDescent="0.2">
      <c r="A727" s="57">
        <v>39454</v>
      </c>
      <c r="B727" s="51">
        <v>3.3759999999999999</v>
      </c>
      <c r="C727" s="51">
        <v>3.3759999999999999</v>
      </c>
      <c r="D727" s="51">
        <v>3.3279999999999998</v>
      </c>
      <c r="E727" s="51">
        <v>3.3279999999999998</v>
      </c>
      <c r="F727" s="51">
        <v>3.4380000000000002</v>
      </c>
      <c r="G727" s="51">
        <v>3.4380000000000002</v>
      </c>
      <c r="H727" s="51">
        <v>3.5409999999999999</v>
      </c>
      <c r="I727" s="51">
        <v>3.5409999999999999</v>
      </c>
      <c r="J727" s="51">
        <v>3.5259999999999998</v>
      </c>
      <c r="K727" s="51">
        <v>3.5259999999999998</v>
      </c>
    </row>
    <row r="728" spans="1:11" x14ac:dyDescent="0.2">
      <c r="A728" s="57">
        <v>39461</v>
      </c>
      <c r="B728" s="51">
        <v>3.3370000000000002</v>
      </c>
      <c r="C728" s="51">
        <v>3.3370000000000002</v>
      </c>
      <c r="D728" s="51">
        <v>3.29</v>
      </c>
      <c r="E728" s="51">
        <v>3.29</v>
      </c>
      <c r="F728" s="51">
        <v>3.3980000000000001</v>
      </c>
      <c r="G728" s="51">
        <v>3.3980000000000001</v>
      </c>
      <c r="H728" s="51">
        <v>3.5</v>
      </c>
      <c r="I728" s="51">
        <v>3.5</v>
      </c>
      <c r="J728" s="51">
        <v>3.4590000000000001</v>
      </c>
      <c r="K728" s="51">
        <v>3.4590000000000001</v>
      </c>
    </row>
    <row r="729" spans="1:11" x14ac:dyDescent="0.2">
      <c r="A729" s="57">
        <v>39468</v>
      </c>
      <c r="B729" s="51">
        <v>3.2749999999999999</v>
      </c>
      <c r="C729" s="51">
        <v>3.2749999999999999</v>
      </c>
      <c r="D729" s="51">
        <v>3.226</v>
      </c>
      <c r="E729" s="51">
        <v>3.226</v>
      </c>
      <c r="F729" s="51">
        <v>3.3380000000000001</v>
      </c>
      <c r="G729" s="51">
        <v>3.3380000000000001</v>
      </c>
      <c r="H729" s="51">
        <v>3.44</v>
      </c>
      <c r="I729" s="51">
        <v>3.44</v>
      </c>
      <c r="J729" s="51">
        <v>3.36</v>
      </c>
      <c r="K729" s="51">
        <v>3.36</v>
      </c>
    </row>
    <row r="730" spans="1:11" x14ac:dyDescent="0.2">
      <c r="A730" s="57">
        <v>39475</v>
      </c>
      <c r="B730" s="51">
        <v>3.1960000000000002</v>
      </c>
      <c r="C730" s="51">
        <v>3.1960000000000002</v>
      </c>
      <c r="D730" s="51">
        <v>3.1480000000000001</v>
      </c>
      <c r="E730" s="51">
        <v>3.1480000000000001</v>
      </c>
      <c r="F730" s="51">
        <v>3.2610000000000001</v>
      </c>
      <c r="G730" s="51">
        <v>3.2610000000000001</v>
      </c>
      <c r="H730" s="51">
        <v>3.3610000000000002</v>
      </c>
      <c r="I730" s="51">
        <v>3.3610000000000002</v>
      </c>
      <c r="J730" s="51">
        <v>3.3460000000000001</v>
      </c>
      <c r="K730" s="51">
        <v>3.3460000000000001</v>
      </c>
    </row>
    <row r="731" spans="1:11" x14ac:dyDescent="0.2">
      <c r="A731" s="57">
        <v>39482</v>
      </c>
      <c r="B731" s="51">
        <v>3.1560000000000001</v>
      </c>
      <c r="C731" s="51">
        <v>3.1560000000000001</v>
      </c>
      <c r="D731" s="51">
        <v>3.1070000000000002</v>
      </c>
      <c r="E731" s="51">
        <v>3.1070000000000002</v>
      </c>
      <c r="F731" s="51">
        <v>3.222</v>
      </c>
      <c r="G731" s="51">
        <v>3.222</v>
      </c>
      <c r="H731" s="51">
        <v>3.3220000000000001</v>
      </c>
      <c r="I731" s="51">
        <v>3.3220000000000001</v>
      </c>
      <c r="J731" s="51">
        <v>3.3769999999999998</v>
      </c>
      <c r="K731" s="51">
        <v>3.3769999999999998</v>
      </c>
    </row>
    <row r="732" spans="1:11" x14ac:dyDescent="0.2">
      <c r="A732" s="57">
        <v>39489</v>
      </c>
      <c r="B732" s="51">
        <v>3.157</v>
      </c>
      <c r="C732" s="51">
        <v>3.157</v>
      </c>
      <c r="D732" s="51">
        <v>3.1080000000000001</v>
      </c>
      <c r="E732" s="51">
        <v>3.1080000000000001</v>
      </c>
      <c r="F732" s="51">
        <v>3.2229999999999999</v>
      </c>
      <c r="G732" s="51">
        <v>3.2229999999999999</v>
      </c>
      <c r="H732" s="51">
        <v>3.3239999999999998</v>
      </c>
      <c r="I732" s="51">
        <v>3.3239999999999998</v>
      </c>
      <c r="J732" s="51">
        <v>3.3929999999999998</v>
      </c>
      <c r="K732" s="51">
        <v>3.3929999999999998</v>
      </c>
    </row>
    <row r="733" spans="1:11" x14ac:dyDescent="0.2">
      <c r="A733" s="57">
        <v>39496</v>
      </c>
      <c r="B733" s="51">
        <v>3.2370000000000001</v>
      </c>
      <c r="C733" s="51">
        <v>3.2370000000000001</v>
      </c>
      <c r="D733" s="51">
        <v>3.1909999999999998</v>
      </c>
      <c r="E733" s="51">
        <v>3.1909999999999998</v>
      </c>
      <c r="F733" s="51">
        <v>3.298</v>
      </c>
      <c r="G733" s="51">
        <v>3.298</v>
      </c>
      <c r="H733" s="51">
        <v>3.3959999999999999</v>
      </c>
      <c r="I733" s="51">
        <v>3.3959999999999999</v>
      </c>
      <c r="J733" s="51">
        <v>3.5110000000000001</v>
      </c>
      <c r="K733" s="51">
        <v>3.5110000000000001</v>
      </c>
    </row>
    <row r="734" spans="1:11" x14ac:dyDescent="0.2">
      <c r="A734" s="57">
        <v>39503</v>
      </c>
      <c r="B734" s="51">
        <v>3.3740000000000001</v>
      </c>
      <c r="C734" s="51">
        <v>3.3740000000000001</v>
      </c>
      <c r="D734" s="51">
        <v>3.3279999999999998</v>
      </c>
      <c r="E734" s="51">
        <v>3.3279999999999998</v>
      </c>
      <c r="F734" s="51">
        <v>3.4329999999999998</v>
      </c>
      <c r="G734" s="51">
        <v>3.4329999999999998</v>
      </c>
      <c r="H734" s="51">
        <v>3.536</v>
      </c>
      <c r="I734" s="51">
        <v>3.536</v>
      </c>
      <c r="J734" s="51">
        <v>3.6720000000000002</v>
      </c>
      <c r="K734" s="51">
        <v>3.6720000000000002</v>
      </c>
    </row>
    <row r="735" spans="1:11" x14ac:dyDescent="0.2">
      <c r="A735" s="57">
        <v>39510</v>
      </c>
      <c r="B735" s="51">
        <v>3.504</v>
      </c>
      <c r="C735" s="51">
        <v>3.504</v>
      </c>
      <c r="D735" s="51">
        <v>3.4590000000000001</v>
      </c>
      <c r="E735" s="51">
        <v>3.4590000000000001</v>
      </c>
      <c r="F735" s="51">
        <v>3.5640000000000001</v>
      </c>
      <c r="G735" s="51">
        <v>3.5640000000000001</v>
      </c>
      <c r="H735" s="51">
        <v>3.6619999999999999</v>
      </c>
      <c r="I735" s="51">
        <v>3.6619999999999999</v>
      </c>
      <c r="J735" s="51">
        <v>3.8029999999999999</v>
      </c>
      <c r="K735" s="51">
        <v>3.8029999999999999</v>
      </c>
    </row>
    <row r="736" spans="1:11" x14ac:dyDescent="0.2">
      <c r="A736" s="57">
        <v>39517</v>
      </c>
      <c r="B736" s="51">
        <v>3.5840000000000001</v>
      </c>
      <c r="C736" s="51">
        <v>3.5840000000000001</v>
      </c>
      <c r="D736" s="51">
        <v>3.5369999999999999</v>
      </c>
      <c r="E736" s="51">
        <v>3.5369999999999999</v>
      </c>
      <c r="F736" s="51">
        <v>3.645</v>
      </c>
      <c r="G736" s="51">
        <v>3.645</v>
      </c>
      <c r="H736" s="51">
        <v>3.746</v>
      </c>
      <c r="I736" s="51">
        <v>3.746</v>
      </c>
      <c r="J736" s="51">
        <v>3.9550000000000001</v>
      </c>
      <c r="K736" s="51">
        <v>3.9550000000000001</v>
      </c>
    </row>
    <row r="737" spans="1:11" x14ac:dyDescent="0.2">
      <c r="A737" s="57">
        <v>39524</v>
      </c>
      <c r="B737" s="51">
        <v>3.6509999999999998</v>
      </c>
      <c r="C737" s="51">
        <v>3.6509999999999998</v>
      </c>
      <c r="D737" s="51">
        <v>3.6040000000000001</v>
      </c>
      <c r="E737" s="51">
        <v>3.6040000000000001</v>
      </c>
      <c r="F737" s="51">
        <v>3.7130000000000001</v>
      </c>
      <c r="G737" s="51">
        <v>3.7130000000000001</v>
      </c>
      <c r="H737" s="51">
        <v>3.8119999999999998</v>
      </c>
      <c r="I737" s="51">
        <v>3.8119999999999998</v>
      </c>
      <c r="J737" s="51">
        <v>4.0830000000000002</v>
      </c>
      <c r="K737" s="51">
        <v>4.0830000000000002</v>
      </c>
    </row>
    <row r="738" spans="1:11" x14ac:dyDescent="0.2">
      <c r="A738" s="57">
        <v>39531</v>
      </c>
      <c r="B738" s="51">
        <v>3.649</v>
      </c>
      <c r="C738" s="51">
        <v>3.649</v>
      </c>
      <c r="D738" s="51">
        <v>3.6019999999999999</v>
      </c>
      <c r="E738" s="51">
        <v>3.6019999999999999</v>
      </c>
      <c r="F738" s="51">
        <v>3.71</v>
      </c>
      <c r="G738" s="51">
        <v>3.71</v>
      </c>
      <c r="H738" s="51">
        <v>3.8109999999999999</v>
      </c>
      <c r="I738" s="51">
        <v>3.8109999999999999</v>
      </c>
      <c r="J738" s="51">
        <v>4.1189999999999998</v>
      </c>
      <c r="K738" s="51">
        <v>4.1189999999999998</v>
      </c>
    </row>
    <row r="739" spans="1:11" x14ac:dyDescent="0.2">
      <c r="A739" s="57">
        <v>39538</v>
      </c>
      <c r="B739" s="51">
        <v>3.6560000000000001</v>
      </c>
      <c r="C739" s="51">
        <v>3.6560000000000001</v>
      </c>
      <c r="D739" s="51">
        <v>3.6080000000000001</v>
      </c>
      <c r="E739" s="51">
        <v>3.6080000000000001</v>
      </c>
      <c r="F739" s="51">
        <v>3.7189999999999999</v>
      </c>
      <c r="G739" s="51">
        <v>3.7189999999999999</v>
      </c>
      <c r="H739" s="51">
        <v>3.8180000000000001</v>
      </c>
      <c r="I739" s="51">
        <v>3.8180000000000001</v>
      </c>
      <c r="J739" s="51">
        <v>4.1120000000000001</v>
      </c>
      <c r="K739" s="51">
        <v>4.1120000000000001</v>
      </c>
    </row>
    <row r="740" spans="1:11" x14ac:dyDescent="0.2">
      <c r="A740" s="57">
        <v>39545</v>
      </c>
      <c r="B740" s="51">
        <v>3.7309999999999999</v>
      </c>
      <c r="C740" s="51">
        <v>3.7309999999999999</v>
      </c>
      <c r="D740" s="51">
        <v>3.6850000000000001</v>
      </c>
      <c r="E740" s="51">
        <v>3.6850000000000001</v>
      </c>
      <c r="F740" s="51">
        <v>3.7930000000000001</v>
      </c>
      <c r="G740" s="51">
        <v>3.7930000000000001</v>
      </c>
      <c r="H740" s="51">
        <v>3.89</v>
      </c>
      <c r="I740" s="51">
        <v>3.89</v>
      </c>
      <c r="J740" s="51">
        <v>4.1180000000000003</v>
      </c>
      <c r="K740" s="51">
        <v>4.1180000000000003</v>
      </c>
    </row>
    <row r="741" spans="1:11" x14ac:dyDescent="0.2">
      <c r="A741" s="57">
        <v>39552</v>
      </c>
      <c r="B741" s="51">
        <v>3.8220000000000001</v>
      </c>
      <c r="C741" s="51">
        <v>3.8220000000000001</v>
      </c>
      <c r="D741" s="51">
        <v>3.774</v>
      </c>
      <c r="E741" s="51">
        <v>3.774</v>
      </c>
      <c r="F741" s="51">
        <v>3.8839999999999999</v>
      </c>
      <c r="G741" s="51">
        <v>3.8839999999999999</v>
      </c>
      <c r="H741" s="51">
        <v>3.984</v>
      </c>
      <c r="I741" s="51">
        <v>3.984</v>
      </c>
      <c r="J741" s="51">
        <v>4.234</v>
      </c>
      <c r="K741" s="51">
        <v>4.234</v>
      </c>
    </row>
    <row r="742" spans="1:11" x14ac:dyDescent="0.2">
      <c r="A742" s="57">
        <v>39559</v>
      </c>
      <c r="B742" s="51">
        <v>3.8919999999999999</v>
      </c>
      <c r="C742" s="51">
        <v>3.8919999999999999</v>
      </c>
      <c r="D742" s="51">
        <v>3.8460000000000001</v>
      </c>
      <c r="E742" s="51">
        <v>3.8460000000000001</v>
      </c>
      <c r="F742" s="51">
        <v>3.9489999999999998</v>
      </c>
      <c r="G742" s="51">
        <v>3.9489999999999998</v>
      </c>
      <c r="H742" s="51">
        <v>4.0529999999999999</v>
      </c>
      <c r="I742" s="51">
        <v>4.0529999999999999</v>
      </c>
      <c r="J742" s="51">
        <v>4.3170000000000002</v>
      </c>
      <c r="K742" s="51">
        <v>4.3170000000000002</v>
      </c>
    </row>
    <row r="743" spans="1:11" x14ac:dyDescent="0.2">
      <c r="A743" s="57">
        <v>39566</v>
      </c>
      <c r="B743" s="51">
        <v>3.9380000000000002</v>
      </c>
      <c r="C743" s="51">
        <v>3.9380000000000002</v>
      </c>
      <c r="D743" s="51">
        <v>3.8919999999999999</v>
      </c>
      <c r="E743" s="51">
        <v>3.8919999999999999</v>
      </c>
      <c r="F743" s="51">
        <v>3.9969999999999999</v>
      </c>
      <c r="G743" s="51">
        <v>3.9969999999999999</v>
      </c>
      <c r="H743" s="51">
        <v>4.0979999999999999</v>
      </c>
      <c r="I743" s="51">
        <v>4.0979999999999999</v>
      </c>
      <c r="J743" s="51">
        <v>4.3899999999999997</v>
      </c>
      <c r="K743" s="51">
        <v>4.3899999999999997</v>
      </c>
    </row>
    <row r="744" spans="1:11" x14ac:dyDescent="0.2">
      <c r="A744" s="57">
        <v>39573</v>
      </c>
      <c r="B744" s="51">
        <v>3.9489999999999998</v>
      </c>
      <c r="C744" s="51">
        <v>3.9489999999999998</v>
      </c>
      <c r="D744" s="51">
        <v>3.903</v>
      </c>
      <c r="E744" s="51">
        <v>3.903</v>
      </c>
      <c r="F744" s="51">
        <v>4.0069999999999997</v>
      </c>
      <c r="G744" s="51">
        <v>4.0069999999999997</v>
      </c>
      <c r="H744" s="51">
        <v>4.1109999999999998</v>
      </c>
      <c r="I744" s="51">
        <v>4.1109999999999998</v>
      </c>
      <c r="J744" s="51">
        <v>4.3819999999999997</v>
      </c>
      <c r="K744" s="51">
        <v>4.3819999999999997</v>
      </c>
    </row>
    <row r="745" spans="1:11" x14ac:dyDescent="0.2">
      <c r="A745" s="57">
        <v>39580</v>
      </c>
      <c r="B745" s="51">
        <v>3.9660000000000002</v>
      </c>
      <c r="C745" s="51">
        <v>3.9660000000000002</v>
      </c>
      <c r="D745" s="51">
        <v>3.919</v>
      </c>
      <c r="E745" s="51">
        <v>3.919</v>
      </c>
      <c r="F745" s="51">
        <v>4.0259999999999998</v>
      </c>
      <c r="G745" s="51">
        <v>4.0259999999999998</v>
      </c>
      <c r="H745" s="51">
        <v>4.13</v>
      </c>
      <c r="I745" s="51">
        <v>4.13</v>
      </c>
      <c r="J745" s="51">
        <v>4.5469999999999997</v>
      </c>
      <c r="K745" s="51">
        <v>4.5469999999999997</v>
      </c>
    </row>
    <row r="746" spans="1:11" x14ac:dyDescent="0.2">
      <c r="A746" s="57">
        <v>39587</v>
      </c>
      <c r="B746" s="51">
        <v>3.9990000000000001</v>
      </c>
      <c r="C746" s="51">
        <v>3.9990000000000001</v>
      </c>
      <c r="D746" s="51">
        <v>3.952</v>
      </c>
      <c r="E746" s="51">
        <v>3.952</v>
      </c>
      <c r="F746" s="51">
        <v>4.0579999999999998</v>
      </c>
      <c r="G746" s="51">
        <v>4.0579999999999998</v>
      </c>
      <c r="H746" s="51">
        <v>4.1609999999999996</v>
      </c>
      <c r="I746" s="51">
        <v>4.1609999999999996</v>
      </c>
      <c r="J746" s="51">
        <v>4.7370000000000001</v>
      </c>
      <c r="K746" s="51">
        <v>4.7370000000000001</v>
      </c>
    </row>
    <row r="747" spans="1:11" x14ac:dyDescent="0.2">
      <c r="A747" s="57">
        <v>39594</v>
      </c>
      <c r="B747" s="51">
        <v>4.1449999999999996</v>
      </c>
      <c r="C747" s="51">
        <v>4.1449999999999996</v>
      </c>
      <c r="D747" s="51">
        <v>4.0990000000000002</v>
      </c>
      <c r="E747" s="51">
        <v>4.0990000000000002</v>
      </c>
      <c r="F747" s="51">
        <v>4.202</v>
      </c>
      <c r="G747" s="51">
        <v>4.202</v>
      </c>
      <c r="H747" s="51">
        <v>4.3040000000000003</v>
      </c>
      <c r="I747" s="51">
        <v>4.3040000000000003</v>
      </c>
      <c r="J747" s="51">
        <v>5.0270000000000001</v>
      </c>
      <c r="K747" s="51">
        <v>5.0270000000000001</v>
      </c>
    </row>
    <row r="748" spans="1:11" x14ac:dyDescent="0.2">
      <c r="A748" s="57">
        <v>39601</v>
      </c>
      <c r="B748" s="51">
        <v>4.2880000000000003</v>
      </c>
      <c r="C748" s="51">
        <v>4.2880000000000003</v>
      </c>
      <c r="D748" s="51">
        <v>4.242</v>
      </c>
      <c r="E748" s="51">
        <v>4.242</v>
      </c>
      <c r="F748" s="51">
        <v>4.3470000000000004</v>
      </c>
      <c r="G748" s="51">
        <v>4.3470000000000004</v>
      </c>
      <c r="H748" s="51">
        <v>4.4480000000000004</v>
      </c>
      <c r="I748" s="51">
        <v>4.4480000000000004</v>
      </c>
      <c r="J748" s="51">
        <v>5.0270000000000001</v>
      </c>
      <c r="K748" s="51">
        <v>5.0270000000000001</v>
      </c>
    </row>
    <row r="749" spans="1:11" x14ac:dyDescent="0.2">
      <c r="A749" s="57">
        <v>39608</v>
      </c>
      <c r="B749" s="51">
        <v>4.4790000000000001</v>
      </c>
      <c r="C749" s="51">
        <v>4.4790000000000001</v>
      </c>
      <c r="D749" s="51">
        <v>4.4329999999999998</v>
      </c>
      <c r="E749" s="51">
        <v>4.4329999999999998</v>
      </c>
      <c r="F749" s="51">
        <v>4.5380000000000003</v>
      </c>
      <c r="G749" s="51">
        <v>4.5380000000000003</v>
      </c>
      <c r="H749" s="51">
        <v>4.6379999999999999</v>
      </c>
      <c r="I749" s="51">
        <v>4.6379999999999999</v>
      </c>
      <c r="J749" s="51">
        <v>4.992</v>
      </c>
      <c r="K749" s="51">
        <v>4.992</v>
      </c>
    </row>
    <row r="750" spans="1:11" x14ac:dyDescent="0.2">
      <c r="A750" s="57">
        <v>39615</v>
      </c>
      <c r="B750" s="51">
        <v>4.6360000000000001</v>
      </c>
      <c r="C750" s="51">
        <v>4.6360000000000001</v>
      </c>
      <c r="D750" s="51">
        <v>4.5880000000000001</v>
      </c>
      <c r="E750" s="51">
        <v>4.5880000000000001</v>
      </c>
      <c r="F750" s="51">
        <v>4.7</v>
      </c>
      <c r="G750" s="51">
        <v>4.7</v>
      </c>
      <c r="H750" s="51">
        <v>4.7990000000000004</v>
      </c>
      <c r="I750" s="51">
        <v>4.7990000000000004</v>
      </c>
      <c r="J750" s="51">
        <v>4.9690000000000003</v>
      </c>
      <c r="K750" s="51">
        <v>4.9690000000000003</v>
      </c>
    </row>
    <row r="751" spans="1:11" x14ac:dyDescent="0.2">
      <c r="A751" s="57">
        <v>39622</v>
      </c>
      <c r="B751" s="51">
        <v>4.633</v>
      </c>
      <c r="C751" s="51">
        <v>4.633</v>
      </c>
      <c r="D751" s="51">
        <v>4.585</v>
      </c>
      <c r="E751" s="51">
        <v>4.585</v>
      </c>
      <c r="F751" s="51">
        <v>4.6959999999999997</v>
      </c>
      <c r="G751" s="51">
        <v>4.6959999999999997</v>
      </c>
      <c r="H751" s="51">
        <v>4.7990000000000004</v>
      </c>
      <c r="I751" s="51">
        <v>4.7990000000000004</v>
      </c>
      <c r="J751" s="51">
        <v>4.9219999999999997</v>
      </c>
      <c r="K751" s="51">
        <v>4.9219999999999997</v>
      </c>
    </row>
    <row r="752" spans="1:11" x14ac:dyDescent="0.2">
      <c r="A752" s="57">
        <v>39629</v>
      </c>
      <c r="B752" s="51">
        <v>4.6210000000000004</v>
      </c>
      <c r="C752" s="51">
        <v>4.6210000000000004</v>
      </c>
      <c r="D752" s="51">
        <v>4.5730000000000004</v>
      </c>
      <c r="E752" s="51">
        <v>4.5730000000000004</v>
      </c>
      <c r="F752" s="51">
        <v>4.6829999999999998</v>
      </c>
      <c r="G752" s="51">
        <v>4.6829999999999998</v>
      </c>
      <c r="H752" s="51">
        <v>4.7850000000000001</v>
      </c>
      <c r="I752" s="51">
        <v>4.7850000000000001</v>
      </c>
      <c r="J752" s="51">
        <v>4.9279999999999999</v>
      </c>
      <c r="K752" s="51">
        <v>4.9279999999999999</v>
      </c>
    </row>
    <row r="753" spans="1:11" x14ac:dyDescent="0.2">
      <c r="A753" s="57">
        <v>39636</v>
      </c>
      <c r="B753" s="51">
        <v>4.5979999999999999</v>
      </c>
      <c r="C753" s="51">
        <v>4.5979999999999999</v>
      </c>
      <c r="D753" s="51">
        <v>4.55</v>
      </c>
      <c r="E753" s="51">
        <v>4.55</v>
      </c>
      <c r="F753" s="51">
        <v>4.6619999999999999</v>
      </c>
      <c r="G753" s="51">
        <v>4.6619999999999999</v>
      </c>
      <c r="H753" s="51">
        <v>4.7629999999999999</v>
      </c>
      <c r="I753" s="51">
        <v>4.7629999999999999</v>
      </c>
      <c r="J753" s="51">
        <v>5.0010000000000003</v>
      </c>
      <c r="K753" s="51">
        <v>5.0010000000000003</v>
      </c>
    </row>
    <row r="754" spans="1:11" x14ac:dyDescent="0.2">
      <c r="A754" s="57">
        <v>39643</v>
      </c>
      <c r="B754" s="51">
        <v>4.5679999999999996</v>
      </c>
      <c r="C754" s="51">
        <v>4.5679999999999996</v>
      </c>
      <c r="D754" s="51">
        <v>4.5199999999999996</v>
      </c>
      <c r="E754" s="51">
        <v>4.5199999999999996</v>
      </c>
      <c r="F754" s="51">
        <v>4.633</v>
      </c>
      <c r="G754" s="51">
        <v>4.633</v>
      </c>
      <c r="H754" s="51">
        <v>4.7350000000000003</v>
      </c>
      <c r="I754" s="51">
        <v>4.7350000000000003</v>
      </c>
      <c r="J754" s="51">
        <v>5.0259999999999998</v>
      </c>
      <c r="K754" s="51">
        <v>5.0259999999999998</v>
      </c>
    </row>
    <row r="755" spans="1:11" x14ac:dyDescent="0.2">
      <c r="A755" s="57">
        <v>39650</v>
      </c>
      <c r="B755" s="51">
        <v>4.51</v>
      </c>
      <c r="C755" s="51">
        <v>4.51</v>
      </c>
      <c r="D755" s="51">
        <v>4.46</v>
      </c>
      <c r="E755" s="51">
        <v>4.46</v>
      </c>
      <c r="F755" s="51">
        <v>4.5780000000000003</v>
      </c>
      <c r="G755" s="51">
        <v>4.5780000000000003</v>
      </c>
      <c r="H755" s="51">
        <v>4.681</v>
      </c>
      <c r="I755" s="51">
        <v>4.681</v>
      </c>
      <c r="J755" s="51">
        <v>4.9640000000000004</v>
      </c>
      <c r="K755" s="51">
        <v>4.9640000000000004</v>
      </c>
    </row>
    <row r="756" spans="1:11" x14ac:dyDescent="0.2">
      <c r="A756" s="57">
        <v>39657</v>
      </c>
      <c r="B756" s="51">
        <v>4.367</v>
      </c>
      <c r="C756" s="51">
        <v>4.367</v>
      </c>
      <c r="D756" s="51">
        <v>4.3170000000000002</v>
      </c>
      <c r="E756" s="51">
        <v>4.3170000000000002</v>
      </c>
      <c r="F756" s="51">
        <v>4.4329999999999998</v>
      </c>
      <c r="G756" s="51">
        <v>4.4329999999999998</v>
      </c>
      <c r="H756" s="51">
        <v>4.5359999999999996</v>
      </c>
      <c r="I756" s="51">
        <v>4.5359999999999996</v>
      </c>
      <c r="J756" s="51">
        <v>4.8689999999999998</v>
      </c>
      <c r="K756" s="51">
        <v>4.8689999999999998</v>
      </c>
    </row>
    <row r="757" spans="1:11" x14ac:dyDescent="0.2">
      <c r="A757" s="57">
        <v>39664</v>
      </c>
      <c r="B757" s="51">
        <v>4.2539999999999996</v>
      </c>
      <c r="C757" s="51">
        <v>4.2539999999999996</v>
      </c>
      <c r="D757" s="51">
        <v>4.2050000000000001</v>
      </c>
      <c r="E757" s="51">
        <v>4.2050000000000001</v>
      </c>
      <c r="F757" s="51">
        <v>4.319</v>
      </c>
      <c r="G757" s="51">
        <v>4.319</v>
      </c>
      <c r="H757" s="51">
        <v>4.4210000000000003</v>
      </c>
      <c r="I757" s="51">
        <v>4.4210000000000003</v>
      </c>
      <c r="J757" s="51">
        <v>4.7809999999999997</v>
      </c>
      <c r="K757" s="51">
        <v>4.7809999999999997</v>
      </c>
    </row>
    <row r="758" spans="1:11" x14ac:dyDescent="0.2">
      <c r="A758" s="57">
        <v>39671</v>
      </c>
      <c r="B758" s="51">
        <v>4.1660000000000004</v>
      </c>
      <c r="C758" s="51">
        <v>4.1660000000000004</v>
      </c>
      <c r="D758" s="51">
        <v>4.1180000000000003</v>
      </c>
      <c r="E758" s="51">
        <v>4.1180000000000003</v>
      </c>
      <c r="F758" s="51">
        <v>4.2279999999999998</v>
      </c>
      <c r="G758" s="51">
        <v>4.2279999999999998</v>
      </c>
      <c r="H758" s="51">
        <v>4.3289999999999997</v>
      </c>
      <c r="I758" s="51">
        <v>4.3289999999999997</v>
      </c>
      <c r="J758" s="51">
        <v>4.6070000000000002</v>
      </c>
      <c r="K758" s="51">
        <v>4.6070000000000002</v>
      </c>
    </row>
    <row r="759" spans="1:11" x14ac:dyDescent="0.2">
      <c r="A759" s="57">
        <v>39678</v>
      </c>
      <c r="B759" s="51">
        <v>4.085</v>
      </c>
      <c r="C759" s="51">
        <v>4.085</v>
      </c>
      <c r="D759" s="51">
        <v>4.0369999999999999</v>
      </c>
      <c r="E759" s="51">
        <v>4.0369999999999999</v>
      </c>
      <c r="F759" s="51">
        <v>4.149</v>
      </c>
      <c r="G759" s="51">
        <v>4.149</v>
      </c>
      <c r="H759" s="51">
        <v>4.2489999999999997</v>
      </c>
      <c r="I759" s="51">
        <v>4.2489999999999997</v>
      </c>
      <c r="J759" s="51">
        <v>4.4219999999999997</v>
      </c>
      <c r="K759" s="51">
        <v>4.4219999999999997</v>
      </c>
    </row>
    <row r="760" spans="1:11" x14ac:dyDescent="0.2">
      <c r="A760" s="57">
        <v>39685</v>
      </c>
      <c r="B760" s="51">
        <v>4.0049999999999999</v>
      </c>
      <c r="C760" s="51">
        <v>4.0049999999999999</v>
      </c>
      <c r="D760" s="51">
        <v>3.9550000000000001</v>
      </c>
      <c r="E760" s="51">
        <v>3.9550000000000001</v>
      </c>
      <c r="F760" s="51">
        <v>4.069</v>
      </c>
      <c r="G760" s="51">
        <v>4.069</v>
      </c>
      <c r="H760" s="51">
        <v>4.1760000000000002</v>
      </c>
      <c r="I760" s="51">
        <v>4.1760000000000002</v>
      </c>
      <c r="J760" s="51">
        <v>4.359</v>
      </c>
      <c r="K760" s="51">
        <v>4.359</v>
      </c>
    </row>
    <row r="761" spans="1:11" x14ac:dyDescent="0.2">
      <c r="A761" s="57">
        <v>39692</v>
      </c>
      <c r="B761" s="51">
        <v>3.9540000000000002</v>
      </c>
      <c r="C761" s="51">
        <v>3.9540000000000002</v>
      </c>
      <c r="D761" s="51">
        <v>3.9049999999999998</v>
      </c>
      <c r="E761" s="51">
        <v>3.9049999999999998</v>
      </c>
      <c r="F761" s="51">
        <v>4.0179999999999998</v>
      </c>
      <c r="G761" s="51">
        <v>4.0179999999999998</v>
      </c>
      <c r="H761" s="51">
        <v>4.1239999999999997</v>
      </c>
      <c r="I761" s="51">
        <v>4.1239999999999997</v>
      </c>
      <c r="J761" s="51">
        <v>4.282</v>
      </c>
      <c r="K761" s="51">
        <v>4.282</v>
      </c>
    </row>
    <row r="762" spans="1:11" x14ac:dyDescent="0.2">
      <c r="A762" s="57">
        <v>39699</v>
      </c>
      <c r="B762" s="51">
        <v>3.9079999999999999</v>
      </c>
      <c r="C762" s="51">
        <v>3.9079999999999999</v>
      </c>
      <c r="D762" s="51">
        <v>3.859</v>
      </c>
      <c r="E762" s="51">
        <v>3.859</v>
      </c>
      <c r="F762" s="51">
        <v>3.9689999999999999</v>
      </c>
      <c r="G762" s="51">
        <v>3.9689999999999999</v>
      </c>
      <c r="H762" s="51">
        <v>4.0759999999999996</v>
      </c>
      <c r="I762" s="51">
        <v>4.0759999999999996</v>
      </c>
      <c r="J762" s="51">
        <v>4.1849999999999996</v>
      </c>
      <c r="K762" s="51">
        <v>4.1849999999999996</v>
      </c>
    </row>
    <row r="763" spans="1:11" x14ac:dyDescent="0.2">
      <c r="A763" s="57">
        <v>39706</v>
      </c>
      <c r="B763" s="51">
        <v>3.8540000000000001</v>
      </c>
      <c r="C763" s="51">
        <v>3.8540000000000001</v>
      </c>
      <c r="D763" s="51">
        <v>3.8039999999999998</v>
      </c>
      <c r="E763" s="51">
        <v>3.8039999999999998</v>
      </c>
      <c r="F763" s="51">
        <v>3.92</v>
      </c>
      <c r="G763" s="51">
        <v>3.92</v>
      </c>
      <c r="H763" s="51">
        <v>4.0250000000000004</v>
      </c>
      <c r="I763" s="51">
        <v>4.0250000000000004</v>
      </c>
      <c r="J763" s="51">
        <v>4.0529999999999999</v>
      </c>
      <c r="K763" s="51">
        <v>4.0529999999999999</v>
      </c>
    </row>
    <row r="764" spans="1:11" x14ac:dyDescent="0.2">
      <c r="A764" s="57">
        <v>39713</v>
      </c>
      <c r="B764" s="51">
        <v>3.774</v>
      </c>
      <c r="C764" s="51">
        <v>3.774</v>
      </c>
      <c r="D764" s="51">
        <v>3.7250000000000001</v>
      </c>
      <c r="E764" s="51">
        <v>3.7250000000000001</v>
      </c>
      <c r="F764" s="51">
        <v>3.8370000000000002</v>
      </c>
      <c r="G764" s="51">
        <v>3.8370000000000002</v>
      </c>
      <c r="H764" s="51">
        <v>3.9420000000000002</v>
      </c>
      <c r="I764" s="51">
        <v>3.9420000000000002</v>
      </c>
      <c r="J764" s="51">
        <v>3.9510000000000001</v>
      </c>
      <c r="K764" s="51">
        <v>3.9510000000000001</v>
      </c>
    </row>
    <row r="765" spans="1:11" x14ac:dyDescent="0.2">
      <c r="A765" s="57">
        <v>39720</v>
      </c>
      <c r="B765" s="51">
        <v>3.72</v>
      </c>
      <c r="C765" s="51">
        <v>3.72</v>
      </c>
      <c r="D765" s="51">
        <v>3.67</v>
      </c>
      <c r="E765" s="51">
        <v>3.67</v>
      </c>
      <c r="F765" s="51">
        <v>3.786</v>
      </c>
      <c r="G765" s="51">
        <v>3.786</v>
      </c>
      <c r="H765" s="51">
        <v>3.8919999999999999</v>
      </c>
      <c r="I765" s="51">
        <v>3.8919999999999999</v>
      </c>
      <c r="J765" s="51">
        <v>3.9630000000000001</v>
      </c>
      <c r="K765" s="51">
        <v>3.9630000000000001</v>
      </c>
    </row>
    <row r="766" spans="1:11" x14ac:dyDescent="0.2">
      <c r="A766" s="57">
        <v>39727</v>
      </c>
      <c r="B766" s="51">
        <v>3.649</v>
      </c>
      <c r="C766" s="51">
        <v>3.649</v>
      </c>
      <c r="D766" s="51">
        <v>3.601</v>
      </c>
      <c r="E766" s="51">
        <v>3.601</v>
      </c>
      <c r="F766" s="51">
        <v>3.714</v>
      </c>
      <c r="G766" s="51">
        <v>3.714</v>
      </c>
      <c r="H766" s="51">
        <v>3.8159999999999998</v>
      </c>
      <c r="I766" s="51">
        <v>3.8159999999999998</v>
      </c>
      <c r="J766" s="51">
        <v>3.8690000000000002</v>
      </c>
      <c r="K766" s="51">
        <v>3.8690000000000002</v>
      </c>
    </row>
    <row r="767" spans="1:11" x14ac:dyDescent="0.2">
      <c r="A767" s="57">
        <v>39734</v>
      </c>
      <c r="B767" s="51">
        <v>3.52</v>
      </c>
      <c r="C767" s="51">
        <v>3.52</v>
      </c>
      <c r="D767" s="51">
        <v>3.47</v>
      </c>
      <c r="E767" s="51">
        <v>3.47</v>
      </c>
      <c r="F767" s="51">
        <v>3.585</v>
      </c>
      <c r="G767" s="51">
        <v>3.585</v>
      </c>
      <c r="H767" s="51">
        <v>3.6930000000000001</v>
      </c>
      <c r="I767" s="51">
        <v>3.6930000000000001</v>
      </c>
      <c r="J767" s="51">
        <v>3.6560000000000001</v>
      </c>
      <c r="K767" s="51">
        <v>3.6560000000000001</v>
      </c>
    </row>
    <row r="768" spans="1:11" x14ac:dyDescent="0.2">
      <c r="A768" s="57">
        <v>39741</v>
      </c>
      <c r="B768" s="51">
        <v>3.4060000000000001</v>
      </c>
      <c r="C768" s="51">
        <v>3.4060000000000001</v>
      </c>
      <c r="D768" s="51">
        <v>3.355</v>
      </c>
      <c r="E768" s="51">
        <v>3.355</v>
      </c>
      <c r="F768" s="51">
        <v>3.4750000000000001</v>
      </c>
      <c r="G768" s="51">
        <v>3.4750000000000001</v>
      </c>
      <c r="H768" s="51">
        <v>3.5830000000000002</v>
      </c>
      <c r="I768" s="51">
        <v>3.5830000000000002</v>
      </c>
      <c r="J768" s="51">
        <v>3.46</v>
      </c>
      <c r="K768" s="51">
        <v>3.46</v>
      </c>
    </row>
    <row r="769" spans="1:11" x14ac:dyDescent="0.2">
      <c r="A769" s="57">
        <v>39748</v>
      </c>
      <c r="B769" s="51">
        <v>3.1829999999999998</v>
      </c>
      <c r="C769" s="51">
        <v>3.1829999999999998</v>
      </c>
      <c r="D769" s="51">
        <v>3.13</v>
      </c>
      <c r="E769" s="51">
        <v>3.13</v>
      </c>
      <c r="F769" s="51">
        <v>3.2519999999999998</v>
      </c>
      <c r="G769" s="51">
        <v>3.2519999999999998</v>
      </c>
      <c r="H769" s="51">
        <v>3.367</v>
      </c>
      <c r="I769" s="51">
        <v>3.367</v>
      </c>
      <c r="J769" s="51">
        <v>3.286</v>
      </c>
      <c r="K769" s="51">
        <v>3.286</v>
      </c>
    </row>
    <row r="770" spans="1:11" x14ac:dyDescent="0.2">
      <c r="A770" s="57">
        <v>39755</v>
      </c>
      <c r="B770" s="51">
        <v>2.8359999999999999</v>
      </c>
      <c r="C770" s="51">
        <v>2.8359999999999999</v>
      </c>
      <c r="D770" s="51">
        <v>2.7829999999999999</v>
      </c>
      <c r="E770" s="51">
        <v>2.7829999999999999</v>
      </c>
      <c r="F770" s="51">
        <v>2.9060000000000001</v>
      </c>
      <c r="G770" s="51">
        <v>2.9060000000000001</v>
      </c>
      <c r="H770" s="51">
        <v>3.016</v>
      </c>
      <c r="I770" s="51">
        <v>3.016</v>
      </c>
      <c r="J770" s="51">
        <v>3.0569999999999999</v>
      </c>
      <c r="K770" s="51">
        <v>3.0569999999999999</v>
      </c>
    </row>
    <row r="771" spans="1:11" x14ac:dyDescent="0.2">
      <c r="A771" s="57">
        <v>39762</v>
      </c>
      <c r="B771" s="51">
        <v>2.605</v>
      </c>
      <c r="C771" s="51">
        <v>2.605</v>
      </c>
      <c r="D771" s="51">
        <v>2.5550000000000002</v>
      </c>
      <c r="E771" s="51">
        <v>2.5550000000000002</v>
      </c>
      <c r="F771" s="51">
        <v>2.6709999999999998</v>
      </c>
      <c r="G771" s="51">
        <v>2.6709999999999998</v>
      </c>
      <c r="H771" s="51">
        <v>2.7770000000000001</v>
      </c>
      <c r="I771" s="51">
        <v>2.7770000000000001</v>
      </c>
      <c r="J771" s="51">
        <v>2.9129999999999998</v>
      </c>
      <c r="K771" s="51">
        <v>2.9129999999999998</v>
      </c>
    </row>
    <row r="772" spans="1:11" x14ac:dyDescent="0.2">
      <c r="A772" s="57">
        <v>39769</v>
      </c>
      <c r="B772" s="51">
        <v>2.4249999999999998</v>
      </c>
      <c r="C772" s="51">
        <v>2.4249999999999998</v>
      </c>
      <c r="D772" s="51">
        <v>2.3740000000000001</v>
      </c>
      <c r="E772" s="51">
        <v>2.3740000000000001</v>
      </c>
      <c r="F772" s="51">
        <v>2.4910000000000001</v>
      </c>
      <c r="G772" s="51">
        <v>2.4910000000000001</v>
      </c>
      <c r="H772" s="51">
        <v>2.6</v>
      </c>
      <c r="I772" s="51">
        <v>2.6</v>
      </c>
      <c r="J772" s="51">
        <v>2.754</v>
      </c>
      <c r="K772" s="51">
        <v>2.754</v>
      </c>
    </row>
    <row r="773" spans="1:11" x14ac:dyDescent="0.2">
      <c r="A773" s="57">
        <v>39776</v>
      </c>
      <c r="B773" s="51">
        <v>2.1629999999999998</v>
      </c>
      <c r="C773" s="51">
        <v>2.1629999999999998</v>
      </c>
      <c r="D773" s="51">
        <v>2.1120000000000001</v>
      </c>
      <c r="E773" s="51">
        <v>2.1120000000000001</v>
      </c>
      <c r="F773" s="51">
        <v>2.2309999999999999</v>
      </c>
      <c r="G773" s="51">
        <v>2.2309999999999999</v>
      </c>
      <c r="H773" s="51">
        <v>2.34</v>
      </c>
      <c r="I773" s="51">
        <v>2.34</v>
      </c>
      <c r="J773" s="51">
        <v>2.605</v>
      </c>
      <c r="K773" s="51">
        <v>2.605</v>
      </c>
    </row>
    <row r="774" spans="1:11" x14ac:dyDescent="0.2">
      <c r="A774" s="57">
        <v>39783</v>
      </c>
      <c r="B774" s="51">
        <v>2.004</v>
      </c>
      <c r="C774" s="51">
        <v>2.004</v>
      </c>
      <c r="D774" s="51">
        <v>1.9550000000000001</v>
      </c>
      <c r="E774" s="51">
        <v>1.9550000000000001</v>
      </c>
      <c r="F774" s="51">
        <v>2.0670000000000002</v>
      </c>
      <c r="G774" s="51">
        <v>2.0670000000000002</v>
      </c>
      <c r="H774" s="51">
        <v>2.1739999999999999</v>
      </c>
      <c r="I774" s="51">
        <v>2.1739999999999999</v>
      </c>
      <c r="J774" s="51">
        <v>2.5379999999999998</v>
      </c>
      <c r="K774" s="51">
        <v>2.5379999999999998</v>
      </c>
    </row>
    <row r="775" spans="1:11" x14ac:dyDescent="0.2">
      <c r="A775" s="57">
        <v>39790</v>
      </c>
      <c r="B775" s="51">
        <v>1.8540000000000001</v>
      </c>
      <c r="C775" s="51">
        <v>1.8540000000000001</v>
      </c>
      <c r="D775" s="51">
        <v>1.8049999999999999</v>
      </c>
      <c r="E775" s="51">
        <v>1.8049999999999999</v>
      </c>
      <c r="F775" s="51">
        <v>1.917</v>
      </c>
      <c r="G775" s="51">
        <v>1.917</v>
      </c>
      <c r="H775" s="51">
        <v>2.0249999999999999</v>
      </c>
      <c r="I775" s="51">
        <v>2.0249999999999999</v>
      </c>
      <c r="J775" s="51">
        <v>2.4020000000000001</v>
      </c>
      <c r="K775" s="51">
        <v>2.4020000000000001</v>
      </c>
    </row>
    <row r="776" spans="1:11" x14ac:dyDescent="0.2">
      <c r="A776" s="57">
        <v>39797</v>
      </c>
      <c r="B776" s="51">
        <v>1.786</v>
      </c>
      <c r="C776" s="51">
        <v>1.786</v>
      </c>
      <c r="D776" s="51">
        <v>1.738</v>
      </c>
      <c r="E776" s="51">
        <v>1.738</v>
      </c>
      <c r="F776" s="51">
        <v>1.847</v>
      </c>
      <c r="G776" s="51">
        <v>1.847</v>
      </c>
      <c r="H776" s="51">
        <v>1.956</v>
      </c>
      <c r="I776" s="51">
        <v>1.956</v>
      </c>
      <c r="J776" s="51">
        <v>2.2919999999999998</v>
      </c>
      <c r="K776" s="51">
        <v>2.2919999999999998</v>
      </c>
    </row>
    <row r="777" spans="1:11" x14ac:dyDescent="0.2">
      <c r="A777" s="57">
        <v>39804</v>
      </c>
      <c r="B777" s="51">
        <v>1.8540000000000001</v>
      </c>
      <c r="C777" s="51">
        <v>1.8540000000000001</v>
      </c>
      <c r="D777" s="51">
        <v>1.806</v>
      </c>
      <c r="E777" s="51">
        <v>1.806</v>
      </c>
      <c r="F777" s="51">
        <v>1.9139999999999999</v>
      </c>
      <c r="G777" s="51">
        <v>1.9139999999999999</v>
      </c>
      <c r="H777" s="51">
        <v>2.0179999999999998</v>
      </c>
      <c r="I777" s="51">
        <v>2.0179999999999998</v>
      </c>
      <c r="J777" s="51">
        <v>2.2509999999999999</v>
      </c>
      <c r="K777" s="51">
        <v>2.2509999999999999</v>
      </c>
    </row>
    <row r="778" spans="1:11" x14ac:dyDescent="0.2">
      <c r="A778" s="57">
        <v>39811</v>
      </c>
      <c r="B778" s="51">
        <v>1.8580000000000001</v>
      </c>
      <c r="C778" s="51">
        <v>1.8580000000000001</v>
      </c>
      <c r="D778" s="51">
        <v>1.81</v>
      </c>
      <c r="E778" s="51">
        <v>1.81</v>
      </c>
      <c r="F778" s="51">
        <v>1.9179999999999999</v>
      </c>
      <c r="G778" s="51">
        <v>1.9179999999999999</v>
      </c>
      <c r="H778" s="51">
        <v>2.0230000000000001</v>
      </c>
      <c r="I778" s="51">
        <v>2.0230000000000001</v>
      </c>
      <c r="J778" s="51">
        <v>2.2410000000000001</v>
      </c>
      <c r="K778" s="51">
        <v>2.2410000000000001</v>
      </c>
    </row>
    <row r="779" spans="1:11" x14ac:dyDescent="0.2">
      <c r="A779" s="57">
        <v>39818</v>
      </c>
      <c r="B779" s="51">
        <v>1.92</v>
      </c>
      <c r="C779" s="51">
        <v>1.92</v>
      </c>
      <c r="D779" s="51">
        <v>1.8740000000000001</v>
      </c>
      <c r="E779" s="51">
        <v>1.8740000000000001</v>
      </c>
      <c r="F779" s="51">
        <v>1.978</v>
      </c>
      <c r="G779" s="51">
        <v>1.978</v>
      </c>
      <c r="H779" s="51">
        <v>2.08</v>
      </c>
      <c r="I779" s="51">
        <v>2.08</v>
      </c>
      <c r="J779" s="51">
        <v>2.2389999999999999</v>
      </c>
      <c r="K779" s="51">
        <v>2.2389999999999999</v>
      </c>
    </row>
    <row r="780" spans="1:11" x14ac:dyDescent="0.2">
      <c r="A780" s="57">
        <v>39825</v>
      </c>
      <c r="B780" s="51">
        <v>2.0329999999999999</v>
      </c>
      <c r="C780" s="51">
        <v>2.0329999999999999</v>
      </c>
      <c r="D780" s="51">
        <v>1.988</v>
      </c>
      <c r="E780" s="51">
        <v>1.988</v>
      </c>
      <c r="F780" s="51">
        <v>2.0910000000000002</v>
      </c>
      <c r="G780" s="51">
        <v>2.0910000000000002</v>
      </c>
      <c r="H780" s="51">
        <v>2.1920000000000002</v>
      </c>
      <c r="I780" s="51">
        <v>2.1920000000000002</v>
      </c>
      <c r="J780" s="51">
        <v>2.3340000000000001</v>
      </c>
      <c r="K780" s="51">
        <v>2.3340000000000001</v>
      </c>
    </row>
    <row r="781" spans="1:11" x14ac:dyDescent="0.2">
      <c r="A781" s="57">
        <v>39832</v>
      </c>
      <c r="B781" s="51">
        <v>2.11</v>
      </c>
      <c r="C781" s="51">
        <v>2.11</v>
      </c>
      <c r="D781" s="51">
        <v>2.0640000000000001</v>
      </c>
      <c r="E781" s="51">
        <v>2.0640000000000001</v>
      </c>
      <c r="F781" s="51">
        <v>2.1680000000000001</v>
      </c>
      <c r="G781" s="51">
        <v>2.1680000000000001</v>
      </c>
      <c r="H781" s="51">
        <v>2.2690000000000001</v>
      </c>
      <c r="I781" s="51">
        <v>2.2690000000000001</v>
      </c>
      <c r="J781" s="51">
        <v>2.319</v>
      </c>
      <c r="K781" s="51">
        <v>2.319</v>
      </c>
    </row>
    <row r="782" spans="1:11" x14ac:dyDescent="0.2">
      <c r="A782" s="57">
        <v>39839</v>
      </c>
      <c r="B782" s="51">
        <v>2.1389999999999998</v>
      </c>
      <c r="C782" s="51">
        <v>2.1389999999999998</v>
      </c>
      <c r="D782" s="51">
        <v>2.0950000000000002</v>
      </c>
      <c r="E782" s="51">
        <v>2.0950000000000002</v>
      </c>
      <c r="F782" s="51">
        <v>2.1949999999999998</v>
      </c>
      <c r="G782" s="51">
        <v>2.1949999999999998</v>
      </c>
      <c r="H782" s="51">
        <v>2.2959999999999998</v>
      </c>
      <c r="I782" s="51">
        <v>2.2959999999999998</v>
      </c>
      <c r="J782" s="51">
        <v>2.2959999999999998</v>
      </c>
      <c r="K782" s="51">
        <v>2.2959999999999998</v>
      </c>
    </row>
    <row r="783" spans="1:11" x14ac:dyDescent="0.2">
      <c r="A783" s="57">
        <v>39846</v>
      </c>
      <c r="B783" s="51">
        <v>2.1579999999999999</v>
      </c>
      <c r="C783" s="51">
        <v>2.1579999999999999</v>
      </c>
      <c r="D783" s="51">
        <v>2.113</v>
      </c>
      <c r="E783" s="51">
        <v>2.113</v>
      </c>
      <c r="F783" s="51">
        <v>2.2120000000000002</v>
      </c>
      <c r="G783" s="51">
        <v>2.2120000000000002</v>
      </c>
      <c r="H783" s="51">
        <v>2.3149999999999999</v>
      </c>
      <c r="I783" s="51">
        <v>2.3149999999999999</v>
      </c>
      <c r="J783" s="51">
        <v>2.2879999999999998</v>
      </c>
      <c r="K783" s="51">
        <v>2.2879999999999998</v>
      </c>
    </row>
    <row r="784" spans="1:11" x14ac:dyDescent="0.2">
      <c r="A784" s="57">
        <v>39853</v>
      </c>
      <c r="B784" s="51">
        <v>2.2599999999999998</v>
      </c>
      <c r="C784" s="51">
        <v>2.2599999999999998</v>
      </c>
      <c r="D784" s="51">
        <v>2.2149999999999999</v>
      </c>
      <c r="E784" s="51">
        <v>2.2149999999999999</v>
      </c>
      <c r="F784" s="51">
        <v>2.3149999999999999</v>
      </c>
      <c r="G784" s="51">
        <v>2.3149999999999999</v>
      </c>
      <c r="H784" s="51">
        <v>2.4159999999999999</v>
      </c>
      <c r="I784" s="51">
        <v>2.4159999999999999</v>
      </c>
      <c r="J784" s="51">
        <v>2.2690000000000001</v>
      </c>
      <c r="K784" s="51">
        <v>2.2690000000000001</v>
      </c>
    </row>
    <row r="785" spans="1:11" x14ac:dyDescent="0.2">
      <c r="A785" s="57">
        <v>39860</v>
      </c>
      <c r="B785" s="51">
        <v>2.3359999999999999</v>
      </c>
      <c r="C785" s="51">
        <v>2.3359999999999999</v>
      </c>
      <c r="D785" s="51">
        <v>2.2909999999999999</v>
      </c>
      <c r="E785" s="51">
        <v>2.2909999999999999</v>
      </c>
      <c r="F785" s="51">
        <v>2.3919999999999999</v>
      </c>
      <c r="G785" s="51">
        <v>2.3919999999999999</v>
      </c>
      <c r="H785" s="51">
        <v>2.4929999999999999</v>
      </c>
      <c r="I785" s="51">
        <v>2.4929999999999999</v>
      </c>
      <c r="J785" s="51">
        <v>2.262</v>
      </c>
      <c r="K785" s="51">
        <v>2.262</v>
      </c>
    </row>
    <row r="786" spans="1:11" x14ac:dyDescent="0.2">
      <c r="A786" s="57">
        <v>39867</v>
      </c>
      <c r="B786" s="51">
        <v>2.306</v>
      </c>
      <c r="C786" s="51">
        <v>2.306</v>
      </c>
      <c r="D786" s="51">
        <v>2.2610000000000001</v>
      </c>
      <c r="E786" s="51">
        <v>2.2610000000000001</v>
      </c>
      <c r="F786" s="51">
        <v>2.3639999999999999</v>
      </c>
      <c r="G786" s="51">
        <v>2.3639999999999999</v>
      </c>
      <c r="H786" s="51">
        <v>2.464</v>
      </c>
      <c r="I786" s="51">
        <v>2.464</v>
      </c>
      <c r="J786" s="51">
        <v>2.2189999999999999</v>
      </c>
      <c r="K786" s="51">
        <v>2.2189999999999999</v>
      </c>
    </row>
    <row r="787" spans="1:11" x14ac:dyDescent="0.2">
      <c r="A787" s="57">
        <v>39874</v>
      </c>
      <c r="B787" s="51">
        <v>2.2450000000000001</v>
      </c>
      <c r="C787" s="51">
        <v>2.2450000000000001</v>
      </c>
      <c r="D787" s="51">
        <v>2.1890000000000001</v>
      </c>
      <c r="E787" s="51">
        <v>2.1890000000000001</v>
      </c>
      <c r="F787" s="51">
        <v>2.33</v>
      </c>
      <c r="G787" s="51">
        <v>2.33</v>
      </c>
      <c r="H787" s="51">
        <v>2.4279999999999999</v>
      </c>
      <c r="I787" s="51">
        <v>2.4279999999999999</v>
      </c>
      <c r="J787" s="51">
        <v>2.1440000000000001</v>
      </c>
      <c r="K787" s="51">
        <v>2.1440000000000001</v>
      </c>
    </row>
    <row r="788" spans="1:11" x14ac:dyDescent="0.2">
      <c r="A788" s="57">
        <v>39881</v>
      </c>
      <c r="B788" s="51">
        <v>2.2429999999999999</v>
      </c>
      <c r="C788" s="51">
        <v>2.2429999999999999</v>
      </c>
      <c r="D788" s="51">
        <v>2.1960000000000002</v>
      </c>
      <c r="E788" s="51">
        <v>2.1960000000000002</v>
      </c>
      <c r="F788" s="51">
        <v>2.3050000000000002</v>
      </c>
      <c r="G788" s="51">
        <v>2.3050000000000002</v>
      </c>
      <c r="H788" s="51">
        <v>2.403</v>
      </c>
      <c r="I788" s="51">
        <v>2.403</v>
      </c>
      <c r="J788" s="51">
        <v>2.0750000000000002</v>
      </c>
      <c r="K788" s="51">
        <v>2.0750000000000002</v>
      </c>
    </row>
    <row r="789" spans="1:11" x14ac:dyDescent="0.2">
      <c r="A789" s="57">
        <v>39888</v>
      </c>
      <c r="B789" s="51">
        <v>2.2090000000000001</v>
      </c>
      <c r="C789" s="51">
        <v>2.2090000000000001</v>
      </c>
      <c r="D789" s="51">
        <v>2.1619999999999999</v>
      </c>
      <c r="E789" s="51">
        <v>2.1619999999999999</v>
      </c>
      <c r="F789" s="51">
        <v>2.2719999999999998</v>
      </c>
      <c r="G789" s="51">
        <v>2.2719999999999998</v>
      </c>
      <c r="H789" s="51">
        <v>2.3719999999999999</v>
      </c>
      <c r="I789" s="51">
        <v>2.3719999999999999</v>
      </c>
      <c r="J789" s="51">
        <v>2.0489999999999999</v>
      </c>
      <c r="K789" s="51">
        <v>2.0489999999999999</v>
      </c>
    </row>
    <row r="790" spans="1:11" x14ac:dyDescent="0.2">
      <c r="A790" s="57">
        <v>39895</v>
      </c>
      <c r="B790" s="51">
        <v>2.202</v>
      </c>
      <c r="C790" s="51">
        <v>2.202</v>
      </c>
      <c r="D790" s="51">
        <v>2.1539999999999999</v>
      </c>
      <c r="E790" s="51">
        <v>2.1539999999999999</v>
      </c>
      <c r="F790" s="51">
        <v>2.2639999999999998</v>
      </c>
      <c r="G790" s="51">
        <v>2.2639999999999998</v>
      </c>
      <c r="H790" s="51">
        <v>2.3639999999999999</v>
      </c>
      <c r="I790" s="51">
        <v>2.3639999999999999</v>
      </c>
      <c r="J790" s="51">
        <v>2.129</v>
      </c>
      <c r="K790" s="51">
        <v>2.129</v>
      </c>
    </row>
    <row r="791" spans="1:11" x14ac:dyDescent="0.2">
      <c r="A791" s="57">
        <v>39902</v>
      </c>
      <c r="B791" s="51">
        <v>2.294</v>
      </c>
      <c r="C791" s="51">
        <v>2.294</v>
      </c>
      <c r="D791" s="51">
        <v>2.2480000000000002</v>
      </c>
      <c r="E791" s="51">
        <v>2.2480000000000002</v>
      </c>
      <c r="F791" s="51">
        <v>2.3519999999999999</v>
      </c>
      <c r="G791" s="51">
        <v>2.3519999999999999</v>
      </c>
      <c r="H791" s="51">
        <v>2.4540000000000002</v>
      </c>
      <c r="I791" s="51">
        <v>2.4540000000000002</v>
      </c>
      <c r="J791" s="51">
        <v>2.2970000000000002</v>
      </c>
      <c r="K791" s="51">
        <v>2.2970000000000002</v>
      </c>
    </row>
    <row r="792" spans="1:11" x14ac:dyDescent="0.2">
      <c r="A792" s="57">
        <v>39909</v>
      </c>
      <c r="B792" s="51">
        <v>2.355</v>
      </c>
      <c r="C792" s="51">
        <v>2.355</v>
      </c>
      <c r="D792" s="51">
        <v>2.3079999999999998</v>
      </c>
      <c r="E792" s="51">
        <v>2.3079999999999998</v>
      </c>
      <c r="F792" s="51">
        <v>2.4129999999999998</v>
      </c>
      <c r="G792" s="51">
        <v>2.4129999999999998</v>
      </c>
      <c r="H792" s="51">
        <v>2.52</v>
      </c>
      <c r="I792" s="51">
        <v>2.52</v>
      </c>
      <c r="J792" s="51">
        <v>2.335</v>
      </c>
      <c r="K792" s="51">
        <v>2.335</v>
      </c>
    </row>
    <row r="793" spans="1:11" x14ac:dyDescent="0.2">
      <c r="A793" s="57">
        <v>39916</v>
      </c>
      <c r="B793" s="51">
        <v>2.3820000000000001</v>
      </c>
      <c r="C793" s="51">
        <v>2.3820000000000001</v>
      </c>
      <c r="D793" s="51">
        <v>2.3359999999999999</v>
      </c>
      <c r="E793" s="51">
        <v>2.3359999999999999</v>
      </c>
      <c r="F793" s="51">
        <v>2.44</v>
      </c>
      <c r="G793" s="51">
        <v>2.44</v>
      </c>
      <c r="H793" s="51">
        <v>2.5419999999999998</v>
      </c>
      <c r="I793" s="51">
        <v>2.5419999999999998</v>
      </c>
      <c r="J793" s="51">
        <v>2.35</v>
      </c>
      <c r="K793" s="51">
        <v>2.35</v>
      </c>
    </row>
    <row r="794" spans="1:11" x14ac:dyDescent="0.2">
      <c r="A794" s="57">
        <v>39923</v>
      </c>
      <c r="B794" s="51">
        <v>2.3860000000000001</v>
      </c>
      <c r="C794" s="51">
        <v>2.3860000000000001</v>
      </c>
      <c r="D794" s="51">
        <v>2.34</v>
      </c>
      <c r="E794" s="51">
        <v>2.34</v>
      </c>
      <c r="F794" s="51">
        <v>2.444</v>
      </c>
      <c r="G794" s="51">
        <v>2.444</v>
      </c>
      <c r="H794" s="51">
        <v>2.5459999999999998</v>
      </c>
      <c r="I794" s="51">
        <v>2.5459999999999998</v>
      </c>
      <c r="J794" s="51">
        <v>2.34</v>
      </c>
      <c r="K794" s="51">
        <v>2.34</v>
      </c>
    </row>
    <row r="795" spans="1:11" x14ac:dyDescent="0.2">
      <c r="A795" s="57">
        <v>39930</v>
      </c>
      <c r="B795" s="51">
        <v>2.3860000000000001</v>
      </c>
      <c r="C795" s="51">
        <v>2.3860000000000001</v>
      </c>
      <c r="D795" s="51">
        <v>2.34</v>
      </c>
      <c r="E795" s="51">
        <v>2.34</v>
      </c>
      <c r="F795" s="51">
        <v>2.444</v>
      </c>
      <c r="G795" s="51">
        <v>2.444</v>
      </c>
      <c r="H795" s="51">
        <v>2.5449999999999999</v>
      </c>
      <c r="I795" s="51">
        <v>2.5449999999999999</v>
      </c>
      <c r="J795" s="51">
        <v>2.3199999999999998</v>
      </c>
      <c r="K795" s="51">
        <v>2.3199999999999998</v>
      </c>
    </row>
    <row r="796" spans="1:11" x14ac:dyDescent="0.2">
      <c r="A796" s="57">
        <v>39937</v>
      </c>
      <c r="B796" s="51">
        <v>2.4</v>
      </c>
      <c r="C796" s="51">
        <v>2.4</v>
      </c>
      <c r="D796" s="51">
        <v>2.355</v>
      </c>
      <c r="E796" s="51">
        <v>2.355</v>
      </c>
      <c r="F796" s="51">
        <v>2.4569999999999999</v>
      </c>
      <c r="G796" s="51">
        <v>2.4569999999999999</v>
      </c>
      <c r="H796" s="51">
        <v>2.5569999999999999</v>
      </c>
      <c r="I796" s="51">
        <v>2.5569999999999999</v>
      </c>
      <c r="J796" s="51">
        <v>2.3159999999999998</v>
      </c>
      <c r="K796" s="51">
        <v>2.3159999999999998</v>
      </c>
    </row>
    <row r="797" spans="1:11" x14ac:dyDescent="0.2">
      <c r="A797" s="57">
        <v>39944</v>
      </c>
      <c r="B797" s="51">
        <v>2.4700000000000002</v>
      </c>
      <c r="C797" s="51">
        <v>2.4700000000000002</v>
      </c>
      <c r="D797" s="51">
        <v>2.4239999999999999</v>
      </c>
      <c r="E797" s="51">
        <v>2.4239999999999999</v>
      </c>
      <c r="F797" s="51">
        <v>2.5289999999999999</v>
      </c>
      <c r="G797" s="51">
        <v>2.5289999999999999</v>
      </c>
      <c r="H797" s="51">
        <v>2.63</v>
      </c>
      <c r="I797" s="51">
        <v>2.63</v>
      </c>
      <c r="J797" s="51">
        <v>2.3370000000000002</v>
      </c>
      <c r="K797" s="51">
        <v>2.3370000000000002</v>
      </c>
    </row>
    <row r="798" spans="1:11" x14ac:dyDescent="0.2">
      <c r="A798" s="57">
        <v>39951</v>
      </c>
      <c r="B798" s="51">
        <v>2.57</v>
      </c>
      <c r="C798" s="51">
        <v>2.57</v>
      </c>
      <c r="D798" s="51">
        <v>2.524</v>
      </c>
      <c r="E798" s="51">
        <v>2.524</v>
      </c>
      <c r="F798" s="51">
        <v>2.629</v>
      </c>
      <c r="G798" s="51">
        <v>2.629</v>
      </c>
      <c r="H798" s="51">
        <v>2.7290000000000001</v>
      </c>
      <c r="I798" s="51">
        <v>2.7290000000000001</v>
      </c>
      <c r="J798" s="51">
        <v>2.3540000000000001</v>
      </c>
      <c r="K798" s="51">
        <v>2.3540000000000001</v>
      </c>
    </row>
    <row r="799" spans="1:11" x14ac:dyDescent="0.2">
      <c r="A799" s="57">
        <v>39958</v>
      </c>
      <c r="B799" s="51">
        <v>2.6829999999999998</v>
      </c>
      <c r="C799" s="51">
        <v>2.6829999999999998</v>
      </c>
      <c r="D799" s="51">
        <v>2.637</v>
      </c>
      <c r="E799" s="51">
        <v>2.637</v>
      </c>
      <c r="F799" s="51">
        <v>2.7410000000000001</v>
      </c>
      <c r="G799" s="51">
        <v>2.7410000000000001</v>
      </c>
      <c r="H799" s="51">
        <v>2.8439999999999999</v>
      </c>
      <c r="I799" s="51">
        <v>2.8439999999999999</v>
      </c>
      <c r="J799" s="51">
        <v>2.407</v>
      </c>
      <c r="K799" s="51">
        <v>2.407</v>
      </c>
    </row>
    <row r="800" spans="1:11" x14ac:dyDescent="0.2">
      <c r="A800" s="57">
        <v>39965</v>
      </c>
      <c r="B800" s="51">
        <v>2.8010000000000002</v>
      </c>
      <c r="C800" s="51">
        <v>2.8010000000000002</v>
      </c>
      <c r="D800" s="51">
        <v>2.7559999999999998</v>
      </c>
      <c r="E800" s="51">
        <v>2.7559999999999998</v>
      </c>
      <c r="F800" s="51">
        <v>2.8570000000000002</v>
      </c>
      <c r="G800" s="51">
        <v>2.8570000000000002</v>
      </c>
      <c r="H800" s="51">
        <v>2.9569999999999999</v>
      </c>
      <c r="I800" s="51">
        <v>2.9569999999999999</v>
      </c>
      <c r="J800" s="51">
        <v>2.5019999999999998</v>
      </c>
      <c r="K800" s="51">
        <v>2.5019999999999998</v>
      </c>
    </row>
    <row r="801" spans="1:11" x14ac:dyDescent="0.2">
      <c r="A801" s="57">
        <v>39972</v>
      </c>
      <c r="B801" s="51">
        <v>2.9369999999999998</v>
      </c>
      <c r="C801" s="51">
        <v>2.9369999999999998</v>
      </c>
      <c r="D801" s="51">
        <v>2.891</v>
      </c>
      <c r="E801" s="51">
        <v>2.891</v>
      </c>
      <c r="F801" s="51">
        <v>2.9950000000000001</v>
      </c>
      <c r="G801" s="51">
        <v>2.9950000000000001</v>
      </c>
      <c r="H801" s="51">
        <v>3.0990000000000002</v>
      </c>
      <c r="I801" s="51">
        <v>3.0990000000000002</v>
      </c>
      <c r="J801" s="51">
        <v>2.6760000000000002</v>
      </c>
      <c r="K801" s="51">
        <v>2.6760000000000002</v>
      </c>
    </row>
    <row r="802" spans="1:11" x14ac:dyDescent="0.2">
      <c r="A802" s="57">
        <v>39979</v>
      </c>
      <c r="B802" s="51">
        <v>3.0249999999999999</v>
      </c>
      <c r="C802" s="51">
        <v>3.0249999999999999</v>
      </c>
      <c r="D802" s="51">
        <v>2.9790000000000001</v>
      </c>
      <c r="E802" s="51">
        <v>2.9790000000000001</v>
      </c>
      <c r="F802" s="51">
        <v>3.0840000000000001</v>
      </c>
      <c r="G802" s="51">
        <v>3.0840000000000001</v>
      </c>
      <c r="H802" s="51">
        <v>3.1819999999999999</v>
      </c>
      <c r="I802" s="51">
        <v>3.1819999999999999</v>
      </c>
      <c r="J802" s="51">
        <v>2.734</v>
      </c>
      <c r="K802" s="51">
        <v>2.734</v>
      </c>
    </row>
    <row r="803" spans="1:11" x14ac:dyDescent="0.2">
      <c r="A803" s="57">
        <v>39986</v>
      </c>
      <c r="B803" s="51">
        <v>3.052</v>
      </c>
      <c r="C803" s="51">
        <v>3.052</v>
      </c>
      <c r="D803" s="51">
        <v>3.0049999999999999</v>
      </c>
      <c r="E803" s="51">
        <v>3.0049999999999999</v>
      </c>
      <c r="F803" s="51">
        <v>3.1110000000000002</v>
      </c>
      <c r="G803" s="51">
        <v>3.1110000000000002</v>
      </c>
      <c r="H803" s="51">
        <v>3.2149999999999999</v>
      </c>
      <c r="I803" s="51">
        <v>3.2149999999999999</v>
      </c>
      <c r="J803" s="51">
        <v>2.7890000000000001</v>
      </c>
      <c r="K803" s="51">
        <v>2.7890000000000001</v>
      </c>
    </row>
    <row r="804" spans="1:11" x14ac:dyDescent="0.2">
      <c r="A804" s="57">
        <v>39993</v>
      </c>
      <c r="B804" s="51">
        <v>3.03</v>
      </c>
      <c r="C804" s="51">
        <v>3.03</v>
      </c>
      <c r="D804" s="51">
        <v>2.984</v>
      </c>
      <c r="E804" s="51">
        <v>2.984</v>
      </c>
      <c r="F804" s="51">
        <v>3.089</v>
      </c>
      <c r="G804" s="51">
        <v>3.089</v>
      </c>
      <c r="H804" s="51">
        <v>3.1920000000000002</v>
      </c>
      <c r="I804" s="51">
        <v>3.1920000000000002</v>
      </c>
      <c r="J804" s="51">
        <v>2.7850000000000001</v>
      </c>
      <c r="K804" s="51">
        <v>2.7850000000000001</v>
      </c>
    </row>
    <row r="805" spans="1:11" x14ac:dyDescent="0.2">
      <c r="A805" s="57">
        <v>40000</v>
      </c>
      <c r="B805" s="51">
        <v>2.9990000000000001</v>
      </c>
      <c r="C805" s="51">
        <v>2.9990000000000001</v>
      </c>
      <c r="D805" s="51">
        <v>2.952</v>
      </c>
      <c r="E805" s="51">
        <v>2.952</v>
      </c>
      <c r="F805" s="51">
        <v>3.0579999999999998</v>
      </c>
      <c r="G805" s="51">
        <v>3.0579999999999998</v>
      </c>
      <c r="H805" s="51">
        <v>3.1619999999999999</v>
      </c>
      <c r="I805" s="51">
        <v>3.1619999999999999</v>
      </c>
      <c r="J805" s="51">
        <v>2.7869999999999999</v>
      </c>
      <c r="K805" s="51">
        <v>2.7869999999999999</v>
      </c>
    </row>
    <row r="806" spans="1:11" x14ac:dyDescent="0.2">
      <c r="A806" s="57">
        <v>40007</v>
      </c>
      <c r="B806" s="51">
        <v>2.9279999999999999</v>
      </c>
      <c r="C806" s="51">
        <v>2.9279999999999999</v>
      </c>
      <c r="D806" s="51">
        <v>2.88</v>
      </c>
      <c r="E806" s="51">
        <v>2.88</v>
      </c>
      <c r="F806" s="51">
        <v>2.9889999999999999</v>
      </c>
      <c r="G806" s="51">
        <v>2.9889999999999999</v>
      </c>
      <c r="H806" s="51">
        <v>3.093</v>
      </c>
      <c r="I806" s="51">
        <v>3.093</v>
      </c>
      <c r="J806" s="51">
        <v>2.7269999999999999</v>
      </c>
      <c r="K806" s="51">
        <v>2.7269999999999999</v>
      </c>
    </row>
    <row r="807" spans="1:11" x14ac:dyDescent="0.2">
      <c r="A807" s="57">
        <v>40014</v>
      </c>
      <c r="B807" s="51">
        <v>2.8769999999999998</v>
      </c>
      <c r="C807" s="51">
        <v>2.8769999999999998</v>
      </c>
      <c r="D807" s="51">
        <v>2.8290000000000002</v>
      </c>
      <c r="E807" s="51">
        <v>2.8290000000000002</v>
      </c>
      <c r="F807" s="51">
        <v>2.9369999999999998</v>
      </c>
      <c r="G807" s="51">
        <v>2.9369999999999998</v>
      </c>
      <c r="H807" s="51">
        <v>3.0419999999999998</v>
      </c>
      <c r="I807" s="51">
        <v>3.0419999999999998</v>
      </c>
      <c r="J807" s="51">
        <v>2.7029999999999998</v>
      </c>
      <c r="K807" s="51">
        <v>2.7029999999999998</v>
      </c>
    </row>
    <row r="808" spans="1:11" x14ac:dyDescent="0.2">
      <c r="A808" s="57">
        <v>40021</v>
      </c>
      <c r="B808" s="51">
        <v>2.8759999999999999</v>
      </c>
      <c r="C808" s="51">
        <v>2.8759999999999999</v>
      </c>
      <c r="D808" s="51">
        <v>2.8290000000000002</v>
      </c>
      <c r="E808" s="51">
        <v>2.8290000000000002</v>
      </c>
      <c r="F808" s="51">
        <v>2.9359999999999999</v>
      </c>
      <c r="G808" s="51">
        <v>2.9359999999999999</v>
      </c>
      <c r="H808" s="51">
        <v>3.0390000000000001</v>
      </c>
      <c r="I808" s="51">
        <v>3.0390000000000001</v>
      </c>
      <c r="J808" s="51">
        <v>2.72</v>
      </c>
      <c r="K808" s="51">
        <v>2.72</v>
      </c>
    </row>
    <row r="809" spans="1:11" x14ac:dyDescent="0.2">
      <c r="A809" s="57">
        <v>40028</v>
      </c>
      <c r="B809" s="51">
        <v>2.9430000000000001</v>
      </c>
      <c r="C809" s="51">
        <v>2.9430000000000001</v>
      </c>
      <c r="D809" s="51">
        <v>2.8959999999999999</v>
      </c>
      <c r="E809" s="51">
        <v>2.8959999999999999</v>
      </c>
      <c r="F809" s="51">
        <v>3.004</v>
      </c>
      <c r="G809" s="51">
        <v>3.004</v>
      </c>
      <c r="H809" s="51">
        <v>3.1070000000000002</v>
      </c>
      <c r="I809" s="51">
        <v>3.1070000000000002</v>
      </c>
      <c r="J809" s="51">
        <v>2.7629999999999999</v>
      </c>
      <c r="K809" s="51">
        <v>2.7629999999999999</v>
      </c>
    </row>
    <row r="810" spans="1:11" x14ac:dyDescent="0.2">
      <c r="A810" s="57">
        <v>40035</v>
      </c>
      <c r="B810" s="51">
        <v>3.0870000000000002</v>
      </c>
      <c r="C810" s="51">
        <v>3.0870000000000002</v>
      </c>
      <c r="D810" s="51">
        <v>3.04</v>
      </c>
      <c r="E810" s="51">
        <v>3.04</v>
      </c>
      <c r="F810" s="51">
        <v>3.1459999999999999</v>
      </c>
      <c r="G810" s="51">
        <v>3.1459999999999999</v>
      </c>
      <c r="H810" s="51">
        <v>3.25</v>
      </c>
      <c r="I810" s="51">
        <v>3.25</v>
      </c>
      <c r="J810" s="51">
        <v>2.8420000000000001</v>
      </c>
      <c r="K810" s="51">
        <v>2.8420000000000001</v>
      </c>
    </row>
    <row r="811" spans="1:11" x14ac:dyDescent="0.2">
      <c r="A811" s="57">
        <v>40042</v>
      </c>
      <c r="B811" s="51">
        <v>3.0939999999999999</v>
      </c>
      <c r="C811" s="51">
        <v>3.0939999999999999</v>
      </c>
      <c r="D811" s="51">
        <v>3.0470000000000002</v>
      </c>
      <c r="E811" s="51">
        <v>3.0470000000000002</v>
      </c>
      <c r="F811" s="51">
        <v>3.1520000000000001</v>
      </c>
      <c r="G811" s="51">
        <v>3.1520000000000001</v>
      </c>
      <c r="H811" s="51">
        <v>3.2549999999999999</v>
      </c>
      <c r="I811" s="51">
        <v>3.2549999999999999</v>
      </c>
      <c r="J811" s="51">
        <v>2.8719999999999999</v>
      </c>
      <c r="K811" s="51">
        <v>2.8719999999999999</v>
      </c>
    </row>
    <row r="812" spans="1:11" x14ac:dyDescent="0.2">
      <c r="A812" s="57">
        <v>40049</v>
      </c>
      <c r="B812" s="51">
        <v>3.0779999999999998</v>
      </c>
      <c r="C812" s="51">
        <v>3.0779999999999998</v>
      </c>
      <c r="D812" s="51">
        <v>3.0310000000000001</v>
      </c>
      <c r="E812" s="51">
        <v>3.0310000000000001</v>
      </c>
      <c r="F812" s="51">
        <v>3.1379999999999999</v>
      </c>
      <c r="G812" s="51">
        <v>3.1379999999999999</v>
      </c>
      <c r="H812" s="51">
        <v>3.24</v>
      </c>
      <c r="I812" s="51">
        <v>3.24</v>
      </c>
      <c r="J812" s="51">
        <v>2.88</v>
      </c>
      <c r="K812" s="51">
        <v>2.88</v>
      </c>
    </row>
    <row r="813" spans="1:11" x14ac:dyDescent="0.2">
      <c r="A813" s="57">
        <v>40056</v>
      </c>
      <c r="B813" s="51">
        <v>3.0830000000000002</v>
      </c>
      <c r="C813" s="51">
        <v>3.0830000000000002</v>
      </c>
      <c r="D813" s="51">
        <v>3.0369999999999999</v>
      </c>
      <c r="E813" s="51">
        <v>3.0369999999999999</v>
      </c>
      <c r="F813" s="51">
        <v>3.1429999999999998</v>
      </c>
      <c r="G813" s="51">
        <v>3.1429999999999998</v>
      </c>
      <c r="H813" s="51">
        <v>3.246</v>
      </c>
      <c r="I813" s="51">
        <v>3.246</v>
      </c>
      <c r="J813" s="51">
        <v>2.8929999999999998</v>
      </c>
      <c r="K813" s="51">
        <v>2.8929999999999998</v>
      </c>
    </row>
    <row r="814" spans="1:11" x14ac:dyDescent="0.2">
      <c r="A814" s="57">
        <v>40063</v>
      </c>
      <c r="B814" s="51">
        <v>3.1459999999999999</v>
      </c>
      <c r="C814" s="51">
        <v>3.1459999999999999</v>
      </c>
      <c r="D814" s="51">
        <v>3.0990000000000002</v>
      </c>
      <c r="E814" s="51">
        <v>3.0990000000000002</v>
      </c>
      <c r="F814" s="51">
        <v>3.202</v>
      </c>
      <c r="G814" s="51">
        <v>3.202</v>
      </c>
      <c r="H814" s="51">
        <v>3.3079999999999998</v>
      </c>
      <c r="I814" s="51">
        <v>3.3079999999999998</v>
      </c>
      <c r="J814" s="51">
        <v>2.8660000000000001</v>
      </c>
      <c r="K814" s="51">
        <v>2.8660000000000001</v>
      </c>
    </row>
    <row r="815" spans="1:11" x14ac:dyDescent="0.2">
      <c r="A815" s="57">
        <v>40070</v>
      </c>
      <c r="B815" s="51">
        <v>3.1989999999999998</v>
      </c>
      <c r="C815" s="51">
        <v>3.1989999999999998</v>
      </c>
      <c r="D815" s="51">
        <v>3.153</v>
      </c>
      <c r="E815" s="51">
        <v>3.153</v>
      </c>
      <c r="F815" s="51">
        <v>3.258</v>
      </c>
      <c r="G815" s="51">
        <v>3.258</v>
      </c>
      <c r="H815" s="51">
        <v>3.359</v>
      </c>
      <c r="I815" s="51">
        <v>3.359</v>
      </c>
      <c r="J815" s="51">
        <v>2.847</v>
      </c>
      <c r="K815" s="51">
        <v>2.847</v>
      </c>
    </row>
    <row r="816" spans="1:11" x14ac:dyDescent="0.2">
      <c r="A816" s="57">
        <v>40077</v>
      </c>
      <c r="B816" s="51">
        <v>3.1859999999999999</v>
      </c>
      <c r="C816" s="51">
        <v>3.1859999999999999</v>
      </c>
      <c r="D816" s="51">
        <v>3.14</v>
      </c>
      <c r="E816" s="51">
        <v>3.14</v>
      </c>
      <c r="F816" s="51">
        <v>3.2469999999999999</v>
      </c>
      <c r="G816" s="51">
        <v>3.2469999999999999</v>
      </c>
      <c r="H816" s="51">
        <v>3.347</v>
      </c>
      <c r="I816" s="51">
        <v>3.347</v>
      </c>
      <c r="J816" s="51">
        <v>2.827</v>
      </c>
      <c r="K816" s="51">
        <v>2.827</v>
      </c>
    </row>
    <row r="817" spans="1:11" x14ac:dyDescent="0.2">
      <c r="A817" s="57">
        <v>40084</v>
      </c>
      <c r="B817" s="51">
        <v>3.145</v>
      </c>
      <c r="C817" s="51">
        <v>3.145</v>
      </c>
      <c r="D817" s="51">
        <v>3.0979999999999999</v>
      </c>
      <c r="E817" s="51">
        <v>3.0979999999999999</v>
      </c>
      <c r="F817" s="51">
        <v>3.2050000000000001</v>
      </c>
      <c r="G817" s="51">
        <v>3.2050000000000001</v>
      </c>
      <c r="H817" s="51">
        <v>3.306</v>
      </c>
      <c r="I817" s="51">
        <v>3.306</v>
      </c>
      <c r="J817" s="51">
        <v>2.8069999999999999</v>
      </c>
      <c r="K817" s="51">
        <v>2.8069999999999999</v>
      </c>
    </row>
    <row r="818" spans="1:11" x14ac:dyDescent="0.2">
      <c r="A818" s="57">
        <v>40091</v>
      </c>
      <c r="B818" s="51">
        <v>3.1150000000000002</v>
      </c>
      <c r="C818" s="51">
        <v>3.1150000000000002</v>
      </c>
      <c r="D818" s="51">
        <v>3.069</v>
      </c>
      <c r="E818" s="51">
        <v>3.069</v>
      </c>
      <c r="F818" s="51">
        <v>3.173</v>
      </c>
      <c r="G818" s="51">
        <v>3.173</v>
      </c>
      <c r="H818" s="51">
        <v>3.2709999999999999</v>
      </c>
      <c r="I818" s="51">
        <v>3.2709999999999999</v>
      </c>
      <c r="J818" s="51">
        <v>2.7919999999999998</v>
      </c>
      <c r="K818" s="51">
        <v>2.7919999999999998</v>
      </c>
    </row>
    <row r="819" spans="1:11" x14ac:dyDescent="0.2">
      <c r="A819" s="57">
        <v>40098</v>
      </c>
      <c r="B819" s="51">
        <v>3.0619999999999998</v>
      </c>
      <c r="C819" s="51">
        <v>3.0619999999999998</v>
      </c>
      <c r="D819" s="51">
        <v>3.0150000000000001</v>
      </c>
      <c r="E819" s="51">
        <v>3.0150000000000001</v>
      </c>
      <c r="F819" s="51">
        <v>3.1259999999999999</v>
      </c>
      <c r="G819" s="51">
        <v>3.1259999999999999</v>
      </c>
      <c r="H819" s="51">
        <v>3.2229999999999999</v>
      </c>
      <c r="I819" s="51">
        <v>3.2229999999999999</v>
      </c>
      <c r="J819" s="51">
        <v>2.7909999999999999</v>
      </c>
      <c r="K819" s="51">
        <v>2.7909999999999999</v>
      </c>
    </row>
    <row r="820" spans="1:11" x14ac:dyDescent="0.2">
      <c r="A820" s="57">
        <v>40105</v>
      </c>
      <c r="B820" s="51">
        <v>3.036</v>
      </c>
      <c r="C820" s="51">
        <v>3.036</v>
      </c>
      <c r="D820" s="51">
        <v>2.988</v>
      </c>
      <c r="E820" s="51">
        <v>2.988</v>
      </c>
      <c r="F820" s="51">
        <v>3.0979999999999999</v>
      </c>
      <c r="G820" s="51">
        <v>3.0979999999999999</v>
      </c>
      <c r="H820" s="51">
        <v>3.202</v>
      </c>
      <c r="I820" s="51">
        <v>3.202</v>
      </c>
      <c r="J820" s="51">
        <v>2.8740000000000001</v>
      </c>
      <c r="K820" s="51">
        <v>2.8740000000000001</v>
      </c>
    </row>
    <row r="821" spans="1:11" x14ac:dyDescent="0.2">
      <c r="A821" s="57">
        <v>40112</v>
      </c>
      <c r="B821" s="51">
        <v>3.0339999999999998</v>
      </c>
      <c r="C821" s="51">
        <v>3.0339999999999998</v>
      </c>
      <c r="D821" s="51">
        <v>2.9849999999999999</v>
      </c>
      <c r="E821" s="51">
        <v>2.9849999999999999</v>
      </c>
      <c r="F821" s="51">
        <v>3.0990000000000002</v>
      </c>
      <c r="G821" s="51">
        <v>3.0990000000000002</v>
      </c>
      <c r="H821" s="51">
        <v>3.202</v>
      </c>
      <c r="I821" s="51">
        <v>3.202</v>
      </c>
      <c r="J821" s="51">
        <v>2.968</v>
      </c>
      <c r="K821" s="51">
        <v>2.968</v>
      </c>
    </row>
    <row r="822" spans="1:11" x14ac:dyDescent="0.2">
      <c r="A822" s="57">
        <v>40119</v>
      </c>
      <c r="B822" s="51">
        <v>3.036</v>
      </c>
      <c r="C822" s="51">
        <v>3.036</v>
      </c>
      <c r="D822" s="51">
        <v>2.9870000000000001</v>
      </c>
      <c r="E822" s="51">
        <v>2.9870000000000001</v>
      </c>
      <c r="F822" s="51">
        <v>3.0990000000000002</v>
      </c>
      <c r="G822" s="51">
        <v>3.0990000000000002</v>
      </c>
      <c r="H822" s="51">
        <v>3.206</v>
      </c>
      <c r="I822" s="51">
        <v>3.206</v>
      </c>
      <c r="J822" s="51">
        <v>2.9740000000000002</v>
      </c>
      <c r="K822" s="51">
        <v>2.9740000000000002</v>
      </c>
    </row>
    <row r="823" spans="1:11" x14ac:dyDescent="0.2">
      <c r="A823" s="57">
        <v>40126</v>
      </c>
      <c r="B823" s="51">
        <v>3.0289999999999999</v>
      </c>
      <c r="C823" s="51">
        <v>3.0289999999999999</v>
      </c>
      <c r="D823" s="51">
        <v>2.9809999999999999</v>
      </c>
      <c r="E823" s="51">
        <v>2.9809999999999999</v>
      </c>
      <c r="F823" s="51">
        <v>3.0910000000000002</v>
      </c>
      <c r="G823" s="51">
        <v>3.0910000000000002</v>
      </c>
      <c r="H823" s="51">
        <v>3.1970000000000001</v>
      </c>
      <c r="I823" s="51">
        <v>3.1970000000000001</v>
      </c>
      <c r="J823" s="51">
        <v>2.972</v>
      </c>
      <c r="K823" s="51">
        <v>2.972</v>
      </c>
    </row>
    <row r="824" spans="1:11" x14ac:dyDescent="0.2">
      <c r="A824" s="57">
        <v>40133</v>
      </c>
      <c r="B824" s="51">
        <v>3.0089999999999999</v>
      </c>
      <c r="C824" s="51">
        <v>3.0089999999999999</v>
      </c>
      <c r="D824" s="51">
        <v>2.9609999999999999</v>
      </c>
      <c r="E824" s="51">
        <v>2.9609999999999999</v>
      </c>
      <c r="F824" s="51">
        <v>3.07</v>
      </c>
      <c r="G824" s="51">
        <v>3.07</v>
      </c>
      <c r="H824" s="51">
        <v>3.1739999999999999</v>
      </c>
      <c r="I824" s="51">
        <v>3.1739999999999999</v>
      </c>
      <c r="J824" s="51">
        <v>2.964</v>
      </c>
      <c r="K824" s="51">
        <v>2.964</v>
      </c>
    </row>
    <row r="825" spans="1:11" x14ac:dyDescent="0.2">
      <c r="A825" s="57">
        <v>40140</v>
      </c>
      <c r="B825" s="51">
        <v>2.9889999999999999</v>
      </c>
      <c r="C825" s="51">
        <v>2.9889999999999999</v>
      </c>
      <c r="D825" s="51">
        <v>2.94</v>
      </c>
      <c r="E825" s="51">
        <v>2.94</v>
      </c>
      <c r="F825" s="51">
        <v>3.0529999999999999</v>
      </c>
      <c r="G825" s="51">
        <v>3.0529999999999999</v>
      </c>
      <c r="H825" s="51">
        <v>3.1579999999999999</v>
      </c>
      <c r="I825" s="51">
        <v>3.1579999999999999</v>
      </c>
      <c r="J825" s="51">
        <v>2.9540000000000002</v>
      </c>
      <c r="K825" s="51">
        <v>2.9540000000000002</v>
      </c>
    </row>
    <row r="826" spans="1:11" x14ac:dyDescent="0.2">
      <c r="A826" s="57">
        <v>40147</v>
      </c>
      <c r="B826" s="51">
        <v>2.9689999999999999</v>
      </c>
      <c r="C826" s="51">
        <v>2.9689999999999999</v>
      </c>
      <c r="D826" s="51">
        <v>2.9209999999999998</v>
      </c>
      <c r="E826" s="51">
        <v>2.9209999999999998</v>
      </c>
      <c r="F826" s="51">
        <v>3.0310000000000001</v>
      </c>
      <c r="G826" s="51">
        <v>3.0310000000000001</v>
      </c>
      <c r="H826" s="51">
        <v>3.1360000000000001</v>
      </c>
      <c r="I826" s="51">
        <v>3.1360000000000001</v>
      </c>
      <c r="J826" s="51">
        <v>2.948</v>
      </c>
      <c r="K826" s="51">
        <v>2.948</v>
      </c>
    </row>
    <row r="827" spans="1:11" x14ac:dyDescent="0.2">
      <c r="A827" s="57">
        <v>40154</v>
      </c>
      <c r="B827" s="51">
        <v>2.9609999999999999</v>
      </c>
      <c r="C827" s="51">
        <v>2.9609999999999999</v>
      </c>
      <c r="D827" s="51">
        <v>2.9119999999999999</v>
      </c>
      <c r="E827" s="51">
        <v>2.9119999999999999</v>
      </c>
      <c r="F827" s="51">
        <v>3.024</v>
      </c>
      <c r="G827" s="51">
        <v>3.024</v>
      </c>
      <c r="H827" s="51">
        <v>3.129</v>
      </c>
      <c r="I827" s="51">
        <v>3.129</v>
      </c>
      <c r="J827" s="51">
        <v>2.9420000000000002</v>
      </c>
      <c r="K827" s="51">
        <v>2.9420000000000002</v>
      </c>
    </row>
    <row r="828" spans="1:11" x14ac:dyDescent="0.2">
      <c r="A828" s="57">
        <v>40161</v>
      </c>
      <c r="B828" s="51">
        <v>2.9529999999999998</v>
      </c>
      <c r="C828" s="51">
        <v>2.9529999999999998</v>
      </c>
      <c r="D828" s="51">
        <v>2.903</v>
      </c>
      <c r="E828" s="51">
        <v>2.903</v>
      </c>
      <c r="F828" s="51">
        <v>3.02</v>
      </c>
      <c r="G828" s="51">
        <v>3.02</v>
      </c>
      <c r="H828" s="51">
        <v>3.1240000000000001</v>
      </c>
      <c r="I828" s="51">
        <v>3.1240000000000001</v>
      </c>
      <c r="J828" s="51">
        <v>2.915</v>
      </c>
      <c r="K828" s="51">
        <v>2.915</v>
      </c>
    </row>
    <row r="829" spans="1:11" x14ac:dyDescent="0.2">
      <c r="A829" s="57">
        <v>40168</v>
      </c>
      <c r="B829" s="51">
        <v>2.96</v>
      </c>
      <c r="C829" s="51">
        <v>2.96</v>
      </c>
      <c r="D829" s="51">
        <v>2.9119999999999999</v>
      </c>
      <c r="E829" s="51">
        <v>2.9119999999999999</v>
      </c>
      <c r="F829" s="51">
        <v>3.0219999999999998</v>
      </c>
      <c r="G829" s="51">
        <v>3.0219999999999998</v>
      </c>
      <c r="H829" s="51">
        <v>3.125</v>
      </c>
      <c r="I829" s="51">
        <v>3.125</v>
      </c>
      <c r="J829" s="51">
        <v>2.891</v>
      </c>
      <c r="K829" s="51">
        <v>2.891</v>
      </c>
    </row>
    <row r="830" spans="1:11" x14ac:dyDescent="0.2">
      <c r="A830" s="57">
        <v>40175</v>
      </c>
      <c r="B830" s="51">
        <v>2.9809999999999999</v>
      </c>
      <c r="C830" s="51">
        <v>2.9809999999999999</v>
      </c>
      <c r="D830" s="51">
        <v>2.9329999999999998</v>
      </c>
      <c r="E830" s="51">
        <v>2.9329999999999998</v>
      </c>
      <c r="F830" s="51">
        <v>3.0419999999999998</v>
      </c>
      <c r="G830" s="51">
        <v>3.0419999999999998</v>
      </c>
      <c r="H830" s="51">
        <v>3.1480000000000001</v>
      </c>
      <c r="I830" s="51">
        <v>3.1480000000000001</v>
      </c>
      <c r="J830" s="51">
        <v>2.9020000000000001</v>
      </c>
      <c r="K830" s="51">
        <v>2.9020000000000001</v>
      </c>
    </row>
    <row r="831" spans="1:11" x14ac:dyDescent="0.2">
      <c r="A831" s="57">
        <v>40182</v>
      </c>
      <c r="B831" s="51">
        <v>3.0350000000000001</v>
      </c>
      <c r="C831" s="51">
        <v>3.0350000000000001</v>
      </c>
      <c r="D831" s="51">
        <v>2.9870000000000001</v>
      </c>
      <c r="E831" s="51">
        <v>2.9870000000000001</v>
      </c>
      <c r="F831" s="51">
        <v>3.0979999999999999</v>
      </c>
      <c r="G831" s="51">
        <v>3.0979999999999999</v>
      </c>
      <c r="H831" s="51">
        <v>3.202</v>
      </c>
      <c r="I831" s="51">
        <v>3.202</v>
      </c>
      <c r="J831" s="51">
        <v>2.9590000000000001</v>
      </c>
      <c r="K831" s="51">
        <v>2.9590000000000001</v>
      </c>
    </row>
    <row r="832" spans="1:11" x14ac:dyDescent="0.2">
      <c r="A832" s="57">
        <v>40189</v>
      </c>
      <c r="B832" s="51">
        <v>3.093</v>
      </c>
      <c r="C832" s="51">
        <v>3.093</v>
      </c>
      <c r="D832" s="51">
        <v>3.0459999999999998</v>
      </c>
      <c r="E832" s="51">
        <v>3.0459999999999998</v>
      </c>
      <c r="F832" s="51">
        <v>3.1539999999999999</v>
      </c>
      <c r="G832" s="51">
        <v>3.1539999999999999</v>
      </c>
      <c r="H832" s="51">
        <v>3.2570000000000001</v>
      </c>
      <c r="I832" s="51">
        <v>3.2570000000000001</v>
      </c>
      <c r="J832" s="51">
        <v>3.032</v>
      </c>
      <c r="K832" s="51">
        <v>3.032</v>
      </c>
    </row>
    <row r="833" spans="1:11" x14ac:dyDescent="0.2">
      <c r="A833" s="57">
        <v>40196</v>
      </c>
      <c r="B833" s="51">
        <v>3.0739999999999998</v>
      </c>
      <c r="C833" s="51">
        <v>3.0739999999999998</v>
      </c>
      <c r="D833" s="51">
        <v>3.0259999999999998</v>
      </c>
      <c r="E833" s="51">
        <v>3.0259999999999998</v>
      </c>
      <c r="F833" s="51">
        <v>3.1339999999999999</v>
      </c>
      <c r="G833" s="51">
        <v>3.1339999999999999</v>
      </c>
      <c r="H833" s="51">
        <v>3.2389999999999999</v>
      </c>
      <c r="I833" s="51">
        <v>3.2389999999999999</v>
      </c>
      <c r="J833" s="51">
        <v>3.008</v>
      </c>
      <c r="K833" s="51">
        <v>3.008</v>
      </c>
    </row>
    <row r="834" spans="1:11" x14ac:dyDescent="0.2">
      <c r="A834" s="57">
        <v>40203</v>
      </c>
      <c r="B834" s="51">
        <v>3.056</v>
      </c>
      <c r="C834" s="51">
        <v>3.056</v>
      </c>
      <c r="D834" s="51">
        <v>3.008</v>
      </c>
      <c r="E834" s="51">
        <v>3.008</v>
      </c>
      <c r="F834" s="51">
        <v>3.1160000000000001</v>
      </c>
      <c r="G834" s="51">
        <v>3.1160000000000001</v>
      </c>
      <c r="H834" s="51">
        <v>3.22</v>
      </c>
      <c r="I834" s="51">
        <v>3.22</v>
      </c>
      <c r="J834" s="51">
        <v>2.9870000000000001</v>
      </c>
      <c r="K834" s="51">
        <v>2.9870000000000001</v>
      </c>
    </row>
    <row r="835" spans="1:11" x14ac:dyDescent="0.2">
      <c r="A835" s="57">
        <v>40210</v>
      </c>
      <c r="B835" s="51">
        <v>3.0230000000000001</v>
      </c>
      <c r="C835" s="51">
        <v>3.0230000000000001</v>
      </c>
      <c r="D835" s="51">
        <v>2.9750000000000001</v>
      </c>
      <c r="E835" s="51">
        <v>2.9750000000000001</v>
      </c>
      <c r="F835" s="51">
        <v>3.0840000000000001</v>
      </c>
      <c r="G835" s="51">
        <v>3.0840000000000001</v>
      </c>
      <c r="H835" s="51">
        <v>3.1869999999999998</v>
      </c>
      <c r="I835" s="51">
        <v>3.1869999999999998</v>
      </c>
      <c r="J835" s="51">
        <v>2.95</v>
      </c>
      <c r="K835" s="51">
        <v>2.95</v>
      </c>
    </row>
    <row r="836" spans="1:11" x14ac:dyDescent="0.2">
      <c r="A836" s="57">
        <v>40217</v>
      </c>
      <c r="B836" s="51">
        <v>3.0089999999999999</v>
      </c>
      <c r="C836" s="51">
        <v>3.0089999999999999</v>
      </c>
      <c r="D836" s="51">
        <v>2.9609999999999999</v>
      </c>
      <c r="E836" s="51">
        <v>2.9609999999999999</v>
      </c>
      <c r="F836" s="51">
        <v>3.0720000000000001</v>
      </c>
      <c r="G836" s="51">
        <v>3.0720000000000001</v>
      </c>
      <c r="H836" s="51">
        <v>3.1739999999999999</v>
      </c>
      <c r="I836" s="51">
        <v>3.1739999999999999</v>
      </c>
      <c r="J836" s="51">
        <v>2.92</v>
      </c>
      <c r="K836" s="51">
        <v>2.92</v>
      </c>
    </row>
    <row r="837" spans="1:11" x14ac:dyDescent="0.2">
      <c r="A837" s="57">
        <v>40224</v>
      </c>
      <c r="B837" s="51">
        <v>2.9750000000000001</v>
      </c>
      <c r="C837" s="51">
        <v>2.9750000000000001</v>
      </c>
      <c r="D837" s="51">
        <v>2.9260000000000002</v>
      </c>
      <c r="E837" s="51">
        <v>2.9260000000000002</v>
      </c>
      <c r="F837" s="51">
        <v>3.0390000000000001</v>
      </c>
      <c r="G837" s="51">
        <v>3.0390000000000001</v>
      </c>
      <c r="H837" s="51">
        <v>3.1440000000000001</v>
      </c>
      <c r="I837" s="51">
        <v>3.1440000000000001</v>
      </c>
      <c r="J837" s="51">
        <v>2.9020000000000001</v>
      </c>
      <c r="K837" s="51">
        <v>2.9020000000000001</v>
      </c>
    </row>
    <row r="838" spans="1:11" x14ac:dyDescent="0.2">
      <c r="A838" s="57">
        <v>40231</v>
      </c>
      <c r="B838" s="51">
        <v>2.9660000000000002</v>
      </c>
      <c r="C838" s="51">
        <v>2.9660000000000002</v>
      </c>
      <c r="D838" s="51">
        <v>2.9180000000000001</v>
      </c>
      <c r="E838" s="51">
        <v>2.9180000000000001</v>
      </c>
      <c r="F838" s="51">
        <v>3.028</v>
      </c>
      <c r="G838" s="51">
        <v>3.028</v>
      </c>
      <c r="H838" s="51">
        <v>3.1339999999999999</v>
      </c>
      <c r="I838" s="51">
        <v>3.1339999999999999</v>
      </c>
      <c r="J838" s="51">
        <v>2.98</v>
      </c>
      <c r="K838" s="51">
        <v>2.98</v>
      </c>
    </row>
    <row r="839" spans="1:11" x14ac:dyDescent="0.2">
      <c r="A839" s="57">
        <v>40238</v>
      </c>
      <c r="B839" s="51">
        <v>3.0459999999999998</v>
      </c>
      <c r="C839" s="51">
        <v>3.0459999999999998</v>
      </c>
      <c r="D839" s="51">
        <v>2.9990000000000001</v>
      </c>
      <c r="E839" s="51">
        <v>2.9990000000000001</v>
      </c>
      <c r="F839" s="51">
        <v>3.1059999999999999</v>
      </c>
      <c r="G839" s="51">
        <v>3.1059999999999999</v>
      </c>
      <c r="H839" s="51">
        <v>3.2069999999999999</v>
      </c>
      <c r="I839" s="51">
        <v>3.2069999999999999</v>
      </c>
      <c r="J839" s="51">
        <v>3.0230000000000001</v>
      </c>
      <c r="K839" s="51">
        <v>3.0230000000000001</v>
      </c>
    </row>
    <row r="840" spans="1:11" x14ac:dyDescent="0.2">
      <c r="A840" s="57">
        <v>40245</v>
      </c>
      <c r="B840" s="51">
        <v>3.093</v>
      </c>
      <c r="C840" s="51">
        <v>3.093</v>
      </c>
      <c r="D840" s="51">
        <v>3.0459999999999998</v>
      </c>
      <c r="E840" s="51">
        <v>3.0459999999999998</v>
      </c>
      <c r="F840" s="51">
        <v>3.1520000000000001</v>
      </c>
      <c r="G840" s="51">
        <v>3.1520000000000001</v>
      </c>
      <c r="H840" s="51">
        <v>3.2559999999999998</v>
      </c>
      <c r="I840" s="51">
        <v>3.2559999999999998</v>
      </c>
      <c r="J840" s="51">
        <v>3.0569999999999999</v>
      </c>
      <c r="K840" s="51">
        <v>3.0569999999999999</v>
      </c>
    </row>
    <row r="841" spans="1:11" x14ac:dyDescent="0.2">
      <c r="A841" s="57">
        <v>40252</v>
      </c>
      <c r="B841" s="51">
        <v>3.1080000000000001</v>
      </c>
      <c r="C841" s="51">
        <v>3.1080000000000001</v>
      </c>
      <c r="D841" s="51">
        <v>3.0609999999999999</v>
      </c>
      <c r="E841" s="51">
        <v>3.0609999999999999</v>
      </c>
      <c r="F841" s="51">
        <v>3.1669999999999998</v>
      </c>
      <c r="G841" s="51">
        <v>3.1669999999999998</v>
      </c>
      <c r="H841" s="51">
        <v>3.27</v>
      </c>
      <c r="I841" s="51">
        <v>3.27</v>
      </c>
      <c r="J841" s="51">
        <v>3.0649999999999999</v>
      </c>
      <c r="K841" s="51">
        <v>3.0649999999999999</v>
      </c>
    </row>
    <row r="842" spans="1:11" x14ac:dyDescent="0.2">
      <c r="A842" s="57">
        <v>40259</v>
      </c>
      <c r="B842" s="51">
        <v>3.1379999999999999</v>
      </c>
      <c r="C842" s="51">
        <v>3.1379999999999999</v>
      </c>
      <c r="D842" s="51">
        <v>3.0910000000000002</v>
      </c>
      <c r="E842" s="51">
        <v>3.0910000000000002</v>
      </c>
      <c r="F842" s="51">
        <v>3.198</v>
      </c>
      <c r="G842" s="51">
        <v>3.198</v>
      </c>
      <c r="H842" s="51">
        <v>3.3010000000000002</v>
      </c>
      <c r="I842" s="51">
        <v>3.3010000000000002</v>
      </c>
      <c r="J842" s="51">
        <v>3.0720000000000001</v>
      </c>
      <c r="K842" s="51">
        <v>3.0720000000000001</v>
      </c>
    </row>
    <row r="843" spans="1:11" x14ac:dyDescent="0.2">
      <c r="A843" s="57">
        <v>40266</v>
      </c>
      <c r="B843" s="51">
        <v>3.1339999999999999</v>
      </c>
      <c r="C843" s="51">
        <v>3.1339999999999999</v>
      </c>
      <c r="D843" s="51">
        <v>3.0870000000000002</v>
      </c>
      <c r="E843" s="51">
        <v>3.0870000000000002</v>
      </c>
      <c r="F843" s="51">
        <v>3.194</v>
      </c>
      <c r="G843" s="51">
        <v>3.194</v>
      </c>
      <c r="H843" s="51">
        <v>3.2989999999999999</v>
      </c>
      <c r="I843" s="51">
        <v>3.2989999999999999</v>
      </c>
      <c r="J843" s="51">
        <v>3.073</v>
      </c>
      <c r="K843" s="51">
        <v>3.073</v>
      </c>
    </row>
    <row r="844" spans="1:11" x14ac:dyDescent="0.2">
      <c r="A844" s="57">
        <v>40273</v>
      </c>
      <c r="B844" s="51">
        <v>3.1360000000000001</v>
      </c>
      <c r="C844" s="51">
        <v>3.1360000000000001</v>
      </c>
      <c r="D844" s="51">
        <v>3.0880000000000001</v>
      </c>
      <c r="E844" s="51">
        <v>3.0880000000000001</v>
      </c>
      <c r="F844" s="51">
        <v>3.1949999999999998</v>
      </c>
      <c r="G844" s="51">
        <v>3.1949999999999998</v>
      </c>
      <c r="H844" s="51">
        <v>3.302</v>
      </c>
      <c r="I844" s="51">
        <v>3.302</v>
      </c>
      <c r="J844" s="51">
        <v>3.1469999999999998</v>
      </c>
      <c r="K844" s="51">
        <v>3.1469999999999998</v>
      </c>
    </row>
    <row r="845" spans="1:11" x14ac:dyDescent="0.2">
      <c r="A845" s="57">
        <v>40280</v>
      </c>
      <c r="B845" s="51">
        <v>3.1429999999999998</v>
      </c>
      <c r="C845" s="51">
        <v>3.1429999999999998</v>
      </c>
      <c r="D845" s="51">
        <v>3.0960000000000001</v>
      </c>
      <c r="E845" s="51">
        <v>3.0960000000000001</v>
      </c>
      <c r="F845" s="51">
        <v>3.2029999999999998</v>
      </c>
      <c r="G845" s="51">
        <v>3.2029999999999998</v>
      </c>
      <c r="H845" s="51">
        <v>3.306</v>
      </c>
      <c r="I845" s="51">
        <v>3.306</v>
      </c>
      <c r="J845" s="51">
        <v>3.2210000000000001</v>
      </c>
      <c r="K845" s="51">
        <v>3.2210000000000001</v>
      </c>
    </row>
    <row r="846" spans="1:11" x14ac:dyDescent="0.2">
      <c r="A846" s="57">
        <v>40287</v>
      </c>
      <c r="B846" s="51">
        <v>3.1379999999999999</v>
      </c>
      <c r="C846" s="51">
        <v>3.1379999999999999</v>
      </c>
      <c r="D846" s="51">
        <v>3.09</v>
      </c>
      <c r="E846" s="51">
        <v>3.09</v>
      </c>
      <c r="F846" s="51">
        <v>3.1989999999999998</v>
      </c>
      <c r="G846" s="51">
        <v>3.1989999999999998</v>
      </c>
      <c r="H846" s="51">
        <v>3.3029999999999999</v>
      </c>
      <c r="I846" s="51">
        <v>3.3029999999999999</v>
      </c>
      <c r="J846" s="51">
        <v>3.2280000000000002</v>
      </c>
      <c r="K846" s="51">
        <v>3.2280000000000002</v>
      </c>
    </row>
    <row r="847" spans="1:11" x14ac:dyDescent="0.2">
      <c r="A847" s="57">
        <v>40294</v>
      </c>
      <c r="B847" s="51">
        <v>3.1360000000000001</v>
      </c>
      <c r="C847" s="51">
        <v>3.1360000000000001</v>
      </c>
      <c r="D847" s="51">
        <v>3.0880000000000001</v>
      </c>
      <c r="E847" s="51">
        <v>3.0880000000000001</v>
      </c>
      <c r="F847" s="51">
        <v>3.1949999999999998</v>
      </c>
      <c r="G847" s="51">
        <v>3.1949999999999998</v>
      </c>
      <c r="H847" s="51">
        <v>3.3</v>
      </c>
      <c r="I847" s="51">
        <v>3.3</v>
      </c>
      <c r="J847" s="51">
        <v>3.2269999999999999</v>
      </c>
      <c r="K847" s="51">
        <v>3.2269999999999999</v>
      </c>
    </row>
    <row r="848" spans="1:11" x14ac:dyDescent="0.2">
      <c r="A848" s="57">
        <v>40301</v>
      </c>
      <c r="B848" s="51">
        <v>3.1640000000000001</v>
      </c>
      <c r="C848" s="51">
        <v>3.1640000000000001</v>
      </c>
      <c r="D848" s="51">
        <v>3.1179999999999999</v>
      </c>
      <c r="E848" s="51">
        <v>3.1179999999999999</v>
      </c>
      <c r="F848" s="51">
        <v>3.2229999999999999</v>
      </c>
      <c r="G848" s="51">
        <v>3.2229999999999999</v>
      </c>
      <c r="H848" s="51">
        <v>3.3250000000000002</v>
      </c>
      <c r="I848" s="51">
        <v>3.3250000000000002</v>
      </c>
      <c r="J848" s="51">
        <v>3.26</v>
      </c>
      <c r="K848" s="51">
        <v>3.26</v>
      </c>
    </row>
    <row r="849" spans="1:11" x14ac:dyDescent="0.2">
      <c r="A849" s="57">
        <v>40308</v>
      </c>
      <c r="B849" s="51">
        <v>3.1859999999999999</v>
      </c>
      <c r="C849" s="51">
        <v>3.1859999999999999</v>
      </c>
      <c r="D849" s="51">
        <v>3.1389999999999998</v>
      </c>
      <c r="E849" s="51">
        <v>3.1389999999999998</v>
      </c>
      <c r="F849" s="51">
        <v>3.246</v>
      </c>
      <c r="G849" s="51">
        <v>3.246</v>
      </c>
      <c r="H849" s="51">
        <v>3.3479999999999999</v>
      </c>
      <c r="I849" s="51">
        <v>3.3479999999999999</v>
      </c>
      <c r="J849" s="51">
        <v>3.2690000000000001</v>
      </c>
      <c r="K849" s="51">
        <v>3.2690000000000001</v>
      </c>
    </row>
    <row r="850" spans="1:11" x14ac:dyDescent="0.2">
      <c r="A850" s="57">
        <v>40315</v>
      </c>
      <c r="B850" s="51">
        <v>3.165</v>
      </c>
      <c r="C850" s="51">
        <v>3.165</v>
      </c>
      <c r="D850" s="51">
        <v>3.1179999999999999</v>
      </c>
      <c r="E850" s="51">
        <v>3.1179999999999999</v>
      </c>
      <c r="F850" s="51">
        <v>3.2250000000000001</v>
      </c>
      <c r="G850" s="51">
        <v>3.2250000000000001</v>
      </c>
      <c r="H850" s="51">
        <v>3.3279999999999998</v>
      </c>
      <c r="I850" s="51">
        <v>3.3279999999999998</v>
      </c>
      <c r="J850" s="51">
        <v>3.238</v>
      </c>
      <c r="K850" s="51">
        <v>3.238</v>
      </c>
    </row>
    <row r="851" spans="1:11" x14ac:dyDescent="0.2">
      <c r="A851" s="57">
        <v>40322</v>
      </c>
      <c r="B851" s="51">
        <v>3.0960000000000001</v>
      </c>
      <c r="C851" s="51">
        <v>3.0960000000000001</v>
      </c>
      <c r="D851" s="51">
        <v>3.0489999999999999</v>
      </c>
      <c r="E851" s="51">
        <v>3.0489999999999999</v>
      </c>
      <c r="F851" s="51">
        <v>3.1579999999999999</v>
      </c>
      <c r="G851" s="51">
        <v>3.1579999999999999</v>
      </c>
      <c r="H851" s="51">
        <v>3.2589999999999999</v>
      </c>
      <c r="I851" s="51">
        <v>3.2589999999999999</v>
      </c>
      <c r="J851" s="51">
        <v>3.1619999999999999</v>
      </c>
      <c r="K851" s="51">
        <v>3.1619999999999999</v>
      </c>
    </row>
    <row r="852" spans="1:11" x14ac:dyDescent="0.2">
      <c r="A852" s="57">
        <v>40329</v>
      </c>
      <c r="B852" s="51">
        <v>3.0710000000000002</v>
      </c>
      <c r="C852" s="51">
        <v>3.0710000000000002</v>
      </c>
      <c r="D852" s="51">
        <v>3.024</v>
      </c>
      <c r="E852" s="51">
        <v>3.024</v>
      </c>
      <c r="F852" s="51">
        <v>3.133</v>
      </c>
      <c r="G852" s="51">
        <v>3.133</v>
      </c>
      <c r="H852" s="51">
        <v>3.2349999999999999</v>
      </c>
      <c r="I852" s="51">
        <v>3.2349999999999999</v>
      </c>
      <c r="J852" s="51">
        <v>3.0939999999999999</v>
      </c>
      <c r="K852" s="51">
        <v>3.0939999999999999</v>
      </c>
    </row>
    <row r="853" spans="1:11" x14ac:dyDescent="0.2">
      <c r="A853" s="57">
        <v>40336</v>
      </c>
      <c r="B853" s="51">
        <v>3.1160000000000001</v>
      </c>
      <c r="C853" s="51">
        <v>3.1160000000000001</v>
      </c>
      <c r="D853" s="51">
        <v>3.0680000000000001</v>
      </c>
      <c r="E853" s="51">
        <v>3.0680000000000001</v>
      </c>
      <c r="F853" s="51">
        <v>3.177</v>
      </c>
      <c r="G853" s="51">
        <v>3.177</v>
      </c>
      <c r="H853" s="51">
        <v>3.282</v>
      </c>
      <c r="I853" s="51">
        <v>3.282</v>
      </c>
      <c r="J853" s="51">
        <v>3.0680000000000001</v>
      </c>
      <c r="K853" s="51">
        <v>3.0680000000000001</v>
      </c>
    </row>
    <row r="854" spans="1:11" x14ac:dyDescent="0.2">
      <c r="A854" s="57">
        <v>40343</v>
      </c>
      <c r="B854" s="51">
        <v>3.101</v>
      </c>
      <c r="C854" s="51">
        <v>3.101</v>
      </c>
      <c r="D854" s="51">
        <v>3.0529999999999999</v>
      </c>
      <c r="E854" s="51">
        <v>3.0529999999999999</v>
      </c>
      <c r="F854" s="51">
        <v>3.165</v>
      </c>
      <c r="G854" s="51">
        <v>3.165</v>
      </c>
      <c r="H854" s="51">
        <v>3.2679999999999998</v>
      </c>
      <c r="I854" s="51">
        <v>3.2679999999999998</v>
      </c>
      <c r="J854" s="51">
        <v>3.0680000000000001</v>
      </c>
      <c r="K854" s="51">
        <v>3.0680000000000001</v>
      </c>
    </row>
    <row r="855" spans="1:11" x14ac:dyDescent="0.2">
      <c r="A855" s="57">
        <v>40350</v>
      </c>
      <c r="B855" s="51">
        <v>3.1469999999999998</v>
      </c>
      <c r="C855" s="51">
        <v>3.1469999999999998</v>
      </c>
      <c r="D855" s="51">
        <v>3.1</v>
      </c>
      <c r="E855" s="51">
        <v>3.1</v>
      </c>
      <c r="F855" s="51">
        <v>3.21</v>
      </c>
      <c r="G855" s="51">
        <v>3.21</v>
      </c>
      <c r="H855" s="51">
        <v>3.3109999999999999</v>
      </c>
      <c r="I855" s="51">
        <v>3.3109999999999999</v>
      </c>
      <c r="J855" s="51">
        <v>3.125</v>
      </c>
      <c r="K855" s="51">
        <v>3.125</v>
      </c>
    </row>
    <row r="856" spans="1:11" x14ac:dyDescent="0.2">
      <c r="A856" s="57">
        <v>40357</v>
      </c>
      <c r="B856" s="51">
        <v>3.173</v>
      </c>
      <c r="C856" s="51">
        <v>3.173</v>
      </c>
      <c r="D856" s="51">
        <v>3.1259999999999999</v>
      </c>
      <c r="E856" s="51">
        <v>3.1259999999999999</v>
      </c>
      <c r="F856" s="51">
        <v>3.234</v>
      </c>
      <c r="G856" s="51">
        <v>3.234</v>
      </c>
      <c r="H856" s="51">
        <v>3.3359999999999999</v>
      </c>
      <c r="I856" s="51">
        <v>3.3359999999999999</v>
      </c>
      <c r="J856" s="51">
        <v>3.1469999999999998</v>
      </c>
      <c r="K856" s="51">
        <v>3.1469999999999998</v>
      </c>
    </row>
    <row r="857" spans="1:11" x14ac:dyDescent="0.2">
      <c r="A857" s="57">
        <v>40364</v>
      </c>
      <c r="B857" s="51">
        <v>3.1640000000000001</v>
      </c>
      <c r="C857" s="51">
        <v>3.1640000000000001</v>
      </c>
      <c r="D857" s="51">
        <v>3.117</v>
      </c>
      <c r="E857" s="51">
        <v>3.117</v>
      </c>
      <c r="F857" s="51">
        <v>3.226</v>
      </c>
      <c r="G857" s="51">
        <v>3.226</v>
      </c>
      <c r="H857" s="51">
        <v>3.3250000000000002</v>
      </c>
      <c r="I857" s="51">
        <v>3.3250000000000002</v>
      </c>
      <c r="J857" s="51">
        <v>3.1320000000000001</v>
      </c>
      <c r="K857" s="51">
        <v>3.1320000000000001</v>
      </c>
    </row>
    <row r="858" spans="1:11" x14ac:dyDescent="0.2">
      <c r="A858" s="57">
        <v>40371</v>
      </c>
      <c r="B858" s="51">
        <v>3.161</v>
      </c>
      <c r="C858" s="51">
        <v>3.161</v>
      </c>
      <c r="D858" s="51">
        <v>3.113</v>
      </c>
      <c r="E858" s="51">
        <v>3.113</v>
      </c>
      <c r="F858" s="51">
        <v>3.2240000000000002</v>
      </c>
      <c r="G858" s="51">
        <v>3.2240000000000002</v>
      </c>
      <c r="H858" s="51">
        <v>3.3239999999999998</v>
      </c>
      <c r="I858" s="51">
        <v>3.3239999999999998</v>
      </c>
      <c r="J858" s="51">
        <v>3.1230000000000002</v>
      </c>
      <c r="K858" s="51">
        <v>3.1230000000000002</v>
      </c>
    </row>
    <row r="859" spans="1:11" x14ac:dyDescent="0.2">
      <c r="A859" s="57">
        <v>40378</v>
      </c>
      <c r="B859" s="51">
        <v>3.1779999999999999</v>
      </c>
      <c r="C859" s="51">
        <v>3.1779999999999999</v>
      </c>
      <c r="D859" s="51">
        <v>3.13</v>
      </c>
      <c r="E859" s="51">
        <v>3.13</v>
      </c>
      <c r="F859" s="51">
        <v>3.2389999999999999</v>
      </c>
      <c r="G859" s="51">
        <v>3.2389999999999999</v>
      </c>
      <c r="H859" s="51">
        <v>3.34</v>
      </c>
      <c r="I859" s="51">
        <v>3.34</v>
      </c>
      <c r="J859" s="51">
        <v>3.1160000000000001</v>
      </c>
      <c r="K859" s="51">
        <v>3.1160000000000001</v>
      </c>
    </row>
    <row r="860" spans="1:11" x14ac:dyDescent="0.2">
      <c r="A860" s="57">
        <v>40385</v>
      </c>
      <c r="B860" s="51">
        <v>3.181</v>
      </c>
      <c r="C860" s="51">
        <v>3.181</v>
      </c>
      <c r="D860" s="51">
        <v>3.1339999999999999</v>
      </c>
      <c r="E860" s="51">
        <v>3.1339999999999999</v>
      </c>
      <c r="F860" s="51">
        <v>3.242</v>
      </c>
      <c r="G860" s="51">
        <v>3.242</v>
      </c>
      <c r="H860" s="51">
        <v>3.343</v>
      </c>
      <c r="I860" s="51">
        <v>3.343</v>
      </c>
      <c r="J860" s="51">
        <v>3.125</v>
      </c>
      <c r="K860" s="51">
        <v>3.125</v>
      </c>
    </row>
    <row r="861" spans="1:11" x14ac:dyDescent="0.2">
      <c r="A861" s="57">
        <v>40392</v>
      </c>
      <c r="B861" s="51">
        <v>3.1760000000000002</v>
      </c>
      <c r="C861" s="51">
        <v>3.1760000000000002</v>
      </c>
      <c r="D861" s="51">
        <v>3.129</v>
      </c>
      <c r="E861" s="51">
        <v>3.129</v>
      </c>
      <c r="F861" s="51">
        <v>3.2360000000000002</v>
      </c>
      <c r="G861" s="51">
        <v>3.2360000000000002</v>
      </c>
      <c r="H861" s="51">
        <v>3.3359999999999999</v>
      </c>
      <c r="I861" s="51">
        <v>3.3359999999999999</v>
      </c>
      <c r="J861" s="51">
        <v>3.1320000000000001</v>
      </c>
      <c r="K861" s="51">
        <v>3.1320000000000001</v>
      </c>
    </row>
    <row r="862" spans="1:11" x14ac:dyDescent="0.2">
      <c r="A862" s="57">
        <v>40399</v>
      </c>
      <c r="B862" s="51">
        <v>3.2189999999999999</v>
      </c>
      <c r="C862" s="51">
        <v>3.2189999999999999</v>
      </c>
      <c r="D862" s="51">
        <v>3.1720000000000002</v>
      </c>
      <c r="E862" s="51">
        <v>3.1720000000000002</v>
      </c>
      <c r="F862" s="51">
        <v>3.2810000000000001</v>
      </c>
      <c r="G862" s="51">
        <v>3.2810000000000001</v>
      </c>
      <c r="H862" s="51">
        <v>3.38</v>
      </c>
      <c r="I862" s="51">
        <v>3.38</v>
      </c>
      <c r="J862" s="51">
        <v>3.1829999999999998</v>
      </c>
      <c r="K862" s="51">
        <v>3.1829999999999998</v>
      </c>
    </row>
    <row r="863" spans="1:11" x14ac:dyDescent="0.2">
      <c r="A863" s="57">
        <v>40406</v>
      </c>
      <c r="B863" s="51">
        <v>3.21</v>
      </c>
      <c r="C863" s="51">
        <v>3.21</v>
      </c>
      <c r="D863" s="51">
        <v>3.165</v>
      </c>
      <c r="E863" s="51">
        <v>3.165</v>
      </c>
      <c r="F863" s="51">
        <v>3.2690000000000001</v>
      </c>
      <c r="G863" s="51">
        <v>3.2690000000000001</v>
      </c>
      <c r="H863" s="51">
        <v>3.3679999999999999</v>
      </c>
      <c r="I863" s="51">
        <v>3.3679999999999999</v>
      </c>
      <c r="J863" s="51">
        <v>3.1859999999999999</v>
      </c>
      <c r="K863" s="51">
        <v>3.1859999999999999</v>
      </c>
    </row>
    <row r="864" spans="1:11" x14ac:dyDescent="0.2">
      <c r="A864" s="57">
        <v>40413</v>
      </c>
      <c r="B864" s="51">
        <v>3.1869999999999998</v>
      </c>
      <c r="C864" s="51">
        <v>3.1869999999999998</v>
      </c>
      <c r="D864" s="51">
        <v>3.14</v>
      </c>
      <c r="E864" s="51">
        <v>3.14</v>
      </c>
      <c r="F864" s="51">
        <v>3.2469999999999999</v>
      </c>
      <c r="G864" s="51">
        <v>3.2469999999999999</v>
      </c>
      <c r="H864" s="51">
        <v>3.347</v>
      </c>
      <c r="I864" s="51">
        <v>3.347</v>
      </c>
      <c r="J864" s="51">
        <v>3.1709999999999998</v>
      </c>
      <c r="K864" s="51">
        <v>3.1709999999999998</v>
      </c>
    </row>
    <row r="865" spans="1:11" x14ac:dyDescent="0.2">
      <c r="A865" s="57">
        <v>40420</v>
      </c>
      <c r="B865" s="51">
        <v>3.1379999999999999</v>
      </c>
      <c r="C865" s="51">
        <v>3.1379999999999999</v>
      </c>
      <c r="D865" s="51">
        <v>3.0920000000000001</v>
      </c>
      <c r="E865" s="51">
        <v>3.0920000000000001</v>
      </c>
      <c r="F865" s="51">
        <v>3.198</v>
      </c>
      <c r="G865" s="51">
        <v>3.198</v>
      </c>
      <c r="H865" s="51">
        <v>3.298</v>
      </c>
      <c r="I865" s="51">
        <v>3.298</v>
      </c>
      <c r="J865" s="51">
        <v>3.15</v>
      </c>
      <c r="K865" s="51">
        <v>3.15</v>
      </c>
    </row>
    <row r="866" spans="1:11" x14ac:dyDescent="0.2">
      <c r="A866" s="57">
        <v>40427</v>
      </c>
      <c r="B866" s="51">
        <v>3.0880000000000001</v>
      </c>
      <c r="C866" s="51">
        <v>3.0880000000000001</v>
      </c>
      <c r="D866" s="51">
        <v>3.0409999999999999</v>
      </c>
      <c r="E866" s="51">
        <v>3.0409999999999999</v>
      </c>
      <c r="F866" s="51">
        <v>3.15</v>
      </c>
      <c r="G866" s="51">
        <v>3.15</v>
      </c>
      <c r="H866" s="51">
        <v>3.25</v>
      </c>
      <c r="I866" s="51">
        <v>3.25</v>
      </c>
      <c r="J866" s="51">
        <v>3.145</v>
      </c>
      <c r="K866" s="51">
        <v>3.145</v>
      </c>
    </row>
    <row r="867" spans="1:11" x14ac:dyDescent="0.2">
      <c r="A867" s="57">
        <v>40434</v>
      </c>
      <c r="B867" s="51">
        <v>3.073</v>
      </c>
      <c r="C867" s="51">
        <v>3.073</v>
      </c>
      <c r="D867" s="51">
        <v>3.0259999999999998</v>
      </c>
      <c r="E867" s="51">
        <v>3.0259999999999998</v>
      </c>
      <c r="F867" s="51">
        <v>3.1360000000000001</v>
      </c>
      <c r="G867" s="51">
        <v>3.1360000000000001</v>
      </c>
      <c r="H867" s="51">
        <v>3.2370000000000001</v>
      </c>
      <c r="I867" s="51">
        <v>3.2370000000000001</v>
      </c>
      <c r="J867" s="51">
        <v>3.1419999999999999</v>
      </c>
      <c r="K867" s="51">
        <v>3.1419999999999999</v>
      </c>
    </row>
    <row r="868" spans="1:11" x14ac:dyDescent="0.2">
      <c r="A868" s="57">
        <v>40441</v>
      </c>
      <c r="B868" s="51">
        <v>3.052</v>
      </c>
      <c r="C868" s="51">
        <v>3.052</v>
      </c>
      <c r="D868" s="51">
        <v>3.0049999999999999</v>
      </c>
      <c r="E868" s="51">
        <v>3.0049999999999999</v>
      </c>
      <c r="F868" s="51">
        <v>3.1150000000000002</v>
      </c>
      <c r="G868" s="51">
        <v>3.1150000000000002</v>
      </c>
      <c r="H868" s="51">
        <v>3.2170000000000001</v>
      </c>
      <c r="I868" s="51">
        <v>3.2170000000000001</v>
      </c>
      <c r="J868" s="51">
        <v>3.15</v>
      </c>
      <c r="K868" s="51">
        <v>3.15</v>
      </c>
    </row>
    <row r="869" spans="1:11" x14ac:dyDescent="0.2">
      <c r="A869" s="57">
        <v>40448</v>
      </c>
      <c r="B869" s="51">
        <v>3.044</v>
      </c>
      <c r="C869" s="51">
        <v>3.044</v>
      </c>
      <c r="D869" s="51">
        <v>2.996</v>
      </c>
      <c r="E869" s="51">
        <v>2.996</v>
      </c>
      <c r="F869" s="51">
        <v>3.1059999999999999</v>
      </c>
      <c r="G869" s="51">
        <v>3.1059999999999999</v>
      </c>
      <c r="H869" s="51">
        <v>3.2080000000000002</v>
      </c>
      <c r="I869" s="51">
        <v>3.2080000000000002</v>
      </c>
      <c r="J869" s="51">
        <v>3.1389999999999998</v>
      </c>
      <c r="K869" s="51">
        <v>3.1389999999999998</v>
      </c>
    </row>
    <row r="870" spans="1:11" x14ac:dyDescent="0.2">
      <c r="A870" s="57">
        <v>40455</v>
      </c>
      <c r="B870" s="51">
        <v>3.0609999999999999</v>
      </c>
      <c r="C870" s="51">
        <v>3.0609999999999999</v>
      </c>
      <c r="D870" s="51">
        <v>3.0129999999999999</v>
      </c>
      <c r="E870" s="51">
        <v>3.0129999999999999</v>
      </c>
      <c r="F870" s="51">
        <v>3.1240000000000001</v>
      </c>
      <c r="G870" s="51">
        <v>3.1240000000000001</v>
      </c>
      <c r="H870" s="51">
        <v>3.226</v>
      </c>
      <c r="I870" s="51">
        <v>3.226</v>
      </c>
      <c r="J870" s="51">
        <v>3.1789999999999998</v>
      </c>
      <c r="K870" s="51">
        <v>3.1789999999999998</v>
      </c>
    </row>
    <row r="871" spans="1:11" x14ac:dyDescent="0.2">
      <c r="A871" s="57">
        <v>40462</v>
      </c>
      <c r="B871" s="51">
        <v>3.1360000000000001</v>
      </c>
      <c r="C871" s="51">
        <v>3.1360000000000001</v>
      </c>
      <c r="D871" s="51">
        <v>3.089</v>
      </c>
      <c r="E871" s="51">
        <v>3.089</v>
      </c>
      <c r="F871" s="51">
        <v>3.1970000000000001</v>
      </c>
      <c r="G871" s="51">
        <v>3.1970000000000001</v>
      </c>
      <c r="H871" s="51">
        <v>3.298</v>
      </c>
      <c r="I871" s="51">
        <v>3.298</v>
      </c>
      <c r="J871" s="51">
        <v>3.2149999999999999</v>
      </c>
      <c r="K871" s="51">
        <v>3.2149999999999999</v>
      </c>
    </row>
    <row r="872" spans="1:11" x14ac:dyDescent="0.2">
      <c r="A872" s="57">
        <v>40469</v>
      </c>
      <c r="B872" s="51">
        <v>3.194</v>
      </c>
      <c r="C872" s="51">
        <v>3.194</v>
      </c>
      <c r="D872" s="51">
        <v>3.1469999999999998</v>
      </c>
      <c r="E872" s="51">
        <v>3.1469999999999998</v>
      </c>
      <c r="F872" s="51">
        <v>3.2559999999999998</v>
      </c>
      <c r="G872" s="51">
        <v>3.2559999999999998</v>
      </c>
      <c r="H872" s="51">
        <v>3.3570000000000002</v>
      </c>
      <c r="I872" s="51">
        <v>3.3570000000000002</v>
      </c>
      <c r="J872" s="51">
        <v>3.2320000000000002</v>
      </c>
      <c r="K872" s="51">
        <v>3.2320000000000002</v>
      </c>
    </row>
    <row r="873" spans="1:11" x14ac:dyDescent="0.2">
      <c r="A873" s="57">
        <v>40476</v>
      </c>
      <c r="B873" s="51">
        <v>3.1909999999999998</v>
      </c>
      <c r="C873" s="51">
        <v>3.1909999999999998</v>
      </c>
      <c r="D873" s="51">
        <v>3.1429999999999998</v>
      </c>
      <c r="E873" s="51">
        <v>3.1429999999999998</v>
      </c>
      <c r="F873" s="51">
        <v>3.2549999999999999</v>
      </c>
      <c r="G873" s="51">
        <v>3.2549999999999999</v>
      </c>
      <c r="H873" s="51">
        <v>3.355</v>
      </c>
      <c r="I873" s="51">
        <v>3.355</v>
      </c>
      <c r="J873" s="51">
        <v>3.2290000000000001</v>
      </c>
      <c r="K873" s="51">
        <v>3.2290000000000001</v>
      </c>
    </row>
    <row r="874" spans="1:11" x14ac:dyDescent="0.2">
      <c r="A874" s="57">
        <v>40483</v>
      </c>
      <c r="B874" s="51">
        <v>3.1930000000000001</v>
      </c>
      <c r="C874" s="51">
        <v>3.1930000000000001</v>
      </c>
      <c r="D874" s="51">
        <v>3.145</v>
      </c>
      <c r="E874" s="51">
        <v>3.145</v>
      </c>
      <c r="F874" s="51">
        <v>3.2589999999999999</v>
      </c>
      <c r="G874" s="51">
        <v>3.2589999999999999</v>
      </c>
      <c r="H874" s="51">
        <v>3.3570000000000002</v>
      </c>
      <c r="I874" s="51">
        <v>3.3570000000000002</v>
      </c>
      <c r="J874" s="51">
        <v>3.2370000000000001</v>
      </c>
      <c r="K874" s="51">
        <v>3.2370000000000001</v>
      </c>
    </row>
    <row r="875" spans="1:11" x14ac:dyDescent="0.2">
      <c r="A875" s="57">
        <v>40490</v>
      </c>
      <c r="B875" s="51">
        <v>3.1890000000000001</v>
      </c>
      <c r="C875" s="51">
        <v>3.1890000000000001</v>
      </c>
      <c r="D875" s="51">
        <v>3.141</v>
      </c>
      <c r="E875" s="51">
        <v>3.141</v>
      </c>
      <c r="F875" s="51">
        <v>3.2530000000000001</v>
      </c>
      <c r="G875" s="51">
        <v>3.2530000000000001</v>
      </c>
      <c r="H875" s="51">
        <v>3.3530000000000002</v>
      </c>
      <c r="I875" s="51">
        <v>3.3530000000000002</v>
      </c>
      <c r="J875" s="51">
        <v>3.2789999999999999</v>
      </c>
      <c r="K875" s="51">
        <v>3.2789999999999999</v>
      </c>
    </row>
    <row r="876" spans="1:11" x14ac:dyDescent="0.2">
      <c r="A876" s="57">
        <v>40497</v>
      </c>
      <c r="B876" s="51">
        <v>3.222</v>
      </c>
      <c r="C876" s="51">
        <v>3.222</v>
      </c>
      <c r="D876" s="51">
        <v>3.1749999999999998</v>
      </c>
      <c r="E876" s="51">
        <v>3.1749999999999998</v>
      </c>
      <c r="F876" s="51">
        <v>3.2839999999999998</v>
      </c>
      <c r="G876" s="51">
        <v>3.2839999999999998</v>
      </c>
      <c r="H876" s="51">
        <v>3.3849999999999998</v>
      </c>
      <c r="I876" s="51">
        <v>3.3849999999999998</v>
      </c>
      <c r="J876" s="51">
        <v>3.339</v>
      </c>
      <c r="K876" s="51">
        <v>3.339</v>
      </c>
    </row>
    <row r="877" spans="1:11" x14ac:dyDescent="0.2">
      <c r="A877" s="57">
        <v>40504</v>
      </c>
      <c r="B877" s="51">
        <v>3.218</v>
      </c>
      <c r="C877" s="51">
        <v>3.218</v>
      </c>
      <c r="D877" s="51">
        <v>3.1709999999999998</v>
      </c>
      <c r="E877" s="51">
        <v>3.1709999999999998</v>
      </c>
      <c r="F877" s="51">
        <v>3.2810000000000001</v>
      </c>
      <c r="G877" s="51">
        <v>3.2810000000000001</v>
      </c>
      <c r="H877" s="51">
        <v>3.3820000000000001</v>
      </c>
      <c r="I877" s="51">
        <v>3.3820000000000001</v>
      </c>
      <c r="J877" s="51">
        <v>3.34</v>
      </c>
      <c r="K877" s="51">
        <v>3.34</v>
      </c>
    </row>
    <row r="878" spans="1:11" x14ac:dyDescent="0.2">
      <c r="A878" s="57">
        <v>40511</v>
      </c>
      <c r="B878" s="51">
        <v>3.2010000000000001</v>
      </c>
      <c r="C878" s="51">
        <v>3.2010000000000001</v>
      </c>
      <c r="D878" s="51">
        <v>3.1520000000000001</v>
      </c>
      <c r="E878" s="51">
        <v>3.1520000000000001</v>
      </c>
      <c r="F878" s="51">
        <v>3.2669999999999999</v>
      </c>
      <c r="G878" s="51">
        <v>3.2669999999999999</v>
      </c>
      <c r="H878" s="51">
        <v>3.367</v>
      </c>
      <c r="I878" s="51">
        <v>3.367</v>
      </c>
      <c r="J878" s="51">
        <v>3.3279999999999998</v>
      </c>
      <c r="K878" s="51">
        <v>3.3279999999999998</v>
      </c>
    </row>
    <row r="879" spans="1:11" x14ac:dyDescent="0.2">
      <c r="A879" s="57">
        <v>40518</v>
      </c>
      <c r="B879" s="51">
        <v>3.2639999999999998</v>
      </c>
      <c r="C879" s="51">
        <v>3.2639999999999998</v>
      </c>
      <c r="D879" s="51">
        <v>3.2160000000000002</v>
      </c>
      <c r="E879" s="51">
        <v>3.2160000000000002</v>
      </c>
      <c r="F879" s="51">
        <v>3.327</v>
      </c>
      <c r="G879" s="51">
        <v>3.327</v>
      </c>
      <c r="H879" s="51">
        <v>3.4279999999999999</v>
      </c>
      <c r="I879" s="51">
        <v>3.4279999999999999</v>
      </c>
      <c r="J879" s="51">
        <v>3.3519999999999999</v>
      </c>
      <c r="K879" s="51">
        <v>3.3519999999999999</v>
      </c>
    </row>
    <row r="880" spans="1:11" x14ac:dyDescent="0.2">
      <c r="A880" s="57">
        <v>40525</v>
      </c>
      <c r="B880" s="51">
        <v>3.2959999999999998</v>
      </c>
      <c r="C880" s="51">
        <v>3.2959999999999998</v>
      </c>
      <c r="D880" s="51">
        <v>3.25</v>
      </c>
      <c r="E880" s="51">
        <v>3.25</v>
      </c>
      <c r="F880" s="51">
        <v>3.3570000000000002</v>
      </c>
      <c r="G880" s="51">
        <v>3.3570000000000002</v>
      </c>
      <c r="H880" s="51">
        <v>3.4569999999999999</v>
      </c>
      <c r="I880" s="51">
        <v>3.4569999999999999</v>
      </c>
      <c r="J880" s="51">
        <v>3.403</v>
      </c>
      <c r="K880" s="51">
        <v>3.403</v>
      </c>
    </row>
    <row r="881" spans="1:11" x14ac:dyDescent="0.2">
      <c r="A881" s="57">
        <v>40532</v>
      </c>
      <c r="B881" s="51">
        <v>3.294</v>
      </c>
      <c r="C881" s="51">
        <v>3.294</v>
      </c>
      <c r="D881" s="51">
        <v>3.2469999999999999</v>
      </c>
      <c r="E881" s="51">
        <v>3.2469999999999999</v>
      </c>
      <c r="F881" s="51">
        <v>3.355</v>
      </c>
      <c r="G881" s="51">
        <v>3.355</v>
      </c>
      <c r="H881" s="51">
        <v>3.456</v>
      </c>
      <c r="I881" s="51">
        <v>3.456</v>
      </c>
      <c r="J881" s="51">
        <v>3.407</v>
      </c>
      <c r="K881" s="51">
        <v>3.407</v>
      </c>
    </row>
    <row r="882" spans="1:11" x14ac:dyDescent="0.2">
      <c r="A882" s="57">
        <v>40539</v>
      </c>
      <c r="B882" s="51">
        <v>3.3330000000000002</v>
      </c>
      <c r="C882" s="51">
        <v>3.3330000000000002</v>
      </c>
      <c r="D882" s="51">
        <v>3.2869999999999999</v>
      </c>
      <c r="E882" s="51">
        <v>3.2869999999999999</v>
      </c>
      <c r="F882" s="51">
        <v>3.3919999999999999</v>
      </c>
      <c r="G882" s="51">
        <v>3.3919999999999999</v>
      </c>
      <c r="H882" s="51">
        <v>3.492</v>
      </c>
      <c r="I882" s="51">
        <v>3.492</v>
      </c>
      <c r="J882" s="51">
        <v>3.47</v>
      </c>
      <c r="K882" s="51">
        <v>3.47</v>
      </c>
    </row>
    <row r="883" spans="1:11" x14ac:dyDescent="0.2">
      <c r="A883" s="57">
        <v>40546</v>
      </c>
      <c r="B883" s="51">
        <v>3.355</v>
      </c>
      <c r="C883" s="51">
        <v>3.355</v>
      </c>
      <c r="D883" s="51">
        <v>3.3079999999999998</v>
      </c>
      <c r="E883" s="51">
        <v>3.3079999999999998</v>
      </c>
      <c r="F883" s="51">
        <v>3.4159999999999999</v>
      </c>
      <c r="G883" s="51">
        <v>3.4159999999999999</v>
      </c>
      <c r="H883" s="51">
        <v>3.5179999999999998</v>
      </c>
      <c r="I883" s="51">
        <v>3.5179999999999998</v>
      </c>
      <c r="J883" s="51">
        <v>3.5070000000000001</v>
      </c>
      <c r="K883" s="51">
        <v>3.5070000000000001</v>
      </c>
    </row>
    <row r="884" spans="1:11" x14ac:dyDescent="0.2">
      <c r="A884" s="57">
        <v>40553</v>
      </c>
      <c r="B884" s="51">
        <v>3.38</v>
      </c>
      <c r="C884" s="51">
        <v>3.38</v>
      </c>
      <c r="D884" s="51">
        <v>3.3319999999999999</v>
      </c>
      <c r="E884" s="51">
        <v>3.3319999999999999</v>
      </c>
      <c r="F884" s="51">
        <v>3.4409999999999998</v>
      </c>
      <c r="G884" s="51">
        <v>3.4409999999999998</v>
      </c>
      <c r="H884" s="51">
        <v>3.5430000000000001</v>
      </c>
      <c r="I884" s="51">
        <v>3.5430000000000001</v>
      </c>
      <c r="J884" s="51">
        <v>3.516</v>
      </c>
      <c r="K884" s="51">
        <v>3.516</v>
      </c>
    </row>
    <row r="885" spans="1:11" x14ac:dyDescent="0.2">
      <c r="A885" s="57">
        <v>40560</v>
      </c>
      <c r="B885" s="51">
        <v>3.3959999999999999</v>
      </c>
      <c r="C885" s="51">
        <v>3.3959999999999999</v>
      </c>
      <c r="D885" s="51">
        <v>3.3490000000000002</v>
      </c>
      <c r="E885" s="51">
        <v>3.3490000000000002</v>
      </c>
      <c r="F885" s="51">
        <v>3.4569999999999999</v>
      </c>
      <c r="G885" s="51">
        <v>3.4569999999999999</v>
      </c>
      <c r="H885" s="51">
        <v>3.5579999999999998</v>
      </c>
      <c r="I885" s="51">
        <v>3.5579999999999998</v>
      </c>
      <c r="J885" s="51">
        <v>3.5619999999999998</v>
      </c>
      <c r="K885" s="51">
        <v>3.5619999999999998</v>
      </c>
    </row>
    <row r="886" spans="1:11" x14ac:dyDescent="0.2">
      <c r="A886" s="57">
        <v>40567</v>
      </c>
      <c r="B886" s="51">
        <v>3.4020000000000001</v>
      </c>
      <c r="C886" s="51">
        <v>3.4020000000000001</v>
      </c>
      <c r="D886" s="51">
        <v>3.3570000000000002</v>
      </c>
      <c r="E886" s="51">
        <v>3.3570000000000002</v>
      </c>
      <c r="F886" s="51">
        <v>3.4620000000000002</v>
      </c>
      <c r="G886" s="51">
        <v>3.4620000000000002</v>
      </c>
      <c r="H886" s="51">
        <v>3.5609999999999999</v>
      </c>
      <c r="I886" s="51">
        <v>3.5609999999999999</v>
      </c>
      <c r="J886" s="51">
        <v>3.6019999999999999</v>
      </c>
      <c r="K886" s="51">
        <v>3.6019999999999999</v>
      </c>
    </row>
    <row r="887" spans="1:11" x14ac:dyDescent="0.2">
      <c r="A887" s="57">
        <v>40574</v>
      </c>
      <c r="B887" s="51">
        <v>3.41</v>
      </c>
      <c r="C887" s="51">
        <v>3.41</v>
      </c>
      <c r="D887" s="51">
        <v>3.3639999999999999</v>
      </c>
      <c r="E887" s="51">
        <v>3.3639999999999999</v>
      </c>
      <c r="F887" s="51">
        <v>3.468</v>
      </c>
      <c r="G887" s="51">
        <v>3.468</v>
      </c>
      <c r="H887" s="51">
        <v>3.5649999999999999</v>
      </c>
      <c r="I887" s="51">
        <v>3.5649999999999999</v>
      </c>
      <c r="J887" s="51">
        <v>3.6120000000000001</v>
      </c>
      <c r="K887" s="51">
        <v>3.6120000000000001</v>
      </c>
    </row>
    <row r="888" spans="1:11" x14ac:dyDescent="0.2">
      <c r="A888" s="57">
        <v>40581</v>
      </c>
      <c r="B888" s="51">
        <v>3.444</v>
      </c>
      <c r="C888" s="51">
        <v>3.444</v>
      </c>
      <c r="D888" s="51">
        <v>3.3969999999999998</v>
      </c>
      <c r="E888" s="51">
        <v>3.3969999999999998</v>
      </c>
      <c r="F888" s="51">
        <v>3.5019999999999998</v>
      </c>
      <c r="G888" s="51">
        <v>3.5019999999999998</v>
      </c>
      <c r="H888" s="51">
        <v>3.6030000000000002</v>
      </c>
      <c r="I888" s="51">
        <v>3.6030000000000002</v>
      </c>
      <c r="J888" s="51">
        <v>3.7069999999999999</v>
      </c>
      <c r="K888" s="51">
        <v>3.7069999999999999</v>
      </c>
    </row>
    <row r="889" spans="1:11" x14ac:dyDescent="0.2">
      <c r="A889" s="57">
        <v>40588</v>
      </c>
      <c r="B889" s="51">
        <v>3.492</v>
      </c>
      <c r="C889" s="51">
        <v>3.492</v>
      </c>
      <c r="D889" s="51">
        <v>3.4470000000000001</v>
      </c>
      <c r="E889" s="51">
        <v>3.4470000000000001</v>
      </c>
      <c r="F889" s="51">
        <v>3.5510000000000002</v>
      </c>
      <c r="G889" s="51">
        <v>3.5510000000000002</v>
      </c>
      <c r="H889" s="51">
        <v>3.6509999999999998</v>
      </c>
      <c r="I889" s="51">
        <v>3.6509999999999998</v>
      </c>
      <c r="J889" s="51">
        <v>3.7469999999999999</v>
      </c>
      <c r="K889" s="51">
        <v>3.7469999999999999</v>
      </c>
    </row>
    <row r="890" spans="1:11" x14ac:dyDescent="0.2">
      <c r="A890" s="57">
        <v>40595</v>
      </c>
      <c r="B890" s="51">
        <v>3.601</v>
      </c>
      <c r="C890" s="51">
        <v>3.601</v>
      </c>
      <c r="D890" s="51">
        <v>3.5550000000000002</v>
      </c>
      <c r="E890" s="51">
        <v>3.5550000000000002</v>
      </c>
      <c r="F890" s="51">
        <v>3.66</v>
      </c>
      <c r="G890" s="51">
        <v>3.66</v>
      </c>
      <c r="H890" s="51">
        <v>3.758</v>
      </c>
      <c r="I890" s="51">
        <v>3.758</v>
      </c>
      <c r="J890" s="51">
        <v>3.7989999999999999</v>
      </c>
      <c r="K890" s="51">
        <v>3.7989999999999999</v>
      </c>
    </row>
    <row r="891" spans="1:11" x14ac:dyDescent="0.2">
      <c r="A891" s="57">
        <v>40602</v>
      </c>
      <c r="B891" s="51">
        <v>3.7650000000000001</v>
      </c>
      <c r="C891" s="51">
        <v>3.7650000000000001</v>
      </c>
      <c r="D891" s="51">
        <v>3.7189999999999999</v>
      </c>
      <c r="E891" s="51">
        <v>3.7189999999999999</v>
      </c>
      <c r="F891" s="51">
        <v>3.823</v>
      </c>
      <c r="G891" s="51">
        <v>3.823</v>
      </c>
      <c r="H891" s="51">
        <v>3.923</v>
      </c>
      <c r="I891" s="51">
        <v>3.923</v>
      </c>
      <c r="J891" s="51">
        <v>3.964</v>
      </c>
      <c r="K891" s="51">
        <v>3.964</v>
      </c>
    </row>
    <row r="892" spans="1:11" x14ac:dyDescent="0.2">
      <c r="A892" s="57">
        <v>40609</v>
      </c>
      <c r="B892" s="51">
        <v>3.92</v>
      </c>
      <c r="C892" s="51">
        <v>3.92</v>
      </c>
      <c r="D892" s="51">
        <v>3.8740000000000001</v>
      </c>
      <c r="E892" s="51">
        <v>3.8740000000000001</v>
      </c>
      <c r="F892" s="51">
        <v>3.976</v>
      </c>
      <c r="G892" s="51">
        <v>3.976</v>
      </c>
      <c r="H892" s="51">
        <v>4.0830000000000002</v>
      </c>
      <c r="I892" s="51">
        <v>4.0830000000000002</v>
      </c>
      <c r="J892" s="51">
        <v>4.1219999999999999</v>
      </c>
      <c r="K892" s="51">
        <v>4.1219999999999999</v>
      </c>
    </row>
    <row r="893" spans="1:11" x14ac:dyDescent="0.2">
      <c r="A893" s="57">
        <v>40616</v>
      </c>
      <c r="B893" s="51">
        <v>4</v>
      </c>
      <c r="C893" s="51">
        <v>4</v>
      </c>
      <c r="D893" s="51">
        <v>3.9540000000000002</v>
      </c>
      <c r="E893" s="51">
        <v>3.9540000000000002</v>
      </c>
      <c r="F893" s="51">
        <v>4.0590000000000002</v>
      </c>
      <c r="G893" s="51">
        <v>4.0590000000000002</v>
      </c>
      <c r="H893" s="51">
        <v>4.1589999999999998</v>
      </c>
      <c r="I893" s="51">
        <v>4.1589999999999998</v>
      </c>
      <c r="J893" s="51">
        <v>4.17</v>
      </c>
      <c r="K893" s="51">
        <v>4.17</v>
      </c>
    </row>
    <row r="894" spans="1:11" x14ac:dyDescent="0.2">
      <c r="A894" s="57">
        <v>40623</v>
      </c>
      <c r="B894" s="51">
        <v>4.0119999999999996</v>
      </c>
      <c r="C894" s="51">
        <v>4.0119999999999996</v>
      </c>
      <c r="D894" s="51">
        <v>3.9660000000000002</v>
      </c>
      <c r="E894" s="51">
        <v>3.9660000000000002</v>
      </c>
      <c r="F894" s="51">
        <v>4.0709999999999997</v>
      </c>
      <c r="G894" s="51">
        <v>4.0709999999999997</v>
      </c>
      <c r="H894" s="51">
        <v>4.1740000000000004</v>
      </c>
      <c r="I894" s="51">
        <v>4.1740000000000004</v>
      </c>
      <c r="J894" s="51">
        <v>4.1989999999999998</v>
      </c>
      <c r="K894" s="51">
        <v>4.1989999999999998</v>
      </c>
    </row>
    <row r="895" spans="1:11" x14ac:dyDescent="0.2">
      <c r="A895" s="57">
        <v>40630</v>
      </c>
      <c r="B895" s="51">
        <v>4.0739999999999998</v>
      </c>
      <c r="C895" s="51">
        <v>4.0739999999999998</v>
      </c>
      <c r="D895" s="51">
        <v>4.0279999999999996</v>
      </c>
      <c r="E895" s="51">
        <v>4.0279999999999996</v>
      </c>
      <c r="F895" s="51">
        <v>4.133</v>
      </c>
      <c r="G895" s="51">
        <v>4.133</v>
      </c>
      <c r="H895" s="51">
        <v>4.234</v>
      </c>
      <c r="I895" s="51">
        <v>4.234</v>
      </c>
      <c r="J895" s="51">
        <v>4.2560000000000002</v>
      </c>
      <c r="K895" s="51">
        <v>4.2560000000000002</v>
      </c>
    </row>
    <row r="896" spans="1:11" x14ac:dyDescent="0.2">
      <c r="A896" s="57">
        <v>40637</v>
      </c>
      <c r="B896" s="51">
        <v>4.1029999999999998</v>
      </c>
      <c r="C896" s="51">
        <v>4.1029999999999998</v>
      </c>
      <c r="D896" s="51">
        <v>4.0570000000000004</v>
      </c>
      <c r="E896" s="51">
        <v>4.0570000000000004</v>
      </c>
      <c r="F896" s="51">
        <v>4.1630000000000003</v>
      </c>
      <c r="G896" s="51">
        <v>4.1630000000000003</v>
      </c>
      <c r="H896" s="51">
        <v>4.266</v>
      </c>
      <c r="I896" s="51">
        <v>4.266</v>
      </c>
      <c r="J896" s="51">
        <v>4.3230000000000004</v>
      </c>
      <c r="K896" s="51">
        <v>4.3230000000000004</v>
      </c>
    </row>
    <row r="897" spans="1:11" x14ac:dyDescent="0.2">
      <c r="A897" s="57">
        <v>40644</v>
      </c>
      <c r="B897" s="51">
        <v>4.2080000000000002</v>
      </c>
      <c r="C897" s="51">
        <v>4.2080000000000002</v>
      </c>
      <c r="D897" s="51">
        <v>4.1609999999999996</v>
      </c>
      <c r="E897" s="51">
        <v>4.1609999999999996</v>
      </c>
      <c r="F897" s="51">
        <v>4.2679999999999998</v>
      </c>
      <c r="G897" s="51">
        <v>4.2679999999999998</v>
      </c>
      <c r="H897" s="51">
        <v>4.3689999999999998</v>
      </c>
      <c r="I897" s="51">
        <v>4.3689999999999998</v>
      </c>
      <c r="J897" s="51">
        <v>4.3970000000000002</v>
      </c>
      <c r="K897" s="51">
        <v>4.3970000000000002</v>
      </c>
    </row>
    <row r="898" spans="1:11" x14ac:dyDescent="0.2">
      <c r="A898" s="57">
        <v>40651</v>
      </c>
      <c r="B898" s="51">
        <v>4.2510000000000003</v>
      </c>
      <c r="C898" s="51">
        <v>4.2510000000000003</v>
      </c>
      <c r="D898" s="51">
        <v>4.2050000000000001</v>
      </c>
      <c r="E898" s="51">
        <v>4.2050000000000001</v>
      </c>
      <c r="F898" s="51">
        <v>4.3120000000000003</v>
      </c>
      <c r="G898" s="51">
        <v>4.3120000000000003</v>
      </c>
      <c r="H898" s="51">
        <v>4.4119999999999999</v>
      </c>
      <c r="I898" s="51">
        <v>4.4119999999999999</v>
      </c>
      <c r="J898" s="51">
        <v>4.4400000000000004</v>
      </c>
      <c r="K898" s="51">
        <v>4.4400000000000004</v>
      </c>
    </row>
    <row r="899" spans="1:11" x14ac:dyDescent="0.2">
      <c r="A899" s="57">
        <v>40658</v>
      </c>
      <c r="B899" s="51">
        <v>4.2629999999999999</v>
      </c>
      <c r="C899" s="51">
        <v>4.2629999999999999</v>
      </c>
      <c r="D899" s="51">
        <v>4.2169999999999996</v>
      </c>
      <c r="E899" s="51">
        <v>4.2169999999999996</v>
      </c>
      <c r="F899" s="51">
        <v>4.3220000000000001</v>
      </c>
      <c r="G899" s="51">
        <v>4.3220000000000001</v>
      </c>
      <c r="H899" s="51">
        <v>4.4210000000000003</v>
      </c>
      <c r="I899" s="51">
        <v>4.4210000000000003</v>
      </c>
      <c r="J899" s="51">
        <v>4.4379999999999997</v>
      </c>
      <c r="K899" s="51">
        <v>4.4379999999999997</v>
      </c>
    </row>
    <row r="900" spans="1:11" x14ac:dyDescent="0.2">
      <c r="A900" s="57">
        <v>40665</v>
      </c>
      <c r="B900" s="51">
        <v>4.3029999999999999</v>
      </c>
      <c r="C900" s="51">
        <v>4.3029999999999999</v>
      </c>
      <c r="D900" s="51">
        <v>4.2569999999999997</v>
      </c>
      <c r="E900" s="51">
        <v>4.2569999999999997</v>
      </c>
      <c r="F900" s="51">
        <v>4.3620000000000001</v>
      </c>
      <c r="G900" s="51">
        <v>4.3620000000000001</v>
      </c>
      <c r="H900" s="51">
        <v>4.4640000000000004</v>
      </c>
      <c r="I900" s="51">
        <v>4.4640000000000004</v>
      </c>
      <c r="J900" s="51">
        <v>4.4649999999999999</v>
      </c>
      <c r="K900" s="51">
        <v>4.4649999999999999</v>
      </c>
    </row>
    <row r="901" spans="1:11" x14ac:dyDescent="0.2">
      <c r="A901" s="57">
        <v>40672</v>
      </c>
      <c r="B901" s="51">
        <v>4.3019999999999996</v>
      </c>
      <c r="C901" s="51">
        <v>4.3019999999999996</v>
      </c>
      <c r="D901" s="51">
        <v>4.2539999999999996</v>
      </c>
      <c r="E901" s="51">
        <v>4.2539999999999996</v>
      </c>
      <c r="F901" s="51">
        <v>4.3600000000000003</v>
      </c>
      <c r="G901" s="51">
        <v>4.3600000000000003</v>
      </c>
      <c r="H901" s="51">
        <v>4.4690000000000003</v>
      </c>
      <c r="I901" s="51">
        <v>4.4690000000000003</v>
      </c>
      <c r="J901" s="51">
        <v>4.4589999999999996</v>
      </c>
      <c r="K901" s="51">
        <v>4.4589999999999996</v>
      </c>
    </row>
    <row r="902" spans="1:11" x14ac:dyDescent="0.2">
      <c r="A902" s="57">
        <v>40679</v>
      </c>
      <c r="B902" s="51">
        <v>4.2649999999999997</v>
      </c>
      <c r="C902" s="51">
        <v>4.2649999999999997</v>
      </c>
      <c r="D902" s="51">
        <v>4.218</v>
      </c>
      <c r="E902" s="51">
        <v>4.218</v>
      </c>
      <c r="F902" s="51">
        <v>4.3259999999999996</v>
      </c>
      <c r="G902" s="51">
        <v>4.3259999999999996</v>
      </c>
      <c r="H902" s="51">
        <v>4.4279999999999999</v>
      </c>
      <c r="I902" s="51">
        <v>4.4279999999999999</v>
      </c>
      <c r="J902" s="51">
        <v>4.3710000000000004</v>
      </c>
      <c r="K902" s="51">
        <v>4.3710000000000004</v>
      </c>
    </row>
    <row r="903" spans="1:11" x14ac:dyDescent="0.2">
      <c r="A903" s="57">
        <v>40686</v>
      </c>
      <c r="B903" s="51">
        <v>4.17</v>
      </c>
      <c r="C903" s="51">
        <v>4.17</v>
      </c>
      <c r="D903" s="51">
        <v>4.1210000000000004</v>
      </c>
      <c r="E903" s="51">
        <v>4.1210000000000004</v>
      </c>
      <c r="F903" s="51">
        <v>4.234</v>
      </c>
      <c r="G903" s="51">
        <v>4.234</v>
      </c>
      <c r="H903" s="51">
        <v>4.3380000000000001</v>
      </c>
      <c r="I903" s="51">
        <v>4.3380000000000001</v>
      </c>
      <c r="J903" s="51">
        <v>4.2869999999999999</v>
      </c>
      <c r="K903" s="51">
        <v>4.2869999999999999</v>
      </c>
    </row>
    <row r="904" spans="1:11" x14ac:dyDescent="0.2">
      <c r="A904" s="57">
        <v>40693</v>
      </c>
      <c r="B904" s="51">
        <v>4.1050000000000004</v>
      </c>
      <c r="C904" s="51">
        <v>4.1050000000000004</v>
      </c>
      <c r="D904" s="51">
        <v>4.056</v>
      </c>
      <c r="E904" s="51">
        <v>4.056</v>
      </c>
      <c r="F904" s="51">
        <v>4.1689999999999996</v>
      </c>
      <c r="G904" s="51">
        <v>4.1689999999999996</v>
      </c>
      <c r="H904" s="51">
        <v>4.2709999999999999</v>
      </c>
      <c r="I904" s="51">
        <v>4.2709999999999999</v>
      </c>
      <c r="J904" s="51">
        <v>4.2270000000000003</v>
      </c>
      <c r="K904" s="51">
        <v>4.2270000000000003</v>
      </c>
    </row>
    <row r="905" spans="1:11" x14ac:dyDescent="0.2">
      <c r="A905" s="57">
        <v>40700</v>
      </c>
      <c r="B905" s="51">
        <v>4.0410000000000004</v>
      </c>
      <c r="C905" s="51">
        <v>4.0410000000000004</v>
      </c>
      <c r="D905" s="51">
        <v>3.9940000000000002</v>
      </c>
      <c r="E905" s="51">
        <v>3.9940000000000002</v>
      </c>
      <c r="F905" s="51">
        <v>4.1029999999999998</v>
      </c>
      <c r="G905" s="51">
        <v>4.1029999999999998</v>
      </c>
      <c r="H905" s="51">
        <v>4.2060000000000004</v>
      </c>
      <c r="I905" s="51">
        <v>4.2060000000000004</v>
      </c>
      <c r="J905" s="51">
        <v>4.2229999999999999</v>
      </c>
      <c r="K905" s="51">
        <v>4.2229999999999999</v>
      </c>
    </row>
    <row r="906" spans="1:11" x14ac:dyDescent="0.2">
      <c r="A906" s="57">
        <v>40707</v>
      </c>
      <c r="B906" s="51">
        <v>3.9870000000000001</v>
      </c>
      <c r="C906" s="51">
        <v>3.9870000000000001</v>
      </c>
      <c r="D906" s="51">
        <v>3.94</v>
      </c>
      <c r="E906" s="51">
        <v>3.94</v>
      </c>
      <c r="F906" s="51">
        <v>4.0469999999999997</v>
      </c>
      <c r="G906" s="51">
        <v>4.0469999999999997</v>
      </c>
      <c r="H906" s="51">
        <v>4.149</v>
      </c>
      <c r="I906" s="51">
        <v>4.149</v>
      </c>
      <c r="J906" s="51">
        <v>4.2450000000000001</v>
      </c>
      <c r="K906" s="51">
        <v>4.2450000000000001</v>
      </c>
    </row>
    <row r="907" spans="1:11" x14ac:dyDescent="0.2">
      <c r="A907" s="57">
        <v>40714</v>
      </c>
      <c r="B907" s="51">
        <v>3.9470000000000001</v>
      </c>
      <c r="C907" s="51">
        <v>3.9470000000000001</v>
      </c>
      <c r="D907" s="51">
        <v>3.9</v>
      </c>
      <c r="E907" s="51">
        <v>3.9</v>
      </c>
      <c r="F907" s="51">
        <v>4.008</v>
      </c>
      <c r="G907" s="51">
        <v>4.008</v>
      </c>
      <c r="H907" s="51">
        <v>4.1100000000000003</v>
      </c>
      <c r="I907" s="51">
        <v>4.1100000000000003</v>
      </c>
      <c r="J907" s="51">
        <v>4.2359999999999998</v>
      </c>
      <c r="K907" s="51">
        <v>4.2359999999999998</v>
      </c>
    </row>
    <row r="908" spans="1:11" x14ac:dyDescent="0.2">
      <c r="A908" s="57">
        <v>40721</v>
      </c>
      <c r="B908" s="51">
        <v>3.8860000000000001</v>
      </c>
      <c r="C908" s="51">
        <v>3.8860000000000001</v>
      </c>
      <c r="D908" s="51">
        <v>3.839</v>
      </c>
      <c r="E908" s="51">
        <v>3.839</v>
      </c>
      <c r="F908" s="51">
        <v>3.9470000000000001</v>
      </c>
      <c r="G908" s="51">
        <v>3.9470000000000001</v>
      </c>
      <c r="H908" s="51">
        <v>4.0490000000000004</v>
      </c>
      <c r="I908" s="51">
        <v>4.0490000000000004</v>
      </c>
      <c r="J908" s="51">
        <v>4.1459999999999999</v>
      </c>
      <c r="K908" s="51">
        <v>4.1459999999999999</v>
      </c>
    </row>
    <row r="909" spans="1:11" x14ac:dyDescent="0.2">
      <c r="A909" s="57">
        <v>40728</v>
      </c>
      <c r="B909" s="51">
        <v>3.84</v>
      </c>
      <c r="C909" s="51">
        <v>3.84</v>
      </c>
      <c r="D909" s="51">
        <v>3.794</v>
      </c>
      <c r="E909" s="51">
        <v>3.794</v>
      </c>
      <c r="F909" s="51">
        <v>3.9009999999999998</v>
      </c>
      <c r="G909" s="51">
        <v>3.9009999999999998</v>
      </c>
      <c r="H909" s="51">
        <v>4.0010000000000003</v>
      </c>
      <c r="I909" s="51">
        <v>4.0010000000000003</v>
      </c>
      <c r="J909" s="51">
        <v>4.0650000000000004</v>
      </c>
      <c r="K909" s="51">
        <v>4.0650000000000004</v>
      </c>
    </row>
    <row r="910" spans="1:11" x14ac:dyDescent="0.2">
      <c r="A910" s="57">
        <v>40735</v>
      </c>
      <c r="B910" s="51">
        <v>3.8260000000000001</v>
      </c>
      <c r="C910" s="51">
        <v>3.8260000000000001</v>
      </c>
      <c r="D910" s="51">
        <v>3.778</v>
      </c>
      <c r="E910" s="51">
        <v>3.778</v>
      </c>
      <c r="F910" s="51">
        <v>3.887</v>
      </c>
      <c r="G910" s="51">
        <v>3.887</v>
      </c>
      <c r="H910" s="51">
        <v>3.9889999999999999</v>
      </c>
      <c r="I910" s="51">
        <v>3.9889999999999999</v>
      </c>
      <c r="J910" s="51">
        <v>4.0990000000000002</v>
      </c>
      <c r="K910" s="51">
        <v>4.0990000000000002</v>
      </c>
    </row>
    <row r="911" spans="1:11" x14ac:dyDescent="0.2">
      <c r="A911" s="57">
        <v>40742</v>
      </c>
      <c r="B911" s="51">
        <v>3.8460000000000001</v>
      </c>
      <c r="C911" s="51">
        <v>3.8460000000000001</v>
      </c>
      <c r="D911" s="51">
        <v>3.8</v>
      </c>
      <c r="E911" s="51">
        <v>3.8</v>
      </c>
      <c r="F911" s="51">
        <v>3.903</v>
      </c>
      <c r="G911" s="51">
        <v>3.903</v>
      </c>
      <c r="H911" s="51">
        <v>4.0069999999999997</v>
      </c>
      <c r="I911" s="51">
        <v>4.0069999999999997</v>
      </c>
      <c r="J911" s="51">
        <v>4.1139999999999999</v>
      </c>
      <c r="K911" s="51">
        <v>4.1139999999999999</v>
      </c>
    </row>
    <row r="912" spans="1:11" x14ac:dyDescent="0.2">
      <c r="A912" s="57">
        <v>40749</v>
      </c>
      <c r="B912" s="51">
        <v>3.8650000000000002</v>
      </c>
      <c r="C912" s="51">
        <v>3.8650000000000002</v>
      </c>
      <c r="D912" s="51">
        <v>3.8180000000000001</v>
      </c>
      <c r="E912" s="51">
        <v>3.8180000000000001</v>
      </c>
      <c r="F912" s="51">
        <v>3.9249999999999998</v>
      </c>
      <c r="G912" s="51">
        <v>3.9249999999999998</v>
      </c>
      <c r="H912" s="51">
        <v>4.0259999999999998</v>
      </c>
      <c r="I912" s="51">
        <v>4.0259999999999998</v>
      </c>
      <c r="J912" s="51">
        <v>4.1449999999999996</v>
      </c>
      <c r="K912" s="51">
        <v>4.1449999999999996</v>
      </c>
    </row>
    <row r="913" spans="1:11" x14ac:dyDescent="0.2">
      <c r="A913" s="57">
        <v>40756</v>
      </c>
      <c r="B913" s="51">
        <v>3.8570000000000002</v>
      </c>
      <c r="C913" s="51">
        <v>3.8570000000000002</v>
      </c>
      <c r="D913" s="51">
        <v>3.8109999999999999</v>
      </c>
      <c r="E913" s="51">
        <v>3.8109999999999999</v>
      </c>
      <c r="F913" s="51">
        <v>3.9159999999999999</v>
      </c>
      <c r="G913" s="51">
        <v>3.9159999999999999</v>
      </c>
      <c r="H913" s="51">
        <v>4.016</v>
      </c>
      <c r="I913" s="51">
        <v>4.016</v>
      </c>
      <c r="J913" s="51">
        <v>4.1360000000000001</v>
      </c>
      <c r="K913" s="51">
        <v>4.1360000000000001</v>
      </c>
    </row>
    <row r="914" spans="1:11" x14ac:dyDescent="0.2">
      <c r="A914" s="57">
        <v>40763</v>
      </c>
      <c r="B914" s="51">
        <v>3.8439999999999999</v>
      </c>
      <c r="C914" s="51">
        <v>3.8439999999999999</v>
      </c>
      <c r="D914" s="51">
        <v>3.798</v>
      </c>
      <c r="E914" s="51">
        <v>3.798</v>
      </c>
      <c r="F914" s="51">
        <v>3.903</v>
      </c>
      <c r="G914" s="51">
        <v>3.903</v>
      </c>
      <c r="H914" s="51">
        <v>4.0030000000000001</v>
      </c>
      <c r="I914" s="51">
        <v>4.0030000000000001</v>
      </c>
      <c r="J914" s="51">
        <v>4.0670000000000002</v>
      </c>
      <c r="K914" s="51">
        <v>4.0670000000000002</v>
      </c>
    </row>
    <row r="915" spans="1:11" x14ac:dyDescent="0.2">
      <c r="A915" s="57">
        <v>40770</v>
      </c>
      <c r="B915" s="51">
        <v>3.78</v>
      </c>
      <c r="C915" s="51">
        <v>3.78</v>
      </c>
      <c r="D915" s="51">
        <v>3.734</v>
      </c>
      <c r="E915" s="51">
        <v>3.734</v>
      </c>
      <c r="F915" s="51">
        <v>3.839</v>
      </c>
      <c r="G915" s="51">
        <v>3.839</v>
      </c>
      <c r="H915" s="51">
        <v>3.94</v>
      </c>
      <c r="I915" s="51">
        <v>3.94</v>
      </c>
      <c r="J915" s="51">
        <v>3.9569999999999999</v>
      </c>
      <c r="K915" s="51">
        <v>3.9569999999999999</v>
      </c>
    </row>
    <row r="916" spans="1:11" x14ac:dyDescent="0.2">
      <c r="A916" s="57">
        <v>40777</v>
      </c>
      <c r="B916" s="51">
        <v>3.7810000000000001</v>
      </c>
      <c r="C916" s="51">
        <v>3.7810000000000001</v>
      </c>
      <c r="D916" s="51">
        <v>3.734</v>
      </c>
      <c r="E916" s="51">
        <v>3.734</v>
      </c>
      <c r="F916" s="51">
        <v>3.84</v>
      </c>
      <c r="G916" s="51">
        <v>3.84</v>
      </c>
      <c r="H916" s="51">
        <v>3.9420000000000002</v>
      </c>
      <c r="I916" s="51">
        <v>3.9420000000000002</v>
      </c>
      <c r="J916" s="51">
        <v>3.9279999999999999</v>
      </c>
      <c r="K916" s="51">
        <v>3.9279999999999999</v>
      </c>
    </row>
    <row r="917" spans="1:11" x14ac:dyDescent="0.2">
      <c r="A917" s="57">
        <v>40784</v>
      </c>
      <c r="B917" s="51">
        <v>3.855</v>
      </c>
      <c r="C917" s="51">
        <v>3.855</v>
      </c>
      <c r="D917" s="51">
        <v>3.8090000000000002</v>
      </c>
      <c r="E917" s="51">
        <v>3.8090000000000002</v>
      </c>
      <c r="F917" s="51">
        <v>3.9119999999999999</v>
      </c>
      <c r="G917" s="51">
        <v>3.9119999999999999</v>
      </c>
      <c r="H917" s="51">
        <v>4.0149999999999997</v>
      </c>
      <c r="I917" s="51">
        <v>4.0149999999999997</v>
      </c>
      <c r="J917" s="51">
        <v>3.9580000000000002</v>
      </c>
      <c r="K917" s="51">
        <v>3.9580000000000002</v>
      </c>
    </row>
    <row r="918" spans="1:11" x14ac:dyDescent="0.2">
      <c r="A918" s="57">
        <v>40791</v>
      </c>
      <c r="B918" s="51">
        <v>3.99</v>
      </c>
      <c r="C918" s="51">
        <v>3.99</v>
      </c>
      <c r="D918" s="51">
        <v>3.944</v>
      </c>
      <c r="E918" s="51">
        <v>3.944</v>
      </c>
      <c r="F918" s="51">
        <v>4.0469999999999997</v>
      </c>
      <c r="G918" s="51">
        <v>4.0469999999999997</v>
      </c>
      <c r="H918" s="51">
        <v>4.1459999999999999</v>
      </c>
      <c r="I918" s="51">
        <v>4.1459999999999999</v>
      </c>
      <c r="J918" s="51">
        <v>4.0579999999999998</v>
      </c>
      <c r="K918" s="51">
        <v>4.0579999999999998</v>
      </c>
    </row>
    <row r="919" spans="1:11" x14ac:dyDescent="0.2">
      <c r="A919" s="57">
        <v>40798</v>
      </c>
      <c r="B919" s="51">
        <v>3.99</v>
      </c>
      <c r="C919" s="51">
        <v>3.99</v>
      </c>
      <c r="D919" s="51">
        <v>3.944</v>
      </c>
      <c r="E919" s="51">
        <v>3.944</v>
      </c>
      <c r="F919" s="51">
        <v>4.0490000000000004</v>
      </c>
      <c r="G919" s="51">
        <v>4.0490000000000004</v>
      </c>
      <c r="H919" s="51">
        <v>4.1500000000000004</v>
      </c>
      <c r="I919" s="51">
        <v>4.1500000000000004</v>
      </c>
      <c r="J919" s="51">
        <v>4.0670000000000002</v>
      </c>
      <c r="K919" s="51">
        <v>4.0670000000000002</v>
      </c>
    </row>
    <row r="920" spans="1:11" x14ac:dyDescent="0.2">
      <c r="A920" s="57">
        <v>40805</v>
      </c>
      <c r="B920" s="51">
        <v>3.9689999999999999</v>
      </c>
      <c r="C920" s="51">
        <v>3.9689999999999999</v>
      </c>
      <c r="D920" s="51">
        <v>3.923</v>
      </c>
      <c r="E920" s="51">
        <v>3.923</v>
      </c>
      <c r="F920" s="51">
        <v>4.0289999999999999</v>
      </c>
      <c r="G920" s="51">
        <v>4.0289999999999999</v>
      </c>
      <c r="H920" s="51">
        <v>4.13</v>
      </c>
      <c r="I920" s="51">
        <v>4.13</v>
      </c>
      <c r="J920" s="51">
        <v>4.0620000000000003</v>
      </c>
      <c r="K920" s="51">
        <v>4.0620000000000003</v>
      </c>
    </row>
    <row r="921" spans="1:11" x14ac:dyDescent="0.2">
      <c r="A921" s="57">
        <v>40812</v>
      </c>
      <c r="B921" s="51">
        <v>3.9340000000000002</v>
      </c>
      <c r="C921" s="51">
        <v>3.9340000000000002</v>
      </c>
      <c r="D921" s="51">
        <v>3.887</v>
      </c>
      <c r="E921" s="51">
        <v>3.887</v>
      </c>
      <c r="F921" s="51">
        <v>3.9940000000000002</v>
      </c>
      <c r="G921" s="51">
        <v>3.9940000000000002</v>
      </c>
      <c r="H921" s="51">
        <v>4.0960000000000001</v>
      </c>
      <c r="I921" s="51">
        <v>4.0960000000000001</v>
      </c>
      <c r="J921" s="51">
        <v>4.0389999999999997</v>
      </c>
      <c r="K921" s="51">
        <v>4.0389999999999997</v>
      </c>
    </row>
    <row r="922" spans="1:11" x14ac:dyDescent="0.2">
      <c r="A922" s="57">
        <v>40819</v>
      </c>
      <c r="B922" s="51">
        <v>3.8809999999999998</v>
      </c>
      <c r="C922" s="51">
        <v>3.8809999999999998</v>
      </c>
      <c r="D922" s="51">
        <v>3.835</v>
      </c>
      <c r="E922" s="51">
        <v>3.835</v>
      </c>
      <c r="F922" s="51">
        <v>3.9409999999999998</v>
      </c>
      <c r="G922" s="51">
        <v>3.9409999999999998</v>
      </c>
      <c r="H922" s="51">
        <v>4.0430000000000001</v>
      </c>
      <c r="I922" s="51">
        <v>4.0430000000000001</v>
      </c>
      <c r="J922" s="51">
        <v>4.0069999999999997</v>
      </c>
      <c r="K922" s="51">
        <v>4.0069999999999997</v>
      </c>
    </row>
    <row r="923" spans="1:11" x14ac:dyDescent="0.2">
      <c r="A923" s="57">
        <v>40826</v>
      </c>
      <c r="B923" s="51">
        <v>3.8620000000000001</v>
      </c>
      <c r="C923" s="51">
        <v>3.8620000000000001</v>
      </c>
      <c r="D923" s="51">
        <v>3.8149999999999999</v>
      </c>
      <c r="E923" s="51">
        <v>3.8149999999999999</v>
      </c>
      <c r="F923" s="51">
        <v>3.923</v>
      </c>
      <c r="G923" s="51">
        <v>3.923</v>
      </c>
      <c r="H923" s="51">
        <v>4.0250000000000004</v>
      </c>
      <c r="I923" s="51">
        <v>4.0250000000000004</v>
      </c>
      <c r="J923" s="51">
        <v>3.9769999999999999</v>
      </c>
      <c r="K923" s="51">
        <v>3.9769999999999999</v>
      </c>
    </row>
    <row r="924" spans="1:11" x14ac:dyDescent="0.2">
      <c r="A924" s="57">
        <v>40833</v>
      </c>
      <c r="B924" s="51">
        <v>3.91</v>
      </c>
      <c r="C924" s="51">
        <v>3.91</v>
      </c>
      <c r="D924" s="51">
        <v>3.8639999999999999</v>
      </c>
      <c r="E924" s="51">
        <v>3.8639999999999999</v>
      </c>
      <c r="F924" s="51">
        <v>3.9689999999999999</v>
      </c>
      <c r="G924" s="51">
        <v>3.9689999999999999</v>
      </c>
      <c r="H924" s="51">
        <v>4.0709999999999997</v>
      </c>
      <c r="I924" s="51">
        <v>4.0709999999999997</v>
      </c>
      <c r="J924" s="51">
        <v>4.0529999999999999</v>
      </c>
      <c r="K924" s="51">
        <v>4.0529999999999999</v>
      </c>
    </row>
    <row r="925" spans="1:11" x14ac:dyDescent="0.2">
      <c r="A925" s="57">
        <v>40840</v>
      </c>
      <c r="B925" s="51">
        <v>3.9049999999999998</v>
      </c>
      <c r="C925" s="51">
        <v>3.9049999999999998</v>
      </c>
      <c r="D925" s="51">
        <v>3.8580000000000001</v>
      </c>
      <c r="E925" s="51">
        <v>3.8580000000000001</v>
      </c>
      <c r="F925" s="51">
        <v>3.968</v>
      </c>
      <c r="G925" s="51">
        <v>3.968</v>
      </c>
      <c r="H925" s="51">
        <v>4.069</v>
      </c>
      <c r="I925" s="51">
        <v>4.069</v>
      </c>
      <c r="J925" s="51">
        <v>4.0960000000000001</v>
      </c>
      <c r="K925" s="51">
        <v>4.0960000000000001</v>
      </c>
    </row>
    <row r="926" spans="1:11" x14ac:dyDescent="0.2">
      <c r="A926" s="57">
        <v>40847</v>
      </c>
      <c r="B926" s="51">
        <v>3.8940000000000001</v>
      </c>
      <c r="C926" s="51">
        <v>3.8940000000000001</v>
      </c>
      <c r="D926" s="51">
        <v>3.8460000000000001</v>
      </c>
      <c r="E926" s="51">
        <v>3.8460000000000001</v>
      </c>
      <c r="F926" s="51">
        <v>3.9569999999999999</v>
      </c>
      <c r="G926" s="51">
        <v>3.9569999999999999</v>
      </c>
      <c r="H926" s="51">
        <v>4.0599999999999996</v>
      </c>
      <c r="I926" s="51">
        <v>4.0599999999999996</v>
      </c>
      <c r="J926" s="51">
        <v>4.1630000000000003</v>
      </c>
      <c r="K926" s="51">
        <v>4.1630000000000003</v>
      </c>
    </row>
    <row r="927" spans="1:11" x14ac:dyDescent="0.2">
      <c r="A927" s="57">
        <v>40854</v>
      </c>
      <c r="B927" s="51">
        <v>3.903</v>
      </c>
      <c r="C927" s="51">
        <v>3.903</v>
      </c>
      <c r="D927" s="51">
        <v>3.855</v>
      </c>
      <c r="E927" s="51">
        <v>3.855</v>
      </c>
      <c r="F927" s="51">
        <v>3.9660000000000002</v>
      </c>
      <c r="G927" s="51">
        <v>3.9660000000000002</v>
      </c>
      <c r="H927" s="51">
        <v>4.07</v>
      </c>
      <c r="I927" s="51">
        <v>4.07</v>
      </c>
      <c r="J927" s="51">
        <v>4.2130000000000001</v>
      </c>
      <c r="K927" s="51">
        <v>4.2130000000000001</v>
      </c>
    </row>
    <row r="928" spans="1:11" x14ac:dyDescent="0.2">
      <c r="A928" s="57">
        <v>40861</v>
      </c>
      <c r="B928" s="51">
        <v>3.89</v>
      </c>
      <c r="C928" s="51">
        <v>3.89</v>
      </c>
      <c r="D928" s="51">
        <v>3.84</v>
      </c>
      <c r="E928" s="51">
        <v>3.84</v>
      </c>
      <c r="F928" s="51">
        <v>3.9540000000000002</v>
      </c>
      <c r="G928" s="51">
        <v>3.9540000000000002</v>
      </c>
      <c r="H928" s="51">
        <v>4.0629999999999997</v>
      </c>
      <c r="I928" s="51">
        <v>4.0629999999999997</v>
      </c>
      <c r="J928" s="51">
        <v>4.2699999999999996</v>
      </c>
      <c r="K928" s="51">
        <v>4.2699999999999996</v>
      </c>
    </row>
    <row r="929" spans="1:11" x14ac:dyDescent="0.2">
      <c r="A929" s="57">
        <v>40868</v>
      </c>
      <c r="B929" s="51">
        <v>3.8340000000000001</v>
      </c>
      <c r="C929" s="51">
        <v>3.8340000000000001</v>
      </c>
      <c r="D929" s="51">
        <v>3.786</v>
      </c>
      <c r="E929" s="51">
        <v>3.786</v>
      </c>
      <c r="F929" s="51">
        <v>3.8959999999999999</v>
      </c>
      <c r="G929" s="51">
        <v>3.8959999999999999</v>
      </c>
      <c r="H929" s="51">
        <v>3.9969999999999999</v>
      </c>
      <c r="I929" s="51">
        <v>3.9969999999999999</v>
      </c>
      <c r="J929" s="51">
        <v>4.2709999999999999</v>
      </c>
      <c r="K929" s="51">
        <v>4.2709999999999999</v>
      </c>
    </row>
    <row r="930" spans="1:11" x14ac:dyDescent="0.2">
      <c r="A930" s="57">
        <v>40875</v>
      </c>
      <c r="B930" s="51">
        <v>3.766</v>
      </c>
      <c r="C930" s="51">
        <v>3.766</v>
      </c>
      <c r="D930" s="51">
        <v>3.718</v>
      </c>
      <c r="E930" s="51">
        <v>3.718</v>
      </c>
      <c r="F930" s="51">
        <v>3.831</v>
      </c>
      <c r="G930" s="51">
        <v>3.831</v>
      </c>
      <c r="H930" s="51">
        <v>3.9340000000000002</v>
      </c>
      <c r="I930" s="51">
        <v>3.9340000000000002</v>
      </c>
      <c r="J930" s="51">
        <v>4.2240000000000002</v>
      </c>
      <c r="K930" s="51">
        <v>4.2240000000000002</v>
      </c>
    </row>
    <row r="931" spans="1:11" x14ac:dyDescent="0.2">
      <c r="A931" s="57">
        <v>40882</v>
      </c>
      <c r="B931" s="51">
        <v>3.7040000000000002</v>
      </c>
      <c r="C931" s="51">
        <v>3.7040000000000002</v>
      </c>
      <c r="D931" s="51">
        <v>3.6549999999999998</v>
      </c>
      <c r="E931" s="51">
        <v>3.6549999999999998</v>
      </c>
      <c r="F931" s="51">
        <v>3.7679999999999998</v>
      </c>
      <c r="G931" s="51">
        <v>3.7679999999999998</v>
      </c>
      <c r="H931" s="51">
        <v>3.8719999999999999</v>
      </c>
      <c r="I931" s="51">
        <v>3.8719999999999999</v>
      </c>
      <c r="J931" s="51">
        <v>4.1719999999999997</v>
      </c>
      <c r="K931" s="51">
        <v>4.1719999999999997</v>
      </c>
    </row>
    <row r="932" spans="1:11" x14ac:dyDescent="0.2">
      <c r="A932" s="57">
        <v>40889</v>
      </c>
      <c r="B932" s="51">
        <v>3.66</v>
      </c>
      <c r="C932" s="51">
        <v>3.66</v>
      </c>
      <c r="D932" s="51">
        <v>3.6110000000000002</v>
      </c>
      <c r="E932" s="51">
        <v>3.6110000000000002</v>
      </c>
      <c r="F932" s="51">
        <v>3.7250000000000001</v>
      </c>
      <c r="G932" s="51">
        <v>3.7250000000000001</v>
      </c>
      <c r="H932" s="51">
        <v>3.8260000000000001</v>
      </c>
      <c r="I932" s="51">
        <v>3.8260000000000001</v>
      </c>
      <c r="J932" s="51">
        <v>4.1219999999999999</v>
      </c>
      <c r="K932" s="51">
        <v>4.1219999999999999</v>
      </c>
    </row>
    <row r="933" spans="1:11" x14ac:dyDescent="0.2">
      <c r="A933" s="57">
        <v>40896</v>
      </c>
      <c r="B933" s="51">
        <v>3.6040000000000001</v>
      </c>
      <c r="C933" s="51">
        <v>3.6040000000000001</v>
      </c>
      <c r="D933" s="51">
        <v>3.556</v>
      </c>
      <c r="E933" s="51">
        <v>3.556</v>
      </c>
      <c r="F933" s="51">
        <v>3.6659999999999999</v>
      </c>
      <c r="G933" s="51">
        <v>3.6659999999999999</v>
      </c>
      <c r="H933" s="51">
        <v>3.7690000000000001</v>
      </c>
      <c r="I933" s="51">
        <v>3.7690000000000001</v>
      </c>
      <c r="J933" s="51">
        <v>4.0469999999999997</v>
      </c>
      <c r="K933" s="51">
        <v>4.0469999999999997</v>
      </c>
    </row>
    <row r="934" spans="1:11" x14ac:dyDescent="0.2">
      <c r="A934" s="57">
        <v>40903</v>
      </c>
      <c r="B934" s="51">
        <v>3.6240000000000001</v>
      </c>
      <c r="C934" s="51">
        <v>3.6240000000000001</v>
      </c>
      <c r="D934" s="51">
        <v>3.5760000000000001</v>
      </c>
      <c r="E934" s="51">
        <v>3.5760000000000001</v>
      </c>
      <c r="F934" s="51">
        <v>3.6880000000000002</v>
      </c>
      <c r="G934" s="51">
        <v>3.6880000000000002</v>
      </c>
      <c r="H934" s="51">
        <v>3.79</v>
      </c>
      <c r="I934" s="51">
        <v>3.79</v>
      </c>
      <c r="J934" s="51">
        <v>4.0389999999999997</v>
      </c>
      <c r="K934" s="51">
        <v>4.0389999999999997</v>
      </c>
    </row>
    <row r="935" spans="1:11" x14ac:dyDescent="0.2">
      <c r="A935" s="57">
        <v>40910</v>
      </c>
      <c r="B935" s="51">
        <v>3.6840000000000002</v>
      </c>
      <c r="C935" s="51">
        <v>3.6840000000000002</v>
      </c>
      <c r="D935" s="51">
        <v>3.6349999999999998</v>
      </c>
      <c r="E935" s="51">
        <v>3.6349999999999998</v>
      </c>
      <c r="F935" s="51">
        <v>3.7490000000000001</v>
      </c>
      <c r="G935" s="51">
        <v>3.7490000000000001</v>
      </c>
      <c r="H935" s="51">
        <v>3.8490000000000002</v>
      </c>
      <c r="I935" s="51">
        <v>3.8490000000000002</v>
      </c>
      <c r="J935" s="51">
        <v>4.0460000000000003</v>
      </c>
      <c r="K935" s="51">
        <v>4.0460000000000003</v>
      </c>
    </row>
    <row r="936" spans="1:11" x14ac:dyDescent="0.2">
      <c r="A936" s="57">
        <v>40917</v>
      </c>
      <c r="B936" s="51">
        <v>3.7549999999999999</v>
      </c>
      <c r="C936" s="51">
        <v>3.7549999999999999</v>
      </c>
      <c r="D936" s="51">
        <v>3.7069999999999999</v>
      </c>
      <c r="E936" s="51">
        <v>3.7069999999999999</v>
      </c>
      <c r="F936" s="51">
        <v>3.8180000000000001</v>
      </c>
      <c r="G936" s="51">
        <v>3.8180000000000001</v>
      </c>
      <c r="H936" s="51">
        <v>3.9169999999999998</v>
      </c>
      <c r="I936" s="51">
        <v>3.9169999999999998</v>
      </c>
      <c r="J936" s="51">
        <v>4.1109999999999998</v>
      </c>
      <c r="K936" s="51">
        <v>4.1109999999999998</v>
      </c>
    </row>
    <row r="937" spans="1:11" x14ac:dyDescent="0.2">
      <c r="A937" s="57">
        <v>40924</v>
      </c>
      <c r="B937" s="51">
        <v>3.7469999999999999</v>
      </c>
      <c r="C937" s="51">
        <v>3.7469999999999999</v>
      </c>
      <c r="D937" s="51">
        <v>3.7</v>
      </c>
      <c r="E937" s="51">
        <v>3.7</v>
      </c>
      <c r="F937" s="51">
        <v>3.8079999999999998</v>
      </c>
      <c r="G937" s="51">
        <v>3.8079999999999998</v>
      </c>
      <c r="H937" s="51">
        <v>3.9079999999999999</v>
      </c>
      <c r="I937" s="51">
        <v>3.9079999999999999</v>
      </c>
      <c r="J937" s="51">
        <v>4.1159999999999997</v>
      </c>
      <c r="K937" s="51">
        <v>4.1159999999999997</v>
      </c>
    </row>
    <row r="938" spans="1:11" x14ac:dyDescent="0.2">
      <c r="A938" s="57">
        <v>40931</v>
      </c>
      <c r="B938" s="51">
        <v>3.762</v>
      </c>
      <c r="C938" s="51">
        <v>3.762</v>
      </c>
      <c r="D938" s="51">
        <v>3.714</v>
      </c>
      <c r="E938" s="51">
        <v>3.714</v>
      </c>
      <c r="F938" s="51">
        <v>3.8239999999999998</v>
      </c>
      <c r="G938" s="51">
        <v>3.8239999999999998</v>
      </c>
      <c r="H938" s="51">
        <v>3.923</v>
      </c>
      <c r="I938" s="51">
        <v>3.923</v>
      </c>
      <c r="J938" s="51">
        <v>4.1210000000000004</v>
      </c>
      <c r="K938" s="51">
        <v>4.1210000000000004</v>
      </c>
    </row>
    <row r="939" spans="1:11" x14ac:dyDescent="0.2">
      <c r="A939" s="57">
        <v>40938</v>
      </c>
      <c r="B939" s="51">
        <v>3.7869999999999999</v>
      </c>
      <c r="C939" s="51">
        <v>3.7869999999999999</v>
      </c>
      <c r="D939" s="51">
        <v>3.7410000000000001</v>
      </c>
      <c r="E939" s="51">
        <v>3.7410000000000001</v>
      </c>
      <c r="F939" s="51">
        <v>3.8490000000000002</v>
      </c>
      <c r="G939" s="51">
        <v>3.8490000000000002</v>
      </c>
      <c r="H939" s="51">
        <v>3.9489999999999998</v>
      </c>
      <c r="I939" s="51">
        <v>3.9489999999999998</v>
      </c>
      <c r="J939" s="51">
        <v>4.12</v>
      </c>
      <c r="K939" s="51">
        <v>4.12</v>
      </c>
    </row>
    <row r="940" spans="1:11" x14ac:dyDescent="0.2">
      <c r="A940" s="57">
        <v>40945</v>
      </c>
      <c r="B940" s="51">
        <v>3.8050000000000002</v>
      </c>
      <c r="C940" s="51">
        <v>3.8050000000000002</v>
      </c>
      <c r="D940" s="51">
        <v>3.758</v>
      </c>
      <c r="E940" s="51">
        <v>3.758</v>
      </c>
      <c r="F940" s="51">
        <v>3.8660000000000001</v>
      </c>
      <c r="G940" s="51">
        <v>3.8660000000000001</v>
      </c>
      <c r="H940" s="51">
        <v>3.968</v>
      </c>
      <c r="I940" s="51">
        <v>3.968</v>
      </c>
      <c r="J940" s="51">
        <v>4.1280000000000001</v>
      </c>
      <c r="K940" s="51">
        <v>4.1280000000000001</v>
      </c>
    </row>
    <row r="941" spans="1:11" x14ac:dyDescent="0.2">
      <c r="A941" s="57">
        <v>40952</v>
      </c>
      <c r="B941" s="51">
        <v>3.8820000000000001</v>
      </c>
      <c r="C941" s="51">
        <v>3.8820000000000001</v>
      </c>
      <c r="D941" s="51">
        <v>3.835</v>
      </c>
      <c r="E941" s="51">
        <v>3.835</v>
      </c>
      <c r="F941" s="51">
        <v>3.9430000000000001</v>
      </c>
      <c r="G941" s="51">
        <v>3.9430000000000001</v>
      </c>
      <c r="H941" s="51">
        <v>4.048</v>
      </c>
      <c r="I941" s="51">
        <v>4.048</v>
      </c>
      <c r="J941" s="51">
        <v>4.2089999999999996</v>
      </c>
      <c r="K941" s="51">
        <v>4.2089999999999996</v>
      </c>
    </row>
    <row r="942" spans="1:11" x14ac:dyDescent="0.2">
      <c r="A942" s="57">
        <v>40959</v>
      </c>
      <c r="B942" s="51">
        <v>4.0810000000000004</v>
      </c>
      <c r="C942" s="51">
        <v>4.0810000000000004</v>
      </c>
      <c r="D942" s="51">
        <v>4.0350000000000001</v>
      </c>
      <c r="E942" s="51">
        <v>4.0350000000000001</v>
      </c>
      <c r="F942" s="51">
        <v>4.1399999999999997</v>
      </c>
      <c r="G942" s="51">
        <v>4.1399999999999997</v>
      </c>
      <c r="H942" s="51">
        <v>4.24</v>
      </c>
      <c r="I942" s="51">
        <v>4.24</v>
      </c>
      <c r="J942" s="51">
        <v>4.258</v>
      </c>
      <c r="K942" s="51">
        <v>4.258</v>
      </c>
    </row>
    <row r="943" spans="1:11" x14ac:dyDescent="0.2">
      <c r="A943" s="57">
        <v>40966</v>
      </c>
      <c r="B943" s="51">
        <v>4.3380000000000001</v>
      </c>
      <c r="C943" s="51">
        <v>4.3380000000000001</v>
      </c>
      <c r="D943" s="51">
        <v>4.2919999999999998</v>
      </c>
      <c r="E943" s="51">
        <v>4.2919999999999998</v>
      </c>
      <c r="F943" s="51">
        <v>4.3949999999999996</v>
      </c>
      <c r="G943" s="51">
        <v>4.3949999999999996</v>
      </c>
      <c r="H943" s="51">
        <v>4.4939999999999998</v>
      </c>
      <c r="I943" s="51">
        <v>4.4939999999999998</v>
      </c>
      <c r="J943" s="51">
        <v>4.41</v>
      </c>
      <c r="K943" s="51">
        <v>4.41</v>
      </c>
    </row>
    <row r="944" spans="1:11" x14ac:dyDescent="0.2">
      <c r="A944" s="57">
        <v>40973</v>
      </c>
      <c r="B944" s="51">
        <v>4.4050000000000002</v>
      </c>
      <c r="C944" s="51">
        <v>4.4050000000000002</v>
      </c>
      <c r="D944" s="51">
        <v>4.3579999999999997</v>
      </c>
      <c r="E944" s="51">
        <v>4.3579999999999997</v>
      </c>
      <c r="F944" s="51">
        <v>4.4640000000000004</v>
      </c>
      <c r="G944" s="51">
        <v>4.4640000000000004</v>
      </c>
      <c r="H944" s="51">
        <v>4.5659999999999998</v>
      </c>
      <c r="I944" s="51">
        <v>4.5659999999999998</v>
      </c>
      <c r="J944" s="51">
        <v>4.4539999999999997</v>
      </c>
      <c r="K944" s="51">
        <v>4.4539999999999997</v>
      </c>
    </row>
    <row r="945" spans="1:11" x14ac:dyDescent="0.2">
      <c r="A945" s="57">
        <v>40980</v>
      </c>
      <c r="B945" s="51">
        <v>4.4240000000000004</v>
      </c>
      <c r="C945" s="51">
        <v>4.4240000000000004</v>
      </c>
      <c r="D945" s="51">
        <v>4.3760000000000003</v>
      </c>
      <c r="E945" s="51">
        <v>4.3760000000000003</v>
      </c>
      <c r="F945" s="51">
        <v>4.4850000000000003</v>
      </c>
      <c r="G945" s="51">
        <v>4.4850000000000003</v>
      </c>
      <c r="H945" s="51">
        <v>4.5869999999999997</v>
      </c>
      <c r="I945" s="51">
        <v>4.5869999999999997</v>
      </c>
      <c r="J945" s="51">
        <v>4.4829999999999997</v>
      </c>
      <c r="K945" s="51">
        <v>4.4829999999999997</v>
      </c>
    </row>
    <row r="946" spans="1:11" x14ac:dyDescent="0.2">
      <c r="A946" s="57">
        <v>40987</v>
      </c>
      <c r="B946" s="51">
        <v>4.4219999999999997</v>
      </c>
      <c r="C946" s="51">
        <v>4.4219999999999997</v>
      </c>
      <c r="D946" s="51">
        <v>4.375</v>
      </c>
      <c r="E946" s="51">
        <v>4.375</v>
      </c>
      <c r="F946" s="51">
        <v>4.4820000000000002</v>
      </c>
      <c r="G946" s="51">
        <v>4.4820000000000002</v>
      </c>
      <c r="H946" s="51">
        <v>4.585</v>
      </c>
      <c r="I946" s="51">
        <v>4.585</v>
      </c>
      <c r="J946" s="51">
        <v>4.4809999999999999</v>
      </c>
      <c r="K946" s="51">
        <v>4.4809999999999999</v>
      </c>
    </row>
    <row r="947" spans="1:11" x14ac:dyDescent="0.2">
      <c r="A947" s="57">
        <v>40994</v>
      </c>
      <c r="B947" s="51">
        <v>4.4059999999999997</v>
      </c>
      <c r="C947" s="51">
        <v>4.4059999999999997</v>
      </c>
      <c r="D947" s="51">
        <v>4.359</v>
      </c>
      <c r="E947" s="51">
        <v>4.359</v>
      </c>
      <c r="F947" s="51">
        <v>4.4660000000000002</v>
      </c>
      <c r="G947" s="51">
        <v>4.4660000000000002</v>
      </c>
      <c r="H947" s="51">
        <v>4.5679999999999996</v>
      </c>
      <c r="I947" s="51">
        <v>4.5679999999999996</v>
      </c>
      <c r="J947" s="51">
        <v>4.476</v>
      </c>
      <c r="K947" s="51">
        <v>4.476</v>
      </c>
    </row>
    <row r="948" spans="1:11" x14ac:dyDescent="0.2">
      <c r="A948" s="57">
        <v>41001</v>
      </c>
      <c r="B948" s="51">
        <v>4.3689999999999998</v>
      </c>
      <c r="C948" s="51">
        <v>4.3689999999999998</v>
      </c>
      <c r="D948" s="51">
        <v>4.3220000000000001</v>
      </c>
      <c r="E948" s="51">
        <v>4.3220000000000001</v>
      </c>
      <c r="F948" s="51">
        <v>4.43</v>
      </c>
      <c r="G948" s="51">
        <v>4.43</v>
      </c>
      <c r="H948" s="51">
        <v>4.5330000000000004</v>
      </c>
      <c r="I948" s="51">
        <v>4.5330000000000004</v>
      </c>
      <c r="J948" s="51">
        <v>4.4560000000000004</v>
      </c>
      <c r="K948" s="51">
        <v>4.4560000000000004</v>
      </c>
    </row>
    <row r="949" spans="1:11" x14ac:dyDescent="0.2">
      <c r="A949" s="57">
        <v>41008</v>
      </c>
      <c r="B949" s="51">
        <v>4.327</v>
      </c>
      <c r="C949" s="51">
        <v>4.327</v>
      </c>
      <c r="D949" s="51">
        <v>4.28</v>
      </c>
      <c r="E949" s="51">
        <v>4.28</v>
      </c>
      <c r="F949" s="51">
        <v>4.3869999999999996</v>
      </c>
      <c r="G949" s="51">
        <v>4.3869999999999996</v>
      </c>
      <c r="H949" s="51">
        <v>4.4909999999999997</v>
      </c>
      <c r="I949" s="51">
        <v>4.4909999999999997</v>
      </c>
      <c r="J949" s="51">
        <v>4.4400000000000004</v>
      </c>
      <c r="K949" s="51">
        <v>4.4400000000000004</v>
      </c>
    </row>
    <row r="950" spans="1:11" x14ac:dyDescent="0.2">
      <c r="A950" s="57">
        <v>41015</v>
      </c>
      <c r="B950" s="51">
        <v>4.282</v>
      </c>
      <c r="C950" s="51">
        <v>4.282</v>
      </c>
      <c r="D950" s="51">
        <v>4.2350000000000003</v>
      </c>
      <c r="E950" s="51">
        <v>4.2350000000000003</v>
      </c>
      <c r="F950" s="51">
        <v>4.343</v>
      </c>
      <c r="G950" s="51">
        <v>4.343</v>
      </c>
      <c r="H950" s="51">
        <v>4.4459999999999997</v>
      </c>
      <c r="I950" s="51">
        <v>4.4459999999999997</v>
      </c>
      <c r="J950" s="51">
        <v>4.4180000000000001</v>
      </c>
      <c r="K950" s="51">
        <v>4.4180000000000001</v>
      </c>
    </row>
    <row r="951" spans="1:11" x14ac:dyDescent="0.2">
      <c r="A951" s="57">
        <v>41022</v>
      </c>
      <c r="B951" s="51">
        <v>4.25</v>
      </c>
      <c r="C951" s="51">
        <v>4.25</v>
      </c>
      <c r="D951" s="51">
        <v>4.2030000000000003</v>
      </c>
      <c r="E951" s="51">
        <v>4.2030000000000003</v>
      </c>
      <c r="F951" s="51">
        <v>4.3099999999999996</v>
      </c>
      <c r="G951" s="51">
        <v>4.3099999999999996</v>
      </c>
      <c r="H951" s="51">
        <v>4.4139999999999997</v>
      </c>
      <c r="I951" s="51">
        <v>4.4139999999999997</v>
      </c>
      <c r="J951" s="51">
        <v>4.3840000000000003</v>
      </c>
      <c r="K951" s="51">
        <v>4.3840000000000003</v>
      </c>
    </row>
    <row r="952" spans="1:11" x14ac:dyDescent="0.2">
      <c r="A952" s="57">
        <v>41029</v>
      </c>
      <c r="B952" s="51">
        <v>4.2329999999999997</v>
      </c>
      <c r="C952" s="51">
        <v>4.2329999999999997</v>
      </c>
      <c r="D952" s="51">
        <v>4.1859999999999999</v>
      </c>
      <c r="E952" s="51">
        <v>4.1859999999999999</v>
      </c>
      <c r="F952" s="51">
        <v>4.2930000000000001</v>
      </c>
      <c r="G952" s="51">
        <v>4.2930000000000001</v>
      </c>
      <c r="H952" s="51">
        <v>4.3940000000000001</v>
      </c>
      <c r="I952" s="51">
        <v>4.3940000000000001</v>
      </c>
      <c r="J952" s="51">
        <v>4.3959999999999999</v>
      </c>
      <c r="K952" s="51">
        <v>4.3959999999999999</v>
      </c>
    </row>
    <row r="953" spans="1:11" x14ac:dyDescent="0.2">
      <c r="A953" s="57">
        <v>41036</v>
      </c>
      <c r="B953" s="51">
        <v>4.2590000000000003</v>
      </c>
      <c r="C953" s="51">
        <v>4.2590000000000003</v>
      </c>
      <c r="D953" s="51">
        <v>4.2130000000000001</v>
      </c>
      <c r="E953" s="51">
        <v>4.2130000000000001</v>
      </c>
      <c r="F953" s="51">
        <v>4.3170000000000002</v>
      </c>
      <c r="G953" s="51">
        <v>4.3170000000000002</v>
      </c>
      <c r="H953" s="51">
        <v>4.4189999999999996</v>
      </c>
      <c r="I953" s="51">
        <v>4.4189999999999996</v>
      </c>
      <c r="J953" s="51">
        <v>4.3849999999999998</v>
      </c>
      <c r="K953" s="51">
        <v>4.3849999999999998</v>
      </c>
    </row>
    <row r="954" spans="1:11" x14ac:dyDescent="0.2">
      <c r="A954" s="57">
        <v>41043</v>
      </c>
      <c r="B954" s="51">
        <v>4.4139999999999997</v>
      </c>
      <c r="C954" s="51">
        <v>4.4139999999999997</v>
      </c>
      <c r="D954" s="51">
        <v>4.367</v>
      </c>
      <c r="E954" s="51">
        <v>4.367</v>
      </c>
      <c r="F954" s="51">
        <v>4.4749999999999996</v>
      </c>
      <c r="G954" s="51">
        <v>4.4749999999999996</v>
      </c>
      <c r="H954" s="51">
        <v>4.5780000000000003</v>
      </c>
      <c r="I954" s="51">
        <v>4.5780000000000003</v>
      </c>
      <c r="J954" s="51">
        <v>4.3490000000000002</v>
      </c>
      <c r="K954" s="51">
        <v>4.3490000000000002</v>
      </c>
    </row>
    <row r="955" spans="1:11" x14ac:dyDescent="0.2">
      <c r="A955" s="57">
        <v>41050</v>
      </c>
      <c r="B955" s="51">
        <v>4.3819999999999997</v>
      </c>
      <c r="C955" s="51">
        <v>4.3819999999999997</v>
      </c>
      <c r="D955" s="51">
        <v>4.3360000000000003</v>
      </c>
      <c r="E955" s="51">
        <v>4.3360000000000003</v>
      </c>
      <c r="F955" s="51">
        <v>4.4420000000000002</v>
      </c>
      <c r="G955" s="51">
        <v>4.4420000000000002</v>
      </c>
      <c r="H955" s="51">
        <v>4.5430000000000001</v>
      </c>
      <c r="I955" s="51">
        <v>4.5430000000000001</v>
      </c>
      <c r="J955" s="51">
        <v>4.3029999999999999</v>
      </c>
      <c r="K955" s="51">
        <v>4.3029999999999999</v>
      </c>
    </row>
    <row r="956" spans="1:11" x14ac:dyDescent="0.2">
      <c r="A956" s="57">
        <v>41057</v>
      </c>
      <c r="B956" s="51">
        <v>4.3579999999999997</v>
      </c>
      <c r="C956" s="51">
        <v>4.3579999999999997</v>
      </c>
      <c r="D956" s="51">
        <v>4.3120000000000003</v>
      </c>
      <c r="E956" s="51">
        <v>4.3120000000000003</v>
      </c>
      <c r="F956" s="51">
        <v>4.4160000000000004</v>
      </c>
      <c r="G956" s="51">
        <v>4.4160000000000004</v>
      </c>
      <c r="H956" s="51">
        <v>4.5199999999999996</v>
      </c>
      <c r="I956" s="51">
        <v>4.5199999999999996</v>
      </c>
      <c r="J956" s="51">
        <v>4.2279999999999998</v>
      </c>
      <c r="K956" s="51">
        <v>4.2279999999999998</v>
      </c>
    </row>
    <row r="957" spans="1:11" x14ac:dyDescent="0.2">
      <c r="A957" s="57">
        <v>41064</v>
      </c>
      <c r="B957" s="51">
        <v>4.3070000000000004</v>
      </c>
      <c r="C957" s="51">
        <v>4.3070000000000004</v>
      </c>
      <c r="D957" s="51">
        <v>4.26</v>
      </c>
      <c r="E957" s="51">
        <v>4.26</v>
      </c>
      <c r="F957" s="51">
        <v>4.3680000000000003</v>
      </c>
      <c r="G957" s="51">
        <v>4.3680000000000003</v>
      </c>
      <c r="H957" s="51">
        <v>4.4690000000000003</v>
      </c>
      <c r="I957" s="51">
        <v>4.4690000000000003</v>
      </c>
      <c r="J957" s="51">
        <v>4.1689999999999996</v>
      </c>
      <c r="K957" s="51">
        <v>4.1689999999999996</v>
      </c>
    </row>
    <row r="958" spans="1:11" x14ac:dyDescent="0.2">
      <c r="A958" s="57">
        <v>41071</v>
      </c>
      <c r="B958" s="51">
        <v>4.2110000000000003</v>
      </c>
      <c r="C958" s="51">
        <v>4.2110000000000003</v>
      </c>
      <c r="D958" s="51">
        <v>4.1639999999999997</v>
      </c>
      <c r="E958" s="51">
        <v>4.1639999999999997</v>
      </c>
      <c r="F958" s="51">
        <v>4.2720000000000002</v>
      </c>
      <c r="G958" s="51">
        <v>4.2720000000000002</v>
      </c>
      <c r="H958" s="51">
        <v>4.3739999999999997</v>
      </c>
      <c r="I958" s="51">
        <v>4.3739999999999997</v>
      </c>
      <c r="J958" s="51">
        <v>4.0659999999999998</v>
      </c>
      <c r="K958" s="51">
        <v>4.0659999999999998</v>
      </c>
    </row>
    <row r="959" spans="1:11" x14ac:dyDescent="0.2">
      <c r="A959" s="57">
        <v>41078</v>
      </c>
      <c r="B959" s="51">
        <v>4.0759999999999996</v>
      </c>
      <c r="C959" s="51">
        <v>4.0759999999999996</v>
      </c>
      <c r="D959" s="51">
        <v>4.0289999999999999</v>
      </c>
      <c r="E959" s="51">
        <v>4.0289999999999999</v>
      </c>
      <c r="F959" s="51">
        <v>4.1369999999999996</v>
      </c>
      <c r="G959" s="51">
        <v>4.1369999999999996</v>
      </c>
      <c r="H959" s="51">
        <v>4.2359999999999998</v>
      </c>
      <c r="I959" s="51">
        <v>4.2359999999999998</v>
      </c>
      <c r="J959" s="51">
        <v>3.9660000000000002</v>
      </c>
      <c r="K959" s="51">
        <v>3.9660000000000002</v>
      </c>
    </row>
    <row r="960" spans="1:11" x14ac:dyDescent="0.2">
      <c r="A960" s="57">
        <v>41085</v>
      </c>
      <c r="B960" s="51">
        <v>3.9359999999999999</v>
      </c>
      <c r="C960" s="51">
        <v>3.9359999999999999</v>
      </c>
      <c r="D960" s="51">
        <v>3.887</v>
      </c>
      <c r="E960" s="51">
        <v>3.887</v>
      </c>
      <c r="F960" s="51">
        <v>3.99</v>
      </c>
      <c r="G960" s="51">
        <v>3.99</v>
      </c>
      <c r="H960" s="51">
        <v>4.1120000000000001</v>
      </c>
      <c r="I960" s="51">
        <v>4.1120000000000001</v>
      </c>
      <c r="J960" s="51">
        <v>3.9079999999999999</v>
      </c>
      <c r="K960" s="51">
        <v>3.9079999999999999</v>
      </c>
    </row>
    <row r="961" spans="1:11" x14ac:dyDescent="0.2">
      <c r="A961" s="57">
        <v>41092</v>
      </c>
      <c r="B961" s="51">
        <v>3.819</v>
      </c>
      <c r="C961" s="51">
        <v>3.819</v>
      </c>
      <c r="D961" s="51">
        <v>3.7730000000000001</v>
      </c>
      <c r="E961" s="51">
        <v>3.7730000000000001</v>
      </c>
      <c r="F961" s="51">
        <v>3.8769999999999998</v>
      </c>
      <c r="G961" s="51">
        <v>3.8769999999999998</v>
      </c>
      <c r="H961" s="51">
        <v>3.9769999999999999</v>
      </c>
      <c r="I961" s="51">
        <v>3.9769999999999999</v>
      </c>
      <c r="J961" s="51">
        <v>3.8759999999999999</v>
      </c>
      <c r="K961" s="51">
        <v>3.8759999999999999</v>
      </c>
    </row>
    <row r="962" spans="1:11" x14ac:dyDescent="0.2">
      <c r="A962" s="57">
        <v>41099</v>
      </c>
      <c r="B962" s="51">
        <v>3.7789999999999999</v>
      </c>
      <c r="C962" s="51">
        <v>3.7789999999999999</v>
      </c>
      <c r="D962" s="51">
        <v>3.7330000000000001</v>
      </c>
      <c r="E962" s="51">
        <v>3.7330000000000001</v>
      </c>
      <c r="F962" s="51">
        <v>3.8380000000000001</v>
      </c>
      <c r="G962" s="51">
        <v>3.8380000000000001</v>
      </c>
      <c r="H962" s="51">
        <v>3.9380000000000002</v>
      </c>
      <c r="I962" s="51">
        <v>3.9380000000000002</v>
      </c>
      <c r="J962" s="51">
        <v>3.8820000000000001</v>
      </c>
      <c r="K962" s="51">
        <v>3.8820000000000001</v>
      </c>
    </row>
    <row r="963" spans="1:11" x14ac:dyDescent="0.2">
      <c r="A963" s="57">
        <v>41106</v>
      </c>
      <c r="B963" s="51">
        <v>3.8</v>
      </c>
      <c r="C963" s="51">
        <v>3.8</v>
      </c>
      <c r="D963" s="51">
        <v>3.7530000000000001</v>
      </c>
      <c r="E963" s="51">
        <v>3.7530000000000001</v>
      </c>
      <c r="F963" s="51">
        <v>3.8610000000000002</v>
      </c>
      <c r="G963" s="51">
        <v>3.8610000000000002</v>
      </c>
      <c r="H963" s="51">
        <v>3.9609999999999999</v>
      </c>
      <c r="I963" s="51">
        <v>3.9609999999999999</v>
      </c>
      <c r="J963" s="51">
        <v>3.8860000000000001</v>
      </c>
      <c r="K963" s="51">
        <v>3.8860000000000001</v>
      </c>
    </row>
    <row r="964" spans="1:11" x14ac:dyDescent="0.2">
      <c r="A964" s="57">
        <v>41113</v>
      </c>
      <c r="B964" s="51">
        <v>3.8580000000000001</v>
      </c>
      <c r="C964" s="51">
        <v>3.8580000000000001</v>
      </c>
      <c r="D964" s="51">
        <v>3.8079999999999998</v>
      </c>
      <c r="E964" s="51">
        <v>3.8079999999999998</v>
      </c>
      <c r="F964" s="51">
        <v>3.9169999999999998</v>
      </c>
      <c r="G964" s="51">
        <v>3.9169999999999998</v>
      </c>
      <c r="H964" s="51">
        <v>4.0339999999999998</v>
      </c>
      <c r="I964" s="51">
        <v>4.0339999999999998</v>
      </c>
      <c r="J964" s="51">
        <v>3.976</v>
      </c>
      <c r="K964" s="51">
        <v>3.976</v>
      </c>
    </row>
    <row r="965" spans="1:11" x14ac:dyDescent="0.2">
      <c r="A965" s="57">
        <v>41120</v>
      </c>
      <c r="B965" s="51">
        <v>3.8490000000000002</v>
      </c>
      <c r="C965" s="51">
        <v>3.8490000000000002</v>
      </c>
      <c r="D965" s="51">
        <v>3.802</v>
      </c>
      <c r="E965" s="51">
        <v>3.802</v>
      </c>
      <c r="F965" s="51">
        <v>3.91</v>
      </c>
      <c r="G965" s="51">
        <v>3.91</v>
      </c>
      <c r="H965" s="51">
        <v>4.0129999999999999</v>
      </c>
      <c r="I965" s="51">
        <v>4.0129999999999999</v>
      </c>
      <c r="J965" s="51">
        <v>3.9670000000000001</v>
      </c>
      <c r="K965" s="51">
        <v>3.9670000000000001</v>
      </c>
    </row>
    <row r="966" spans="1:11" x14ac:dyDescent="0.2">
      <c r="A966" s="57">
        <v>41127</v>
      </c>
      <c r="B966" s="51">
        <v>3.915</v>
      </c>
      <c r="C966" s="51">
        <v>3.915</v>
      </c>
      <c r="D966" s="51">
        <v>3.8679999999999999</v>
      </c>
      <c r="E966" s="51">
        <v>3.8679999999999999</v>
      </c>
      <c r="F966" s="51">
        <v>3.976</v>
      </c>
      <c r="G966" s="51">
        <v>3.976</v>
      </c>
      <c r="H966" s="51">
        <v>4.0789999999999997</v>
      </c>
      <c r="I966" s="51">
        <v>4.0789999999999997</v>
      </c>
      <c r="J966" s="51">
        <v>4.0229999999999997</v>
      </c>
      <c r="K966" s="51">
        <v>4.0229999999999997</v>
      </c>
    </row>
    <row r="967" spans="1:11" x14ac:dyDescent="0.2">
      <c r="A967" s="57">
        <v>41134</v>
      </c>
      <c r="B967" s="51">
        <v>4.1420000000000003</v>
      </c>
      <c r="C967" s="51">
        <v>4.1420000000000003</v>
      </c>
      <c r="D967" s="51">
        <v>4.0960000000000001</v>
      </c>
      <c r="E967" s="51">
        <v>4.0960000000000001</v>
      </c>
      <c r="F967" s="51">
        <v>4.202</v>
      </c>
      <c r="G967" s="51">
        <v>4.202</v>
      </c>
      <c r="H967" s="51">
        <v>4.3029999999999999</v>
      </c>
      <c r="I967" s="51">
        <v>4.3029999999999999</v>
      </c>
      <c r="J967" s="51">
        <v>4.2149999999999999</v>
      </c>
      <c r="K967" s="51">
        <v>4.2149999999999999</v>
      </c>
    </row>
    <row r="968" spans="1:11" x14ac:dyDescent="0.2">
      <c r="A968" s="57">
        <v>41141</v>
      </c>
      <c r="B968" s="51">
        <v>4.1749999999999998</v>
      </c>
      <c r="C968" s="51">
        <v>4.1749999999999998</v>
      </c>
      <c r="D968" s="51">
        <v>4.1289999999999996</v>
      </c>
      <c r="E968" s="51">
        <v>4.1289999999999996</v>
      </c>
      <c r="F968" s="51">
        <v>4.2329999999999997</v>
      </c>
      <c r="G968" s="51">
        <v>4.2329999999999997</v>
      </c>
      <c r="H968" s="51">
        <v>4.335</v>
      </c>
      <c r="I968" s="51">
        <v>4.335</v>
      </c>
      <c r="J968" s="51">
        <v>4.3129999999999997</v>
      </c>
      <c r="K968" s="51">
        <v>4.3129999999999997</v>
      </c>
    </row>
    <row r="969" spans="1:11" x14ac:dyDescent="0.2">
      <c r="A969" s="57">
        <v>41148</v>
      </c>
      <c r="B969" s="51">
        <v>4.2050000000000001</v>
      </c>
      <c r="C969" s="51">
        <v>4.2050000000000001</v>
      </c>
      <c r="D969" s="51">
        <v>4.1580000000000004</v>
      </c>
      <c r="E969" s="51">
        <v>4.1580000000000004</v>
      </c>
      <c r="F969" s="51">
        <v>4.266</v>
      </c>
      <c r="G969" s="51">
        <v>4.266</v>
      </c>
      <c r="H969" s="51">
        <v>4.37</v>
      </c>
      <c r="I969" s="51">
        <v>4.37</v>
      </c>
      <c r="J969" s="51">
        <v>4.4089999999999998</v>
      </c>
      <c r="K969" s="51">
        <v>4.4089999999999998</v>
      </c>
    </row>
    <row r="970" spans="1:11" x14ac:dyDescent="0.2">
      <c r="A970" s="57">
        <v>41155</v>
      </c>
      <c r="B970" s="51">
        <v>4.2210000000000001</v>
      </c>
      <c r="C970" s="51">
        <v>4.2210000000000001</v>
      </c>
      <c r="D970" s="51">
        <v>4.1760000000000002</v>
      </c>
      <c r="E970" s="51">
        <v>4.1760000000000002</v>
      </c>
      <c r="F970" s="51">
        <v>4.274</v>
      </c>
      <c r="G970" s="51">
        <v>4.274</v>
      </c>
      <c r="H970" s="51">
        <v>4.38</v>
      </c>
      <c r="I970" s="51">
        <v>4.38</v>
      </c>
      <c r="J970" s="51">
        <v>4.4930000000000003</v>
      </c>
      <c r="K970" s="51">
        <v>4.4930000000000003</v>
      </c>
    </row>
    <row r="971" spans="1:11" x14ac:dyDescent="0.2">
      <c r="A971" s="57">
        <v>41162</v>
      </c>
      <c r="B971" s="51">
        <v>4.2240000000000002</v>
      </c>
      <c r="C971" s="51">
        <v>4.2240000000000002</v>
      </c>
      <c r="D971" s="51">
        <v>4.1779999999999999</v>
      </c>
      <c r="E971" s="51">
        <v>4.1779999999999999</v>
      </c>
      <c r="F971" s="51">
        <v>4.282</v>
      </c>
      <c r="G971" s="51">
        <v>4.282</v>
      </c>
      <c r="H971" s="51">
        <v>4.3810000000000002</v>
      </c>
      <c r="I971" s="51">
        <v>4.3810000000000002</v>
      </c>
      <c r="J971" s="51">
        <v>4.4770000000000003</v>
      </c>
      <c r="K971" s="51">
        <v>4.4770000000000003</v>
      </c>
    </row>
    <row r="972" spans="1:11" x14ac:dyDescent="0.2">
      <c r="A972" s="57">
        <v>41169</v>
      </c>
      <c r="B972" s="51">
        <v>4.2009999999999996</v>
      </c>
      <c r="C972" s="51">
        <v>4.2009999999999996</v>
      </c>
      <c r="D972" s="51">
        <v>4.1550000000000002</v>
      </c>
      <c r="E972" s="51">
        <v>4.1550000000000002</v>
      </c>
      <c r="F972" s="51">
        <v>4.26</v>
      </c>
      <c r="G972" s="51">
        <v>4.26</v>
      </c>
      <c r="H972" s="51">
        <v>4.3620000000000001</v>
      </c>
      <c r="I972" s="51">
        <v>4.3620000000000001</v>
      </c>
      <c r="J972" s="51">
        <v>4.4660000000000002</v>
      </c>
      <c r="K972" s="51">
        <v>4.4660000000000002</v>
      </c>
    </row>
    <row r="973" spans="1:11" x14ac:dyDescent="0.2">
      <c r="A973" s="57">
        <v>41176</v>
      </c>
      <c r="B973" s="51">
        <v>4.1970000000000001</v>
      </c>
      <c r="C973" s="51">
        <v>4.1970000000000001</v>
      </c>
      <c r="D973" s="51">
        <v>4.1509999999999998</v>
      </c>
      <c r="E973" s="51">
        <v>4.1509999999999998</v>
      </c>
      <c r="F973" s="51">
        <v>4.2560000000000002</v>
      </c>
      <c r="G973" s="51">
        <v>4.2560000000000002</v>
      </c>
      <c r="H973" s="51">
        <v>4.3579999999999997</v>
      </c>
      <c r="I973" s="51">
        <v>4.3579999999999997</v>
      </c>
      <c r="J973" s="51">
        <v>4.3860000000000001</v>
      </c>
      <c r="K973" s="51">
        <v>4.3860000000000001</v>
      </c>
    </row>
    <row r="974" spans="1:11" x14ac:dyDescent="0.2">
      <c r="A974" s="57">
        <v>41183</v>
      </c>
      <c r="B974" s="51">
        <v>4.2210000000000001</v>
      </c>
      <c r="C974" s="51">
        <v>4.2210000000000001</v>
      </c>
      <c r="D974" s="51">
        <v>4.1760000000000002</v>
      </c>
      <c r="E974" s="51">
        <v>4.1760000000000002</v>
      </c>
      <c r="F974" s="51">
        <v>4.2789999999999999</v>
      </c>
      <c r="G974" s="51">
        <v>4.2789999999999999</v>
      </c>
      <c r="H974" s="51">
        <v>4.3819999999999997</v>
      </c>
      <c r="I974" s="51">
        <v>4.3819999999999997</v>
      </c>
      <c r="J974" s="51">
        <v>4.3760000000000003</v>
      </c>
      <c r="K974" s="51">
        <v>4.3760000000000003</v>
      </c>
    </row>
    <row r="975" spans="1:11" x14ac:dyDescent="0.2">
      <c r="A975" s="57">
        <v>41190</v>
      </c>
      <c r="B975" s="51">
        <v>4.7069999999999999</v>
      </c>
      <c r="C975" s="51">
        <v>4.7069999999999999</v>
      </c>
      <c r="D975" s="51">
        <v>4.6589999999999998</v>
      </c>
      <c r="E975" s="51">
        <v>4.6589999999999998</v>
      </c>
      <c r="F975" s="51">
        <v>4.7690000000000001</v>
      </c>
      <c r="G975" s="51">
        <v>4.7690000000000001</v>
      </c>
      <c r="H975" s="51">
        <v>4.8710000000000004</v>
      </c>
      <c r="I975" s="51">
        <v>4.8710000000000004</v>
      </c>
      <c r="J975" s="51">
        <v>4.4139999999999997</v>
      </c>
      <c r="K975" s="51">
        <v>4.4139999999999997</v>
      </c>
    </row>
    <row r="976" spans="1:11" x14ac:dyDescent="0.2">
      <c r="A976" s="57">
        <v>41197</v>
      </c>
      <c r="B976" s="51">
        <v>4.6689999999999996</v>
      </c>
      <c r="C976" s="51">
        <v>4.6689999999999996</v>
      </c>
      <c r="D976" s="51">
        <v>4.6230000000000002</v>
      </c>
      <c r="E976" s="51">
        <v>4.6230000000000002</v>
      </c>
      <c r="F976" s="51">
        <v>4.7290000000000001</v>
      </c>
      <c r="G976" s="51">
        <v>4.7290000000000001</v>
      </c>
      <c r="H976" s="51">
        <v>4.8289999999999997</v>
      </c>
      <c r="I976" s="51">
        <v>4.8289999999999997</v>
      </c>
      <c r="J976" s="51">
        <v>4.4370000000000003</v>
      </c>
      <c r="K976" s="51">
        <v>4.4370000000000003</v>
      </c>
    </row>
    <row r="977" spans="1:11" x14ac:dyDescent="0.2">
      <c r="A977" s="57">
        <v>41204</v>
      </c>
      <c r="B977" s="51">
        <v>4.4790000000000001</v>
      </c>
      <c r="C977" s="51">
        <v>4.4790000000000001</v>
      </c>
      <c r="D977" s="51">
        <v>4.4320000000000004</v>
      </c>
      <c r="E977" s="51">
        <v>4.4320000000000004</v>
      </c>
      <c r="F977" s="51">
        <v>4.5410000000000004</v>
      </c>
      <c r="G977" s="51">
        <v>4.5410000000000004</v>
      </c>
      <c r="H977" s="51">
        <v>4.641</v>
      </c>
      <c r="I977" s="51">
        <v>4.641</v>
      </c>
      <c r="J977" s="51">
        <v>4.3849999999999998</v>
      </c>
      <c r="K977" s="51">
        <v>4.3849999999999998</v>
      </c>
    </row>
    <row r="978" spans="1:11" x14ac:dyDescent="0.2">
      <c r="A978" s="57">
        <v>41211</v>
      </c>
      <c r="B978" s="51">
        <v>4.2160000000000002</v>
      </c>
      <c r="C978" s="51">
        <v>4.2160000000000002</v>
      </c>
      <c r="D978" s="51">
        <v>4.1689999999999996</v>
      </c>
      <c r="E978" s="51">
        <v>4.1689999999999996</v>
      </c>
      <c r="F978" s="51">
        <v>4.2770000000000001</v>
      </c>
      <c r="G978" s="51">
        <v>4.2770000000000001</v>
      </c>
      <c r="H978" s="51">
        <v>4.3780000000000001</v>
      </c>
      <c r="I978" s="51">
        <v>4.3780000000000001</v>
      </c>
      <c r="J978" s="51">
        <v>4.2679999999999998</v>
      </c>
      <c r="K978" s="51">
        <v>4.2679999999999998</v>
      </c>
    </row>
    <row r="979" spans="1:11" x14ac:dyDescent="0.2">
      <c r="A979" s="57">
        <v>41218</v>
      </c>
      <c r="B979" s="51">
        <v>4.0430000000000001</v>
      </c>
      <c r="C979" s="51">
        <v>4.0430000000000001</v>
      </c>
      <c r="D979" s="51">
        <v>3.996</v>
      </c>
      <c r="E979" s="51">
        <v>3.996</v>
      </c>
      <c r="F979" s="51">
        <v>4.1050000000000004</v>
      </c>
      <c r="G979" s="51">
        <v>4.1050000000000004</v>
      </c>
      <c r="H979" s="51">
        <v>4.2060000000000004</v>
      </c>
      <c r="I979" s="51">
        <v>4.2060000000000004</v>
      </c>
      <c r="J979" s="51">
        <v>4.2249999999999996</v>
      </c>
      <c r="K979" s="51">
        <v>4.2249999999999996</v>
      </c>
    </row>
    <row r="980" spans="1:11" x14ac:dyDescent="0.2">
      <c r="A980" s="57">
        <v>41225</v>
      </c>
      <c r="B980" s="51">
        <v>3.9039999999999999</v>
      </c>
      <c r="C980" s="51">
        <v>3.9039999999999999</v>
      </c>
      <c r="D980" s="51">
        <v>3.8580000000000001</v>
      </c>
      <c r="E980" s="51">
        <v>3.8580000000000001</v>
      </c>
      <c r="F980" s="51">
        <v>3.9630000000000001</v>
      </c>
      <c r="G980" s="51">
        <v>3.9630000000000001</v>
      </c>
      <c r="H980" s="51">
        <v>4.0650000000000004</v>
      </c>
      <c r="I980" s="51">
        <v>4.0650000000000004</v>
      </c>
      <c r="J980" s="51">
        <v>4.16</v>
      </c>
      <c r="K980" s="51">
        <v>4.16</v>
      </c>
    </row>
    <row r="981" spans="1:11" x14ac:dyDescent="0.2">
      <c r="A981" s="57">
        <v>41232</v>
      </c>
      <c r="B981" s="51">
        <v>3.831</v>
      </c>
      <c r="C981" s="51">
        <v>3.831</v>
      </c>
      <c r="D981" s="51">
        <v>3.7829999999999999</v>
      </c>
      <c r="E981" s="51">
        <v>3.7829999999999999</v>
      </c>
      <c r="F981" s="51">
        <v>3.8929999999999998</v>
      </c>
      <c r="G981" s="51">
        <v>3.8929999999999998</v>
      </c>
      <c r="H981" s="51">
        <v>3.996</v>
      </c>
      <c r="I981" s="51">
        <v>3.996</v>
      </c>
      <c r="J981" s="51">
        <v>4.1420000000000003</v>
      </c>
      <c r="K981" s="51">
        <v>4.1420000000000003</v>
      </c>
    </row>
    <row r="982" spans="1:11" x14ac:dyDescent="0.2">
      <c r="A982" s="57">
        <v>41239</v>
      </c>
      <c r="B982" s="51">
        <v>3.794</v>
      </c>
      <c r="C982" s="51">
        <v>3.794</v>
      </c>
      <c r="D982" s="51">
        <v>3.7469999999999999</v>
      </c>
      <c r="E982" s="51">
        <v>3.7469999999999999</v>
      </c>
      <c r="F982" s="51">
        <v>3.8540000000000001</v>
      </c>
      <c r="G982" s="51">
        <v>3.8540000000000001</v>
      </c>
      <c r="H982" s="51">
        <v>3.956</v>
      </c>
      <c r="I982" s="51">
        <v>3.956</v>
      </c>
      <c r="J982" s="51">
        <v>4.1529999999999996</v>
      </c>
      <c r="K982" s="51">
        <v>4.1529999999999996</v>
      </c>
    </row>
    <row r="983" spans="1:11" x14ac:dyDescent="0.2">
      <c r="A983" s="57">
        <v>41246</v>
      </c>
      <c r="B983" s="51">
        <v>3.7429999999999999</v>
      </c>
      <c r="C983" s="51">
        <v>3.7429999999999999</v>
      </c>
      <c r="D983" s="51">
        <v>3.6960000000000002</v>
      </c>
      <c r="E983" s="51">
        <v>3.6960000000000002</v>
      </c>
      <c r="F983" s="51">
        <v>3.8050000000000002</v>
      </c>
      <c r="G983" s="51">
        <v>3.8050000000000002</v>
      </c>
      <c r="H983" s="51">
        <v>3.907</v>
      </c>
      <c r="I983" s="51">
        <v>3.907</v>
      </c>
      <c r="J983" s="51">
        <v>4.1390000000000002</v>
      </c>
      <c r="K983" s="51">
        <v>4.1390000000000002</v>
      </c>
    </row>
    <row r="984" spans="1:11" x14ac:dyDescent="0.2">
      <c r="A984" s="57">
        <v>41253</v>
      </c>
      <c r="B984" s="51">
        <v>3.6669999999999998</v>
      </c>
      <c r="C984" s="51">
        <v>3.6669999999999998</v>
      </c>
      <c r="D984" s="51">
        <v>3.6190000000000002</v>
      </c>
      <c r="E984" s="51">
        <v>3.6190000000000002</v>
      </c>
      <c r="F984" s="51">
        <v>3.7290000000000001</v>
      </c>
      <c r="G984" s="51">
        <v>3.7290000000000001</v>
      </c>
      <c r="H984" s="51">
        <v>3.8330000000000002</v>
      </c>
      <c r="I984" s="51">
        <v>3.8330000000000002</v>
      </c>
      <c r="J984" s="51">
        <v>4.093</v>
      </c>
      <c r="K984" s="51">
        <v>4.093</v>
      </c>
    </row>
    <row r="985" spans="1:11" x14ac:dyDescent="0.2">
      <c r="A985" s="57">
        <v>41260</v>
      </c>
      <c r="B985" s="51">
        <v>3.573</v>
      </c>
      <c r="C985" s="51">
        <v>3.573</v>
      </c>
      <c r="D985" s="51">
        <v>3.5249999999999999</v>
      </c>
      <c r="E985" s="51">
        <v>3.5249999999999999</v>
      </c>
      <c r="F985" s="51">
        <v>3.633</v>
      </c>
      <c r="G985" s="51">
        <v>3.633</v>
      </c>
      <c r="H985" s="51">
        <v>3.7440000000000002</v>
      </c>
      <c r="I985" s="51">
        <v>3.7440000000000002</v>
      </c>
      <c r="J985" s="51">
        <v>4.0510000000000002</v>
      </c>
      <c r="K985" s="51">
        <v>4.0510000000000002</v>
      </c>
    </row>
    <row r="986" spans="1:11" x14ac:dyDescent="0.2">
      <c r="A986" s="57">
        <v>41267</v>
      </c>
      <c r="B986" s="51">
        <v>3.5539999999999998</v>
      </c>
      <c r="C986" s="51">
        <v>3.5539999999999998</v>
      </c>
      <c r="D986" s="51">
        <v>3.5059999999999998</v>
      </c>
      <c r="E986" s="51">
        <v>3.5059999999999998</v>
      </c>
      <c r="F986" s="51">
        <v>3.6139999999999999</v>
      </c>
      <c r="G986" s="51">
        <v>3.6139999999999999</v>
      </c>
      <c r="H986" s="51">
        <v>3.718</v>
      </c>
      <c r="I986" s="51">
        <v>3.718</v>
      </c>
      <c r="J986" s="51">
        <v>4.0519999999999996</v>
      </c>
      <c r="K986" s="51">
        <v>4.0519999999999996</v>
      </c>
    </row>
    <row r="987" spans="1:11" x14ac:dyDescent="0.2">
      <c r="A987" s="57">
        <v>41274</v>
      </c>
      <c r="B987" s="51">
        <v>3.601</v>
      </c>
      <c r="C987" s="51">
        <v>3.601</v>
      </c>
      <c r="D987" s="51">
        <v>3.5539999999999998</v>
      </c>
      <c r="E987" s="51">
        <v>3.5539999999999998</v>
      </c>
      <c r="F987" s="51">
        <v>3.661</v>
      </c>
      <c r="G987" s="51">
        <v>3.661</v>
      </c>
      <c r="H987" s="51">
        <v>3.7650000000000001</v>
      </c>
      <c r="I987" s="51">
        <v>3.7650000000000001</v>
      </c>
      <c r="J987" s="51">
        <v>4.0449999999999999</v>
      </c>
      <c r="K987" s="51">
        <v>4.0449999999999999</v>
      </c>
    </row>
    <row r="988" spans="1:11" x14ac:dyDescent="0.2">
      <c r="A988" s="57">
        <v>41281</v>
      </c>
      <c r="B988" s="51">
        <v>3.6520000000000001</v>
      </c>
      <c r="C988" s="51">
        <v>3.6520000000000001</v>
      </c>
      <c r="D988" s="51">
        <v>3.605</v>
      </c>
      <c r="E988" s="51">
        <v>3.605</v>
      </c>
      <c r="F988" s="51">
        <v>3.7109999999999999</v>
      </c>
      <c r="G988" s="51">
        <v>3.7109999999999999</v>
      </c>
      <c r="H988" s="51">
        <v>3.8149999999999999</v>
      </c>
      <c r="I988" s="51">
        <v>3.8149999999999999</v>
      </c>
      <c r="J988" s="51">
        <v>4.048</v>
      </c>
      <c r="K988" s="51">
        <v>4.048</v>
      </c>
    </row>
    <row r="989" spans="1:11" x14ac:dyDescent="0.2">
      <c r="A989" s="57">
        <v>41288</v>
      </c>
      <c r="B989" s="51">
        <v>3.661</v>
      </c>
      <c r="C989" s="51">
        <v>3.661</v>
      </c>
      <c r="D989" s="51">
        <v>3.6150000000000002</v>
      </c>
      <c r="E989" s="51">
        <v>3.6150000000000002</v>
      </c>
      <c r="F989" s="51">
        <v>3.7210000000000001</v>
      </c>
      <c r="G989" s="51">
        <v>3.7210000000000001</v>
      </c>
      <c r="H989" s="51">
        <v>3.823</v>
      </c>
      <c r="I989" s="51">
        <v>3.823</v>
      </c>
      <c r="J989" s="51">
        <v>4.0629999999999997</v>
      </c>
      <c r="K989" s="51">
        <v>4.0629999999999997</v>
      </c>
    </row>
    <row r="990" spans="1:11" x14ac:dyDescent="0.2">
      <c r="A990" s="57">
        <v>41295</v>
      </c>
      <c r="B990" s="51">
        <v>3.677</v>
      </c>
      <c r="C990" s="51">
        <v>3.677</v>
      </c>
      <c r="D990" s="51">
        <v>3.63</v>
      </c>
      <c r="E990" s="51">
        <v>3.63</v>
      </c>
      <c r="F990" s="51">
        <v>3.738</v>
      </c>
      <c r="G990" s="51">
        <v>3.738</v>
      </c>
      <c r="H990" s="51">
        <v>3.8420000000000001</v>
      </c>
      <c r="I990" s="51">
        <v>3.8420000000000001</v>
      </c>
      <c r="J990" s="51">
        <v>4.0819999999999999</v>
      </c>
      <c r="K990" s="51">
        <v>4.0819999999999999</v>
      </c>
    </row>
    <row r="991" spans="1:11" x14ac:dyDescent="0.2">
      <c r="A991" s="57">
        <v>41302</v>
      </c>
      <c r="B991" s="51">
        <v>3.7229999999999999</v>
      </c>
      <c r="C991" s="51">
        <v>3.7229999999999999</v>
      </c>
      <c r="D991" s="51">
        <v>3.6760000000000002</v>
      </c>
      <c r="E991" s="51">
        <v>3.6760000000000002</v>
      </c>
      <c r="F991" s="51">
        <v>3.7869999999999999</v>
      </c>
      <c r="G991" s="51">
        <v>3.7869999999999999</v>
      </c>
      <c r="H991" s="51">
        <v>3.8849999999999998</v>
      </c>
      <c r="I991" s="51">
        <v>3.8849999999999998</v>
      </c>
      <c r="J991" s="51">
        <v>4.1369999999999996</v>
      </c>
      <c r="K991" s="51">
        <v>4.1369999999999996</v>
      </c>
    </row>
    <row r="992" spans="1:11" x14ac:dyDescent="0.2">
      <c r="A992" s="57">
        <v>41309</v>
      </c>
      <c r="B992" s="51">
        <v>3.952</v>
      </c>
      <c r="C992" s="51">
        <v>3.952</v>
      </c>
      <c r="D992" s="51">
        <v>3.9039999999999999</v>
      </c>
      <c r="E992" s="51">
        <v>3.9039999999999999</v>
      </c>
      <c r="F992" s="51">
        <v>4.0140000000000002</v>
      </c>
      <c r="G992" s="51">
        <v>4.0140000000000002</v>
      </c>
      <c r="H992" s="51">
        <v>4.1189999999999998</v>
      </c>
      <c r="I992" s="51">
        <v>4.1189999999999998</v>
      </c>
      <c r="J992" s="51">
        <v>4.242</v>
      </c>
      <c r="K992" s="51">
        <v>4.242</v>
      </c>
    </row>
    <row r="993" spans="1:11" x14ac:dyDescent="0.2">
      <c r="A993" s="57">
        <v>41316</v>
      </c>
      <c r="B993" s="51">
        <v>4.0919999999999996</v>
      </c>
      <c r="C993" s="51">
        <v>4.0919999999999996</v>
      </c>
      <c r="D993" s="51">
        <v>4.0439999999999996</v>
      </c>
      <c r="E993" s="51">
        <v>4.0439999999999996</v>
      </c>
      <c r="F993" s="51">
        <v>4.1539999999999999</v>
      </c>
      <c r="G993" s="51">
        <v>4.1539999999999999</v>
      </c>
      <c r="H993" s="51">
        <v>4.26</v>
      </c>
      <c r="I993" s="51">
        <v>4.26</v>
      </c>
      <c r="J993" s="51">
        <v>4.3310000000000004</v>
      </c>
      <c r="K993" s="51">
        <v>4.3310000000000004</v>
      </c>
    </row>
    <row r="994" spans="1:11" x14ac:dyDescent="0.2">
      <c r="A994" s="57">
        <v>41323</v>
      </c>
      <c r="B994" s="51">
        <v>4.2030000000000003</v>
      </c>
      <c r="C994" s="51">
        <v>4.2030000000000003</v>
      </c>
      <c r="D994" s="51">
        <v>4.1539999999999999</v>
      </c>
      <c r="E994" s="51">
        <v>4.1539999999999999</v>
      </c>
      <c r="F994" s="51">
        <v>4.266</v>
      </c>
      <c r="G994" s="51">
        <v>4.266</v>
      </c>
      <c r="H994" s="51">
        <v>4.3739999999999997</v>
      </c>
      <c r="I994" s="51">
        <v>4.3739999999999997</v>
      </c>
      <c r="J994" s="51">
        <v>4.3609999999999998</v>
      </c>
      <c r="K994" s="51">
        <v>4.3609999999999998</v>
      </c>
    </row>
    <row r="995" spans="1:11" x14ac:dyDescent="0.2">
      <c r="A995" s="57">
        <v>41330</v>
      </c>
      <c r="B995" s="51">
        <v>4.26</v>
      </c>
      <c r="C995" s="51">
        <v>4.26</v>
      </c>
      <c r="D995" s="51">
        <v>4.2110000000000003</v>
      </c>
      <c r="E995" s="51">
        <v>4.2110000000000003</v>
      </c>
      <c r="F995" s="51">
        <v>4.3220000000000001</v>
      </c>
      <c r="G995" s="51">
        <v>4.3220000000000001</v>
      </c>
      <c r="H995" s="51">
        <v>4.4290000000000003</v>
      </c>
      <c r="I995" s="51">
        <v>4.4290000000000003</v>
      </c>
      <c r="J995" s="51">
        <v>4.3650000000000002</v>
      </c>
      <c r="K995" s="51">
        <v>4.3650000000000002</v>
      </c>
    </row>
    <row r="996" spans="1:11" x14ac:dyDescent="0.2">
      <c r="A996" s="57">
        <v>41337</v>
      </c>
      <c r="B996" s="51">
        <v>4.26</v>
      </c>
      <c r="C996" s="51">
        <v>4.26</v>
      </c>
      <c r="D996" s="51">
        <v>4.2119999999999997</v>
      </c>
      <c r="E996" s="51">
        <v>4.2119999999999997</v>
      </c>
      <c r="F996" s="51">
        <v>4.3220000000000001</v>
      </c>
      <c r="G996" s="51">
        <v>4.3220000000000001</v>
      </c>
      <c r="H996" s="51">
        <v>4.43</v>
      </c>
      <c r="I996" s="51">
        <v>4.43</v>
      </c>
      <c r="J996" s="51">
        <v>4.3410000000000002</v>
      </c>
      <c r="K996" s="51">
        <v>4.3410000000000002</v>
      </c>
    </row>
    <row r="997" spans="1:11" x14ac:dyDescent="0.2">
      <c r="A997" s="57">
        <v>41344</v>
      </c>
      <c r="B997" s="51">
        <v>4.2210000000000001</v>
      </c>
      <c r="C997" s="51">
        <v>4.2210000000000001</v>
      </c>
      <c r="D997" s="51">
        <v>4.1740000000000004</v>
      </c>
      <c r="E997" s="51">
        <v>4.1740000000000004</v>
      </c>
      <c r="F997" s="51">
        <v>4.28</v>
      </c>
      <c r="G997" s="51">
        <v>4.28</v>
      </c>
      <c r="H997" s="51">
        <v>4.3890000000000002</v>
      </c>
      <c r="I997" s="51">
        <v>4.3890000000000002</v>
      </c>
      <c r="J997" s="51">
        <v>4.28</v>
      </c>
      <c r="K997" s="51">
        <v>4.28</v>
      </c>
    </row>
    <row r="998" spans="1:11" x14ac:dyDescent="0.2">
      <c r="A998" s="57">
        <v>41351</v>
      </c>
      <c r="B998" s="51">
        <v>4.1689999999999996</v>
      </c>
      <c r="C998" s="51">
        <v>4.1689999999999996</v>
      </c>
      <c r="D998" s="51">
        <v>4.12</v>
      </c>
      <c r="E998" s="51">
        <v>4.12</v>
      </c>
      <c r="F998" s="51">
        <v>4.234</v>
      </c>
      <c r="G998" s="51">
        <v>4.234</v>
      </c>
      <c r="H998" s="51">
        <v>4.34</v>
      </c>
      <c r="I998" s="51">
        <v>4.34</v>
      </c>
      <c r="J998" s="51">
        <v>4.2119999999999997</v>
      </c>
      <c r="K998" s="51">
        <v>4.2119999999999997</v>
      </c>
    </row>
    <row r="999" spans="1:11" x14ac:dyDescent="0.2">
      <c r="A999" s="57">
        <v>41358</v>
      </c>
      <c r="B999" s="51">
        <v>4.117</v>
      </c>
      <c r="C999" s="51">
        <v>4.117</v>
      </c>
      <c r="D999" s="51">
        <v>4.069</v>
      </c>
      <c r="E999" s="51">
        <v>4.069</v>
      </c>
      <c r="F999" s="51">
        <v>4.1779999999999999</v>
      </c>
      <c r="G999" s="51">
        <v>4.1779999999999999</v>
      </c>
      <c r="H999" s="51">
        <v>4.2850000000000001</v>
      </c>
      <c r="I999" s="51">
        <v>4.2850000000000001</v>
      </c>
      <c r="J999" s="51">
        <v>4.1470000000000002</v>
      </c>
      <c r="K999" s="51">
        <v>4.1470000000000002</v>
      </c>
    </row>
    <row r="1000" spans="1:11" x14ac:dyDescent="0.2">
      <c r="A1000" s="57">
        <v>41365</v>
      </c>
      <c r="B1000" s="51">
        <v>4.0999999999999996</v>
      </c>
      <c r="C1000" s="51">
        <v>4.0999999999999996</v>
      </c>
      <c r="D1000" s="51">
        <v>4.0529999999999999</v>
      </c>
      <c r="E1000" s="51">
        <v>4.0529999999999999</v>
      </c>
      <c r="F1000" s="51">
        <v>4.1609999999999996</v>
      </c>
      <c r="G1000" s="51">
        <v>4.1609999999999996</v>
      </c>
      <c r="H1000" s="51">
        <v>4.266</v>
      </c>
      <c r="I1000" s="51">
        <v>4.266</v>
      </c>
      <c r="J1000" s="51">
        <v>4.2</v>
      </c>
      <c r="K1000" s="51">
        <v>4.2</v>
      </c>
    </row>
    <row r="1001" spans="1:11" x14ac:dyDescent="0.2">
      <c r="A1001" s="57">
        <v>41372</v>
      </c>
      <c r="B1001" s="51">
        <v>4.0810000000000004</v>
      </c>
      <c r="C1001" s="51">
        <v>4.0810000000000004</v>
      </c>
      <c r="D1001" s="51">
        <v>4.0330000000000004</v>
      </c>
      <c r="E1001" s="51">
        <v>4.0330000000000004</v>
      </c>
      <c r="F1001" s="51">
        <v>4.141</v>
      </c>
      <c r="G1001" s="51">
        <v>4.141</v>
      </c>
      <c r="H1001" s="51">
        <v>4.2460000000000004</v>
      </c>
      <c r="I1001" s="51">
        <v>4.2460000000000004</v>
      </c>
      <c r="J1001" s="51">
        <v>4.1959999999999997</v>
      </c>
      <c r="K1001" s="51">
        <v>4.1959999999999997</v>
      </c>
    </row>
    <row r="1002" spans="1:11" x14ac:dyDescent="0.2">
      <c r="A1002" s="57">
        <v>41379</v>
      </c>
      <c r="B1002" s="51">
        <v>4.0389999999999997</v>
      </c>
      <c r="C1002" s="51">
        <v>4.0389999999999997</v>
      </c>
      <c r="D1002" s="51">
        <v>3.992</v>
      </c>
      <c r="E1002" s="51">
        <v>3.992</v>
      </c>
      <c r="F1002" s="51">
        <v>4.0979999999999999</v>
      </c>
      <c r="G1002" s="51">
        <v>4.0979999999999999</v>
      </c>
      <c r="H1002" s="51">
        <v>4.2009999999999996</v>
      </c>
      <c r="I1002" s="51">
        <v>4.2009999999999996</v>
      </c>
      <c r="J1002" s="51">
        <v>4.1470000000000002</v>
      </c>
      <c r="K1002" s="51">
        <v>4.1470000000000002</v>
      </c>
    </row>
    <row r="1003" spans="1:11" x14ac:dyDescent="0.2">
      <c r="A1003" s="57">
        <v>41386</v>
      </c>
      <c r="B1003" s="51">
        <v>3.9809999999999999</v>
      </c>
      <c r="C1003" s="51">
        <v>3.9809999999999999</v>
      </c>
      <c r="D1003" s="51">
        <v>3.9340000000000002</v>
      </c>
      <c r="E1003" s="51">
        <v>3.9340000000000002</v>
      </c>
      <c r="F1003" s="51">
        <v>4.04</v>
      </c>
      <c r="G1003" s="51">
        <v>4.04</v>
      </c>
      <c r="H1003" s="51">
        <v>4.1429999999999998</v>
      </c>
      <c r="I1003" s="51">
        <v>4.1429999999999998</v>
      </c>
      <c r="J1003" s="51">
        <v>4.0789999999999997</v>
      </c>
      <c r="K1003" s="51">
        <v>4.0789999999999997</v>
      </c>
    </row>
    <row r="1004" spans="1:11" x14ac:dyDescent="0.2">
      <c r="A1004" s="57">
        <v>41393</v>
      </c>
      <c r="B1004" s="51">
        <v>3.952</v>
      </c>
      <c r="C1004" s="51">
        <v>3.952</v>
      </c>
      <c r="D1004" s="51">
        <v>3.9049999999999998</v>
      </c>
      <c r="E1004" s="51">
        <v>3.9049999999999998</v>
      </c>
      <c r="F1004" s="51">
        <v>4.0110000000000001</v>
      </c>
      <c r="G1004" s="51">
        <v>4.0110000000000001</v>
      </c>
      <c r="H1004" s="51">
        <v>4.1130000000000004</v>
      </c>
      <c r="I1004" s="51">
        <v>4.1130000000000004</v>
      </c>
      <c r="J1004" s="51">
        <v>4.0469999999999997</v>
      </c>
      <c r="K1004" s="51">
        <v>4.0469999999999997</v>
      </c>
    </row>
    <row r="1005" spans="1:11" x14ac:dyDescent="0.2">
      <c r="A1005" s="57">
        <v>41400</v>
      </c>
      <c r="B1005" s="51">
        <v>3.956</v>
      </c>
      <c r="C1005" s="51">
        <v>3.956</v>
      </c>
      <c r="D1005" s="51">
        <v>3.911</v>
      </c>
      <c r="E1005" s="51">
        <v>3.911</v>
      </c>
      <c r="F1005" s="51">
        <v>4.0170000000000003</v>
      </c>
      <c r="G1005" s="51">
        <v>4.0170000000000003</v>
      </c>
      <c r="H1005" s="51">
        <v>4.1109999999999998</v>
      </c>
      <c r="I1005" s="51">
        <v>4.1109999999999998</v>
      </c>
      <c r="J1005" s="51">
        <v>4.0010000000000003</v>
      </c>
      <c r="K1005" s="51">
        <v>4.0010000000000003</v>
      </c>
    </row>
    <row r="1006" spans="1:11" x14ac:dyDescent="0.2">
      <c r="A1006" s="57">
        <v>41407</v>
      </c>
      <c r="B1006" s="51">
        <v>4.0869999999999997</v>
      </c>
      <c r="C1006" s="51">
        <v>4.0869999999999997</v>
      </c>
      <c r="D1006" s="51">
        <v>4.04</v>
      </c>
      <c r="E1006" s="51">
        <v>4.04</v>
      </c>
      <c r="F1006" s="51">
        <v>4.149</v>
      </c>
      <c r="G1006" s="51">
        <v>4.149</v>
      </c>
      <c r="H1006" s="51">
        <v>4.2480000000000002</v>
      </c>
      <c r="I1006" s="51">
        <v>4.2480000000000002</v>
      </c>
      <c r="J1006" s="51">
        <v>4.0419999999999998</v>
      </c>
      <c r="K1006" s="51">
        <v>4.0419999999999998</v>
      </c>
    </row>
    <row r="1007" spans="1:11" x14ac:dyDescent="0.2">
      <c r="A1007" s="57">
        <v>41414</v>
      </c>
      <c r="B1007" s="51">
        <v>4.0940000000000003</v>
      </c>
      <c r="C1007" s="51">
        <v>4.0940000000000003</v>
      </c>
      <c r="D1007" s="51">
        <v>4.048</v>
      </c>
      <c r="E1007" s="51">
        <v>4.048</v>
      </c>
      <c r="F1007" s="51">
        <v>4.1529999999999996</v>
      </c>
      <c r="G1007" s="51">
        <v>4.1529999999999996</v>
      </c>
      <c r="H1007" s="51">
        <v>4.2539999999999996</v>
      </c>
      <c r="I1007" s="51">
        <v>4.2539999999999996</v>
      </c>
      <c r="J1007" s="51">
        <v>4.0720000000000001</v>
      </c>
      <c r="K1007" s="51">
        <v>4.0720000000000001</v>
      </c>
    </row>
    <row r="1008" spans="1:11" x14ac:dyDescent="0.2">
      <c r="A1008" s="57">
        <v>41421</v>
      </c>
      <c r="B1008" s="51">
        <v>4.0679999999999996</v>
      </c>
      <c r="C1008" s="51">
        <v>4.0679999999999996</v>
      </c>
      <c r="D1008" s="51">
        <v>4.0220000000000002</v>
      </c>
      <c r="E1008" s="51">
        <v>4.0220000000000002</v>
      </c>
      <c r="F1008" s="51">
        <v>4.1269999999999998</v>
      </c>
      <c r="G1008" s="51">
        <v>4.1269999999999998</v>
      </c>
      <c r="H1008" s="51">
        <v>4.2300000000000004</v>
      </c>
      <c r="I1008" s="51">
        <v>4.2300000000000004</v>
      </c>
      <c r="J1008" s="51">
        <v>4.0439999999999996</v>
      </c>
      <c r="K1008" s="51">
        <v>4.0439999999999996</v>
      </c>
    </row>
    <row r="1009" spans="1:11" x14ac:dyDescent="0.2">
      <c r="A1009" s="57">
        <v>41428</v>
      </c>
      <c r="B1009" s="51">
        <v>4.024</v>
      </c>
      <c r="C1009" s="51">
        <v>4.024</v>
      </c>
      <c r="D1009" s="51">
        <v>3.9769999999999999</v>
      </c>
      <c r="E1009" s="51">
        <v>3.9769999999999999</v>
      </c>
      <c r="F1009" s="51">
        <v>4.0830000000000002</v>
      </c>
      <c r="G1009" s="51">
        <v>4.0830000000000002</v>
      </c>
      <c r="H1009" s="51">
        <v>4.1870000000000003</v>
      </c>
      <c r="I1009" s="51">
        <v>4.1870000000000003</v>
      </c>
      <c r="J1009" s="51">
        <v>4.0250000000000004</v>
      </c>
      <c r="K1009" s="51">
        <v>4.0250000000000004</v>
      </c>
    </row>
    <row r="1010" spans="1:11" x14ac:dyDescent="0.2">
      <c r="A1010" s="57">
        <v>41435</v>
      </c>
      <c r="B1010" s="51">
        <v>4.016</v>
      </c>
      <c r="C1010" s="51">
        <v>4.016</v>
      </c>
      <c r="D1010" s="51">
        <v>3.9689999999999999</v>
      </c>
      <c r="E1010" s="51">
        <v>3.9689999999999999</v>
      </c>
      <c r="F1010" s="51">
        <v>4.0739999999999998</v>
      </c>
      <c r="G1010" s="51">
        <v>4.0739999999999998</v>
      </c>
      <c r="H1010" s="51">
        <v>4.1760000000000002</v>
      </c>
      <c r="I1010" s="51">
        <v>4.1760000000000002</v>
      </c>
      <c r="J1010" s="51">
        <v>4.008</v>
      </c>
      <c r="K1010" s="51">
        <v>4.008</v>
      </c>
    </row>
    <row r="1011" spans="1:11" x14ac:dyDescent="0.2">
      <c r="A1011" s="57">
        <v>41442</v>
      </c>
      <c r="B1011" s="51">
        <v>4.0359999999999996</v>
      </c>
      <c r="C1011" s="51">
        <v>4.0359999999999996</v>
      </c>
      <c r="D1011" s="51">
        <v>3.9889999999999999</v>
      </c>
      <c r="E1011" s="51">
        <v>3.9889999999999999</v>
      </c>
      <c r="F1011" s="51">
        <v>4.093</v>
      </c>
      <c r="G1011" s="51">
        <v>4.093</v>
      </c>
      <c r="H1011" s="51">
        <v>4.202</v>
      </c>
      <c r="I1011" s="51">
        <v>4.202</v>
      </c>
      <c r="J1011" s="51">
        <v>4.0220000000000002</v>
      </c>
      <c r="K1011" s="51">
        <v>4.0220000000000002</v>
      </c>
    </row>
    <row r="1012" spans="1:11" x14ac:dyDescent="0.2">
      <c r="A1012" s="57">
        <v>41449</v>
      </c>
      <c r="B1012" s="51">
        <v>4.1219999999999999</v>
      </c>
      <c r="C1012" s="51">
        <v>4.1219999999999999</v>
      </c>
      <c r="D1012" s="51">
        <v>4.0750000000000002</v>
      </c>
      <c r="E1012" s="51">
        <v>4.0750000000000002</v>
      </c>
      <c r="F1012" s="51">
        <v>4.1870000000000003</v>
      </c>
      <c r="G1012" s="51">
        <v>4.1870000000000003</v>
      </c>
      <c r="H1012" s="51">
        <v>4.28</v>
      </c>
      <c r="I1012" s="51">
        <v>4.28</v>
      </c>
      <c r="J1012" s="51">
        <v>4.0350000000000001</v>
      </c>
      <c r="K1012" s="51">
        <v>4.0350000000000001</v>
      </c>
    </row>
    <row r="1013" spans="1:11" x14ac:dyDescent="0.2">
      <c r="A1013" s="57">
        <v>41456</v>
      </c>
      <c r="B1013" s="51">
        <v>4.0510000000000002</v>
      </c>
      <c r="C1013" s="51">
        <v>4.0510000000000002</v>
      </c>
      <c r="D1013" s="51">
        <v>4.0019999999999998</v>
      </c>
      <c r="E1013" s="51">
        <v>4.0019999999999998</v>
      </c>
      <c r="F1013" s="51">
        <v>4.1130000000000004</v>
      </c>
      <c r="G1013" s="51">
        <v>4.1130000000000004</v>
      </c>
      <c r="H1013" s="51">
        <v>4.218</v>
      </c>
      <c r="I1013" s="51">
        <v>4.218</v>
      </c>
      <c r="J1013" s="51">
        <v>4.0149999999999997</v>
      </c>
      <c r="K1013" s="51">
        <v>4.0149999999999997</v>
      </c>
    </row>
    <row r="1014" spans="1:11" x14ac:dyDescent="0.2">
      <c r="A1014" s="57">
        <v>41463</v>
      </c>
      <c r="B1014" s="51">
        <v>4.0330000000000004</v>
      </c>
      <c r="C1014" s="51">
        <v>4.0330000000000004</v>
      </c>
      <c r="D1014" s="51">
        <v>3.9849999999999999</v>
      </c>
      <c r="E1014" s="51">
        <v>3.9849999999999999</v>
      </c>
      <c r="F1014" s="51">
        <v>4.0940000000000003</v>
      </c>
      <c r="G1014" s="51">
        <v>4.0940000000000003</v>
      </c>
      <c r="H1014" s="51">
        <v>4.1989999999999998</v>
      </c>
      <c r="I1014" s="51">
        <v>4.1989999999999998</v>
      </c>
      <c r="J1014" s="51">
        <v>4.0259999999999998</v>
      </c>
      <c r="K1014" s="51">
        <v>4.0259999999999998</v>
      </c>
    </row>
    <row r="1015" spans="1:11" x14ac:dyDescent="0.2">
      <c r="A1015" s="57">
        <v>41470</v>
      </c>
      <c r="B1015" s="51">
        <v>4.0640000000000001</v>
      </c>
      <c r="C1015" s="51">
        <v>4.0640000000000001</v>
      </c>
      <c r="D1015" s="51">
        <v>4.0149999999999997</v>
      </c>
      <c r="E1015" s="51">
        <v>4.0149999999999997</v>
      </c>
      <c r="F1015" s="51">
        <v>4.1260000000000003</v>
      </c>
      <c r="G1015" s="51">
        <v>4.1260000000000003</v>
      </c>
      <c r="H1015" s="51">
        <v>4.2329999999999997</v>
      </c>
      <c r="I1015" s="51">
        <v>4.2329999999999997</v>
      </c>
      <c r="J1015" s="51">
        <v>4.0650000000000004</v>
      </c>
      <c r="K1015" s="51">
        <v>4.0650000000000004</v>
      </c>
    </row>
    <row r="1016" spans="1:11" x14ac:dyDescent="0.2">
      <c r="A1016" s="57">
        <v>41477</v>
      </c>
      <c r="B1016" s="51">
        <v>4.0830000000000002</v>
      </c>
      <c r="C1016" s="51">
        <v>4.0830000000000002</v>
      </c>
      <c r="D1016" s="51">
        <v>4.0359999999999996</v>
      </c>
      <c r="E1016" s="51">
        <v>4.0359999999999996</v>
      </c>
      <c r="F1016" s="51">
        <v>4.1440000000000001</v>
      </c>
      <c r="G1016" s="51">
        <v>4.1440000000000001</v>
      </c>
      <c r="H1016" s="51">
        <v>4.2480000000000002</v>
      </c>
      <c r="I1016" s="51">
        <v>4.2480000000000002</v>
      </c>
      <c r="J1016" s="51">
        <v>4.1130000000000004</v>
      </c>
      <c r="K1016" s="51">
        <v>4.1130000000000004</v>
      </c>
    </row>
    <row r="1017" spans="1:11" x14ac:dyDescent="0.2">
      <c r="A1017" s="57">
        <v>41484</v>
      </c>
      <c r="B1017" s="51">
        <v>4.05</v>
      </c>
      <c r="C1017" s="51">
        <v>4.05</v>
      </c>
      <c r="D1017" s="51">
        <v>4.0019999999999998</v>
      </c>
      <c r="E1017" s="51">
        <v>4.0019999999999998</v>
      </c>
      <c r="F1017" s="51">
        <v>4.1120000000000001</v>
      </c>
      <c r="G1017" s="51">
        <v>4.1120000000000001</v>
      </c>
      <c r="H1017" s="51">
        <v>4.218</v>
      </c>
      <c r="I1017" s="51">
        <v>4.218</v>
      </c>
      <c r="J1017" s="51">
        <v>4.1219999999999999</v>
      </c>
      <c r="K1017" s="51">
        <v>4.1219999999999999</v>
      </c>
    </row>
    <row r="1018" spans="1:11" x14ac:dyDescent="0.2">
      <c r="A1018" s="57">
        <v>41491</v>
      </c>
      <c r="B1018" s="51">
        <v>3.9990000000000001</v>
      </c>
      <c r="C1018" s="51">
        <v>3.9990000000000001</v>
      </c>
      <c r="D1018" s="51">
        <v>3.95</v>
      </c>
      <c r="E1018" s="51">
        <v>3.95</v>
      </c>
      <c r="F1018" s="51">
        <v>4.0609999999999999</v>
      </c>
      <c r="G1018" s="51">
        <v>4.0609999999999999</v>
      </c>
      <c r="H1018" s="51">
        <v>4.1669999999999998</v>
      </c>
      <c r="I1018" s="51">
        <v>4.1669999999999998</v>
      </c>
      <c r="J1018" s="51">
        <v>4.133</v>
      </c>
      <c r="K1018" s="51">
        <v>4.133</v>
      </c>
    </row>
    <row r="1019" spans="1:11" x14ac:dyDescent="0.2">
      <c r="A1019" s="57">
        <v>41498</v>
      </c>
      <c r="B1019" s="51">
        <v>3.9489999999999998</v>
      </c>
      <c r="C1019" s="51">
        <v>3.9489999999999998</v>
      </c>
      <c r="D1019" s="51">
        <v>3.9009999999999998</v>
      </c>
      <c r="E1019" s="51">
        <v>3.9009999999999998</v>
      </c>
      <c r="F1019" s="51">
        <v>4.0090000000000003</v>
      </c>
      <c r="G1019" s="51">
        <v>4.0090000000000003</v>
      </c>
      <c r="H1019" s="51">
        <v>4.1159999999999997</v>
      </c>
      <c r="I1019" s="51">
        <v>4.1159999999999997</v>
      </c>
      <c r="J1019" s="51">
        <v>4.1280000000000001</v>
      </c>
      <c r="K1019" s="51">
        <v>4.1280000000000001</v>
      </c>
    </row>
    <row r="1020" spans="1:11" x14ac:dyDescent="0.2">
      <c r="A1020" s="57">
        <v>41505</v>
      </c>
      <c r="B1020" s="51">
        <v>3.8780000000000001</v>
      </c>
      <c r="C1020" s="51">
        <v>3.8780000000000001</v>
      </c>
      <c r="D1020" s="51">
        <v>3.83</v>
      </c>
      <c r="E1020" s="51">
        <v>3.83</v>
      </c>
      <c r="F1020" s="51">
        <v>3.94</v>
      </c>
      <c r="G1020" s="51">
        <v>3.94</v>
      </c>
      <c r="H1020" s="51">
        <v>4.0410000000000004</v>
      </c>
      <c r="I1020" s="51">
        <v>4.0410000000000004</v>
      </c>
      <c r="J1020" s="51">
        <v>4.1340000000000003</v>
      </c>
      <c r="K1020" s="51">
        <v>4.1340000000000003</v>
      </c>
    </row>
    <row r="1021" spans="1:11" x14ac:dyDescent="0.2">
      <c r="A1021" s="57">
        <v>41512</v>
      </c>
      <c r="B1021" s="51">
        <v>3.85</v>
      </c>
      <c r="C1021" s="51">
        <v>3.85</v>
      </c>
      <c r="D1021" s="51">
        <v>3.802</v>
      </c>
      <c r="E1021" s="51">
        <v>3.802</v>
      </c>
      <c r="F1021" s="51">
        <v>3.9129999999999998</v>
      </c>
      <c r="G1021" s="51">
        <v>3.9129999999999998</v>
      </c>
      <c r="H1021" s="51">
        <v>4.0179999999999998</v>
      </c>
      <c r="I1021" s="51">
        <v>4.0179999999999998</v>
      </c>
      <c r="J1021" s="51">
        <v>4.1559999999999997</v>
      </c>
      <c r="K1021" s="51">
        <v>4.1559999999999997</v>
      </c>
    </row>
    <row r="1022" spans="1:11" x14ac:dyDescent="0.2">
      <c r="A1022" s="57">
        <v>41519</v>
      </c>
      <c r="B1022" s="51">
        <v>3.87</v>
      </c>
      <c r="C1022" s="51">
        <v>3.87</v>
      </c>
      <c r="D1022" s="51">
        <v>3.8220000000000001</v>
      </c>
      <c r="E1022" s="51">
        <v>3.8220000000000001</v>
      </c>
      <c r="F1022" s="51">
        <v>3.93</v>
      </c>
      <c r="G1022" s="51">
        <v>3.93</v>
      </c>
      <c r="H1022" s="51">
        <v>4.0350000000000001</v>
      </c>
      <c r="I1022" s="51">
        <v>4.0350000000000001</v>
      </c>
      <c r="J1022" s="51">
        <v>4.21</v>
      </c>
      <c r="K1022" s="51">
        <v>4.21</v>
      </c>
    </row>
    <row r="1023" spans="1:11" x14ac:dyDescent="0.2">
      <c r="A1023" s="57">
        <v>41526</v>
      </c>
      <c r="B1023" s="51">
        <v>3.9470000000000001</v>
      </c>
      <c r="C1023" s="51">
        <v>3.9470000000000001</v>
      </c>
      <c r="D1023" s="51">
        <v>3.899</v>
      </c>
      <c r="E1023" s="51">
        <v>3.899</v>
      </c>
      <c r="F1023" s="51">
        <v>4.0049999999999999</v>
      </c>
      <c r="G1023" s="51">
        <v>4.0049999999999999</v>
      </c>
      <c r="H1023" s="51">
        <v>4.1120000000000001</v>
      </c>
      <c r="I1023" s="51">
        <v>4.1120000000000001</v>
      </c>
      <c r="J1023" s="51">
        <v>4.2249999999999996</v>
      </c>
      <c r="K1023" s="51">
        <v>4.2249999999999996</v>
      </c>
    </row>
    <row r="1024" spans="1:11" x14ac:dyDescent="0.2">
      <c r="A1024" s="57">
        <v>41533</v>
      </c>
      <c r="B1024" s="51">
        <v>4.0960000000000001</v>
      </c>
      <c r="C1024" s="51">
        <v>4.0960000000000001</v>
      </c>
      <c r="D1024" s="51">
        <v>4.0510000000000002</v>
      </c>
      <c r="E1024" s="51">
        <v>4.0510000000000002</v>
      </c>
      <c r="F1024" s="51">
        <v>4.1539999999999999</v>
      </c>
      <c r="G1024" s="51">
        <v>4.1539999999999999</v>
      </c>
      <c r="H1024" s="51">
        <v>4.2539999999999996</v>
      </c>
      <c r="I1024" s="51">
        <v>4.2539999999999996</v>
      </c>
      <c r="J1024" s="51">
        <v>4.2279999999999998</v>
      </c>
      <c r="K1024" s="51">
        <v>4.2279999999999998</v>
      </c>
    </row>
    <row r="1025" spans="1:11" x14ac:dyDescent="0.2">
      <c r="A1025" s="57">
        <v>41540</v>
      </c>
      <c r="B1025" s="51">
        <v>4.0519999999999996</v>
      </c>
      <c r="C1025" s="51">
        <v>4.0519999999999996</v>
      </c>
      <c r="D1025" s="51">
        <v>4.0049999999999999</v>
      </c>
      <c r="E1025" s="51">
        <v>4.0049999999999999</v>
      </c>
      <c r="F1025" s="51">
        <v>4.1120000000000001</v>
      </c>
      <c r="G1025" s="51">
        <v>4.1120000000000001</v>
      </c>
      <c r="H1025" s="51">
        <v>4.2169999999999996</v>
      </c>
      <c r="I1025" s="51">
        <v>4.2169999999999996</v>
      </c>
      <c r="J1025" s="51">
        <v>4.2089999999999996</v>
      </c>
      <c r="K1025" s="51">
        <v>4.2089999999999996</v>
      </c>
    </row>
    <row r="1026" spans="1:11" x14ac:dyDescent="0.2">
      <c r="A1026" s="57">
        <v>41547</v>
      </c>
      <c r="B1026" s="51">
        <v>3.98</v>
      </c>
      <c r="C1026" s="51">
        <v>3.98</v>
      </c>
      <c r="D1026" s="51">
        <v>3.9319999999999999</v>
      </c>
      <c r="E1026" s="51">
        <v>3.9319999999999999</v>
      </c>
      <c r="F1026" s="51">
        <v>4.0380000000000003</v>
      </c>
      <c r="G1026" s="51">
        <v>4.0380000000000003</v>
      </c>
      <c r="H1026" s="51">
        <v>4.149</v>
      </c>
      <c r="I1026" s="51">
        <v>4.149</v>
      </c>
      <c r="J1026" s="51">
        <v>4.1719999999999997</v>
      </c>
      <c r="K1026" s="51">
        <v>4.1719999999999997</v>
      </c>
    </row>
    <row r="1027" spans="1:11" x14ac:dyDescent="0.2">
      <c r="A1027" s="57">
        <v>41554</v>
      </c>
      <c r="B1027" s="51">
        <v>3.8980000000000001</v>
      </c>
      <c r="C1027" s="51">
        <v>3.8980000000000001</v>
      </c>
      <c r="D1027" s="51">
        <v>3.85</v>
      </c>
      <c r="E1027" s="51">
        <v>3.85</v>
      </c>
      <c r="F1027" s="51">
        <v>3.9580000000000002</v>
      </c>
      <c r="G1027" s="51">
        <v>3.9580000000000002</v>
      </c>
      <c r="H1027" s="51">
        <v>4.0620000000000003</v>
      </c>
      <c r="I1027" s="51">
        <v>4.0620000000000003</v>
      </c>
      <c r="J1027" s="51">
        <v>4.1500000000000004</v>
      </c>
      <c r="K1027" s="51">
        <v>4.1500000000000004</v>
      </c>
    </row>
    <row r="1028" spans="1:11" x14ac:dyDescent="0.2">
      <c r="A1028" s="57">
        <v>41561</v>
      </c>
      <c r="B1028" s="51">
        <v>3.84</v>
      </c>
      <c r="C1028" s="51">
        <v>3.84</v>
      </c>
      <c r="D1028" s="51">
        <v>3.7909999999999999</v>
      </c>
      <c r="E1028" s="51">
        <v>3.7909999999999999</v>
      </c>
      <c r="F1028" s="51">
        <v>3.895</v>
      </c>
      <c r="G1028" s="51">
        <v>3.895</v>
      </c>
      <c r="H1028" s="51">
        <v>4.016</v>
      </c>
      <c r="I1028" s="51">
        <v>4.016</v>
      </c>
      <c r="J1028" s="51">
        <v>4.1390000000000002</v>
      </c>
      <c r="K1028" s="51">
        <v>4.1390000000000002</v>
      </c>
    </row>
    <row r="1029" spans="1:11" x14ac:dyDescent="0.2">
      <c r="A1029" s="57">
        <v>41568</v>
      </c>
      <c r="B1029" s="51">
        <v>3.8119999999999998</v>
      </c>
      <c r="C1029" s="51">
        <v>3.8119999999999998</v>
      </c>
      <c r="D1029" s="51">
        <v>3.766</v>
      </c>
      <c r="E1029" s="51">
        <v>3.766</v>
      </c>
      <c r="F1029" s="51">
        <v>3.871</v>
      </c>
      <c r="G1029" s="51">
        <v>3.871</v>
      </c>
      <c r="H1029" s="51">
        <v>3.972</v>
      </c>
      <c r="I1029" s="51">
        <v>3.972</v>
      </c>
      <c r="J1029" s="51">
        <v>4.1289999999999996</v>
      </c>
      <c r="K1029" s="51">
        <v>4.1289999999999996</v>
      </c>
    </row>
    <row r="1030" spans="1:11" x14ac:dyDescent="0.2">
      <c r="A1030" s="57">
        <v>41575</v>
      </c>
      <c r="B1030" s="51">
        <v>3.7650000000000001</v>
      </c>
      <c r="C1030" s="51">
        <v>3.7650000000000001</v>
      </c>
      <c r="D1030" s="51">
        <v>3.718</v>
      </c>
      <c r="E1030" s="51">
        <v>3.718</v>
      </c>
      <c r="F1030" s="51">
        <v>3.8239999999999998</v>
      </c>
      <c r="G1030" s="51">
        <v>3.8239999999999998</v>
      </c>
      <c r="H1030" s="51">
        <v>3.927</v>
      </c>
      <c r="I1030" s="51">
        <v>3.927</v>
      </c>
      <c r="J1030" s="51">
        <v>4.117</v>
      </c>
      <c r="K1030" s="51">
        <v>4.117</v>
      </c>
    </row>
    <row r="1031" spans="1:11" x14ac:dyDescent="0.2">
      <c r="A1031" s="57">
        <v>41582</v>
      </c>
      <c r="B1031" s="51">
        <v>3.7109999999999999</v>
      </c>
      <c r="C1031" s="51">
        <v>3.7109999999999999</v>
      </c>
      <c r="D1031" s="51">
        <v>3.665</v>
      </c>
      <c r="E1031" s="51">
        <v>3.665</v>
      </c>
      <c r="F1031" s="51">
        <v>3.77</v>
      </c>
      <c r="G1031" s="51">
        <v>3.77</v>
      </c>
      <c r="H1031" s="51">
        <v>3.8719999999999999</v>
      </c>
      <c r="I1031" s="51">
        <v>3.8719999999999999</v>
      </c>
      <c r="J1031" s="51">
        <v>4.0919999999999996</v>
      </c>
      <c r="K1031" s="51">
        <v>4.0919999999999996</v>
      </c>
    </row>
    <row r="1032" spans="1:11" x14ac:dyDescent="0.2">
      <c r="A1032" s="57">
        <v>41589</v>
      </c>
      <c r="B1032" s="51">
        <v>3.65</v>
      </c>
      <c r="C1032" s="51">
        <v>3.65</v>
      </c>
      <c r="D1032" s="51">
        <v>3.6030000000000002</v>
      </c>
      <c r="E1032" s="51">
        <v>3.6030000000000002</v>
      </c>
      <c r="F1032" s="51">
        <v>3.71</v>
      </c>
      <c r="G1032" s="51">
        <v>3.71</v>
      </c>
      <c r="H1032" s="51">
        <v>3.8140000000000001</v>
      </c>
      <c r="I1032" s="51">
        <v>3.8140000000000001</v>
      </c>
      <c r="J1032" s="51">
        <v>4.0549999999999997</v>
      </c>
      <c r="K1032" s="51">
        <v>4.0549999999999997</v>
      </c>
    </row>
    <row r="1033" spans="1:11" x14ac:dyDescent="0.2">
      <c r="A1033" s="57">
        <v>41596</v>
      </c>
      <c r="B1033" s="51">
        <v>3.6080000000000001</v>
      </c>
      <c r="C1033" s="51">
        <v>3.6080000000000001</v>
      </c>
      <c r="D1033" s="51">
        <v>3.56</v>
      </c>
      <c r="E1033" s="51">
        <v>3.56</v>
      </c>
      <c r="F1033" s="51">
        <v>3.67</v>
      </c>
      <c r="G1033" s="51">
        <v>3.67</v>
      </c>
      <c r="H1033" s="51">
        <v>3.7709999999999999</v>
      </c>
      <c r="I1033" s="51">
        <v>3.7709999999999999</v>
      </c>
      <c r="J1033" s="51">
        <v>4.0220000000000002</v>
      </c>
      <c r="K1033" s="51">
        <v>4.0220000000000002</v>
      </c>
    </row>
    <row r="1034" spans="1:11" x14ac:dyDescent="0.2">
      <c r="A1034" s="57">
        <v>41603</v>
      </c>
      <c r="B1034" s="51">
        <v>3.5950000000000002</v>
      </c>
      <c r="C1034" s="51">
        <v>3.5950000000000002</v>
      </c>
      <c r="D1034" s="51">
        <v>3.5470000000000002</v>
      </c>
      <c r="E1034" s="51">
        <v>3.5470000000000002</v>
      </c>
      <c r="F1034" s="51">
        <v>3.657</v>
      </c>
      <c r="G1034" s="51">
        <v>3.657</v>
      </c>
      <c r="H1034" s="51">
        <v>3.7589999999999999</v>
      </c>
      <c r="I1034" s="51">
        <v>3.7589999999999999</v>
      </c>
      <c r="J1034" s="51">
        <v>4.0229999999999997</v>
      </c>
      <c r="K1034" s="51">
        <v>4.0229999999999997</v>
      </c>
    </row>
    <row r="1035" spans="1:11" x14ac:dyDescent="0.2">
      <c r="A1035" s="57">
        <v>41610</v>
      </c>
      <c r="B1035" s="51">
        <v>3.6240000000000001</v>
      </c>
      <c r="C1035" s="51">
        <v>3.6240000000000001</v>
      </c>
      <c r="D1035" s="51">
        <v>3.5760000000000001</v>
      </c>
      <c r="E1035" s="51">
        <v>3.5760000000000001</v>
      </c>
      <c r="F1035" s="51">
        <v>3.6859999999999999</v>
      </c>
      <c r="G1035" s="51">
        <v>3.6859999999999999</v>
      </c>
      <c r="H1035" s="51">
        <v>3.7890000000000001</v>
      </c>
      <c r="I1035" s="51">
        <v>3.7890000000000001</v>
      </c>
      <c r="J1035" s="51">
        <v>4.056</v>
      </c>
      <c r="K1035" s="51">
        <v>4.056</v>
      </c>
    </row>
    <row r="1036" spans="1:11" x14ac:dyDescent="0.2">
      <c r="A1036" s="57">
        <v>41617</v>
      </c>
      <c r="B1036" s="51">
        <v>3.629</v>
      </c>
      <c r="C1036" s="51">
        <v>3.629</v>
      </c>
      <c r="D1036" s="51">
        <v>3.58</v>
      </c>
      <c r="E1036" s="51">
        <v>3.58</v>
      </c>
      <c r="F1036" s="51">
        <v>3.6909999999999998</v>
      </c>
      <c r="G1036" s="51">
        <v>3.6909999999999998</v>
      </c>
      <c r="H1036" s="51">
        <v>3.7949999999999999</v>
      </c>
      <c r="I1036" s="51">
        <v>3.7949999999999999</v>
      </c>
      <c r="J1036" s="51">
        <v>4.0659999999999998</v>
      </c>
      <c r="K1036" s="51">
        <v>4.0659999999999998</v>
      </c>
    </row>
    <row r="1037" spans="1:11" x14ac:dyDescent="0.2">
      <c r="A1037" s="57">
        <v>41624</v>
      </c>
      <c r="B1037" s="51">
        <v>3.621</v>
      </c>
      <c r="C1037" s="51">
        <v>3.621</v>
      </c>
      <c r="D1037" s="51">
        <v>3.5739999999999998</v>
      </c>
      <c r="E1037" s="51">
        <v>3.5739999999999998</v>
      </c>
      <c r="F1037" s="51">
        <v>3.6829999999999998</v>
      </c>
      <c r="G1037" s="51">
        <v>3.6829999999999998</v>
      </c>
      <c r="H1037" s="51">
        <v>3.7850000000000001</v>
      </c>
      <c r="I1037" s="51">
        <v>3.7850000000000001</v>
      </c>
      <c r="J1037" s="51">
        <v>4.0659999999999998</v>
      </c>
      <c r="K1037" s="51">
        <v>4.0659999999999998</v>
      </c>
    </row>
    <row r="1038" spans="1:11" x14ac:dyDescent="0.2">
      <c r="A1038" s="57">
        <v>41631</v>
      </c>
      <c r="B1038" s="51">
        <v>3.6419999999999999</v>
      </c>
      <c r="C1038" s="51">
        <v>3.6419999999999999</v>
      </c>
      <c r="D1038" s="51">
        <v>3.5939999999999999</v>
      </c>
      <c r="E1038" s="51">
        <v>3.5939999999999999</v>
      </c>
      <c r="F1038" s="51">
        <v>3.7040000000000002</v>
      </c>
      <c r="G1038" s="51">
        <v>3.7040000000000002</v>
      </c>
      <c r="H1038" s="51">
        <v>3.8079999999999998</v>
      </c>
      <c r="I1038" s="51">
        <v>3.8079999999999998</v>
      </c>
      <c r="J1038" s="51">
        <v>4.0730000000000004</v>
      </c>
      <c r="K1038" s="51">
        <v>4.0730000000000004</v>
      </c>
    </row>
    <row r="1039" spans="1:11" x14ac:dyDescent="0.2">
      <c r="A1039" s="57">
        <v>41638</v>
      </c>
      <c r="B1039" s="51">
        <v>3.6949999999999998</v>
      </c>
      <c r="C1039" s="51">
        <v>3.6949999999999998</v>
      </c>
      <c r="D1039" s="51">
        <v>3.6469999999999998</v>
      </c>
      <c r="E1039" s="51">
        <v>3.6469999999999998</v>
      </c>
      <c r="F1039" s="51">
        <v>3.7559999999999998</v>
      </c>
      <c r="G1039" s="51">
        <v>3.7559999999999998</v>
      </c>
      <c r="H1039" s="51">
        <v>3.8580000000000001</v>
      </c>
      <c r="I1039" s="51">
        <v>3.8580000000000001</v>
      </c>
      <c r="J1039" s="51">
        <v>4.1040000000000001</v>
      </c>
      <c r="K1039" s="51">
        <v>4.1040000000000001</v>
      </c>
    </row>
    <row r="1040" spans="1:11" x14ac:dyDescent="0.2">
      <c r="A1040" s="57">
        <v>41645</v>
      </c>
      <c r="B1040" s="51">
        <v>3.714</v>
      </c>
      <c r="C1040" s="51">
        <v>3.714</v>
      </c>
      <c r="D1040" s="51">
        <v>3.6669999999999998</v>
      </c>
      <c r="E1040" s="51">
        <v>3.6669999999999998</v>
      </c>
      <c r="F1040" s="51">
        <v>3.7749999999999999</v>
      </c>
      <c r="G1040" s="51">
        <v>3.7749999999999999</v>
      </c>
      <c r="H1040" s="51">
        <v>3.8780000000000001</v>
      </c>
      <c r="I1040" s="51">
        <v>3.8780000000000001</v>
      </c>
      <c r="J1040" s="51">
        <v>4.1189999999999998</v>
      </c>
      <c r="K1040" s="51">
        <v>4.1189999999999998</v>
      </c>
    </row>
    <row r="1041" spans="1:11" x14ac:dyDescent="0.2">
      <c r="A1041" s="57">
        <v>41652</v>
      </c>
      <c r="B1041" s="51">
        <v>3.6829999999999998</v>
      </c>
      <c r="C1041" s="51">
        <v>3.6829999999999998</v>
      </c>
      <c r="D1041" s="51">
        <v>3.6349999999999998</v>
      </c>
      <c r="E1041" s="51">
        <v>3.6349999999999998</v>
      </c>
      <c r="F1041" s="51">
        <v>3.746</v>
      </c>
      <c r="G1041" s="51">
        <v>3.746</v>
      </c>
      <c r="H1041" s="51">
        <v>3.8519999999999999</v>
      </c>
      <c r="I1041" s="51">
        <v>3.8519999999999999</v>
      </c>
      <c r="J1041" s="51">
        <v>4.085</v>
      </c>
      <c r="K1041" s="51">
        <v>4.085</v>
      </c>
    </row>
    <row r="1042" spans="1:11" x14ac:dyDescent="0.2">
      <c r="A1042" s="57">
        <v>41659</v>
      </c>
      <c r="B1042" s="51">
        <v>3.6379999999999999</v>
      </c>
      <c r="C1042" s="51">
        <v>3.6379999999999999</v>
      </c>
      <c r="D1042" s="51">
        <v>3.589</v>
      </c>
      <c r="E1042" s="51">
        <v>3.589</v>
      </c>
      <c r="F1042" s="51">
        <v>3.698</v>
      </c>
      <c r="G1042" s="51">
        <v>3.698</v>
      </c>
      <c r="H1042" s="51">
        <v>3.806</v>
      </c>
      <c r="I1042" s="51">
        <v>3.806</v>
      </c>
      <c r="J1042" s="51">
        <v>4.056</v>
      </c>
      <c r="K1042" s="51">
        <v>4.056</v>
      </c>
    </row>
    <row r="1043" spans="1:11" x14ac:dyDescent="0.2">
      <c r="A1043" s="57">
        <v>41666</v>
      </c>
      <c r="B1043" s="51">
        <v>3.63</v>
      </c>
      <c r="C1043" s="51">
        <v>3.63</v>
      </c>
      <c r="D1043" s="51">
        <v>3.5819999999999999</v>
      </c>
      <c r="E1043" s="51">
        <v>3.5819999999999999</v>
      </c>
      <c r="F1043" s="51">
        <v>3.6920000000000002</v>
      </c>
      <c r="G1043" s="51">
        <v>3.6920000000000002</v>
      </c>
      <c r="H1043" s="51">
        <v>3.798</v>
      </c>
      <c r="I1043" s="51">
        <v>3.798</v>
      </c>
      <c r="J1043" s="51">
        <v>4.0679999999999996</v>
      </c>
      <c r="K1043" s="51">
        <v>4.0679999999999996</v>
      </c>
    </row>
    <row r="1044" spans="1:11" x14ac:dyDescent="0.2">
      <c r="A1044" s="57">
        <v>41673</v>
      </c>
      <c r="B1044" s="51">
        <v>3.6389999999999998</v>
      </c>
      <c r="C1044" s="51">
        <v>3.6389999999999998</v>
      </c>
      <c r="D1044" s="51">
        <v>3.59</v>
      </c>
      <c r="E1044" s="51">
        <v>3.59</v>
      </c>
      <c r="F1044" s="51">
        <v>3.7010000000000001</v>
      </c>
      <c r="G1044" s="51">
        <v>3.7010000000000001</v>
      </c>
      <c r="H1044" s="51">
        <v>3.8069999999999999</v>
      </c>
      <c r="I1044" s="51">
        <v>3.8069999999999999</v>
      </c>
      <c r="J1044" s="51">
        <v>4.0720000000000001</v>
      </c>
      <c r="K1044" s="51">
        <v>4.0720000000000001</v>
      </c>
    </row>
    <row r="1045" spans="1:11" x14ac:dyDescent="0.2">
      <c r="A1045" s="57">
        <v>41680</v>
      </c>
      <c r="B1045" s="51">
        <v>3.6749999999999998</v>
      </c>
      <c r="C1045" s="51">
        <v>3.6749999999999998</v>
      </c>
      <c r="D1045" s="51">
        <v>3.6259999999999999</v>
      </c>
      <c r="E1045" s="51">
        <v>3.6259999999999999</v>
      </c>
      <c r="F1045" s="51">
        <v>3.7389999999999999</v>
      </c>
      <c r="G1045" s="51">
        <v>3.7389999999999999</v>
      </c>
      <c r="H1045" s="51">
        <v>3.847</v>
      </c>
      <c r="I1045" s="51">
        <v>3.847</v>
      </c>
      <c r="J1045" s="51">
        <v>4.08</v>
      </c>
      <c r="K1045" s="51">
        <v>4.08</v>
      </c>
    </row>
    <row r="1046" spans="1:11" x14ac:dyDescent="0.2">
      <c r="A1046" s="57">
        <v>41687</v>
      </c>
      <c r="B1046" s="51">
        <v>3.7469999999999999</v>
      </c>
      <c r="C1046" s="51">
        <v>3.7469999999999999</v>
      </c>
      <c r="D1046" s="51">
        <v>3.6970000000000001</v>
      </c>
      <c r="E1046" s="51">
        <v>3.6970000000000001</v>
      </c>
      <c r="F1046" s="51">
        <v>3.81</v>
      </c>
      <c r="G1046" s="51">
        <v>3.81</v>
      </c>
      <c r="H1046" s="51">
        <v>3.92</v>
      </c>
      <c r="I1046" s="51">
        <v>3.92</v>
      </c>
      <c r="J1046" s="51">
        <v>4.0750000000000002</v>
      </c>
      <c r="K1046" s="51">
        <v>4.0750000000000002</v>
      </c>
    </row>
    <row r="1047" spans="1:11" x14ac:dyDescent="0.2">
      <c r="A1047" s="57">
        <v>41694</v>
      </c>
      <c r="B1047" s="51">
        <v>3.8439999999999999</v>
      </c>
      <c r="C1047" s="51">
        <v>3.8439999999999999</v>
      </c>
      <c r="D1047" s="51">
        <v>3.7949999999999999</v>
      </c>
      <c r="E1047" s="51">
        <v>3.7949999999999999</v>
      </c>
      <c r="F1047" s="51">
        <v>3.9049999999999998</v>
      </c>
      <c r="G1047" s="51">
        <v>3.9049999999999998</v>
      </c>
      <c r="H1047" s="51">
        <v>4.0119999999999996</v>
      </c>
      <c r="I1047" s="51">
        <v>4.0119999999999996</v>
      </c>
      <c r="J1047" s="51">
        <v>4.109</v>
      </c>
      <c r="K1047" s="51">
        <v>4.109</v>
      </c>
    </row>
    <row r="1048" spans="1:11" x14ac:dyDescent="0.2">
      <c r="A1048" s="57">
        <v>41701</v>
      </c>
      <c r="B1048" s="51">
        <v>3.9039999999999999</v>
      </c>
      <c r="C1048" s="51">
        <v>3.9039999999999999</v>
      </c>
      <c r="D1048" s="51">
        <v>3.855</v>
      </c>
      <c r="E1048" s="51">
        <v>3.855</v>
      </c>
      <c r="F1048" s="51">
        <v>3.9670000000000001</v>
      </c>
      <c r="G1048" s="51">
        <v>3.9670000000000001</v>
      </c>
      <c r="H1048" s="51">
        <v>4.0759999999999996</v>
      </c>
      <c r="I1048" s="51">
        <v>4.0759999999999996</v>
      </c>
      <c r="J1048" s="51">
        <v>4.1189999999999998</v>
      </c>
      <c r="K1048" s="51">
        <v>4.1189999999999998</v>
      </c>
    </row>
    <row r="1049" spans="1:11" x14ac:dyDescent="0.2">
      <c r="A1049" s="57">
        <v>41708</v>
      </c>
      <c r="B1049" s="51">
        <v>3.9460000000000002</v>
      </c>
      <c r="C1049" s="51">
        <v>3.9460000000000002</v>
      </c>
      <c r="D1049" s="51">
        <v>3.8969999999999998</v>
      </c>
      <c r="E1049" s="51">
        <v>3.8969999999999998</v>
      </c>
      <c r="F1049" s="51">
        <v>4.0069999999999997</v>
      </c>
      <c r="G1049" s="51">
        <v>4.0069999999999997</v>
      </c>
      <c r="H1049" s="51">
        <v>4.1139999999999999</v>
      </c>
      <c r="I1049" s="51">
        <v>4.1139999999999999</v>
      </c>
      <c r="J1049" s="51">
        <v>4.1120000000000001</v>
      </c>
      <c r="K1049" s="51">
        <v>4.1120000000000001</v>
      </c>
    </row>
    <row r="1050" spans="1:11" x14ac:dyDescent="0.2">
      <c r="A1050" s="57">
        <v>41715</v>
      </c>
      <c r="B1050" s="51">
        <v>4.0069999999999997</v>
      </c>
      <c r="C1050" s="51">
        <v>4.0069999999999997</v>
      </c>
      <c r="D1050" s="51">
        <v>3.9580000000000002</v>
      </c>
      <c r="E1050" s="51">
        <v>3.9580000000000002</v>
      </c>
      <c r="F1050" s="51">
        <v>4.07</v>
      </c>
      <c r="G1050" s="51">
        <v>4.07</v>
      </c>
      <c r="H1050" s="51">
        <v>4.1790000000000003</v>
      </c>
      <c r="I1050" s="51">
        <v>4.1790000000000003</v>
      </c>
      <c r="J1050" s="51">
        <v>4.0869999999999997</v>
      </c>
      <c r="K1050" s="51">
        <v>4.0869999999999997</v>
      </c>
    </row>
    <row r="1051" spans="1:11" x14ac:dyDescent="0.2">
      <c r="A1051" s="57">
        <v>41722</v>
      </c>
      <c r="B1051" s="51">
        <v>4.0190000000000001</v>
      </c>
      <c r="C1051" s="51">
        <v>4.0190000000000001</v>
      </c>
      <c r="D1051" s="51">
        <v>3.9689999999999999</v>
      </c>
      <c r="E1051" s="51">
        <v>3.9689999999999999</v>
      </c>
      <c r="F1051" s="51">
        <v>4.0819999999999999</v>
      </c>
      <c r="G1051" s="51">
        <v>4.0819999999999999</v>
      </c>
      <c r="H1051" s="51">
        <v>4.1900000000000004</v>
      </c>
      <c r="I1051" s="51">
        <v>4.1900000000000004</v>
      </c>
      <c r="J1051" s="51">
        <v>4.0810000000000004</v>
      </c>
      <c r="K1051" s="51">
        <v>4.0810000000000004</v>
      </c>
    </row>
    <row r="1052" spans="1:11" x14ac:dyDescent="0.2">
      <c r="A1052" s="57">
        <v>41729</v>
      </c>
      <c r="B1052" s="51">
        <v>4.0449999999999999</v>
      </c>
      <c r="C1052" s="51">
        <v>4.0449999999999999</v>
      </c>
      <c r="D1052" s="51">
        <v>3.9969999999999999</v>
      </c>
      <c r="E1052" s="51">
        <v>3.9969999999999999</v>
      </c>
      <c r="F1052" s="51">
        <v>4.1059999999999999</v>
      </c>
      <c r="G1052" s="51">
        <v>4.1059999999999999</v>
      </c>
      <c r="H1052" s="51">
        <v>4.2130000000000001</v>
      </c>
      <c r="I1052" s="51">
        <v>4.2130000000000001</v>
      </c>
      <c r="J1052" s="51">
        <v>4.0599999999999996</v>
      </c>
      <c r="K1052" s="51">
        <v>4.0599999999999996</v>
      </c>
    </row>
    <row r="1053" spans="1:11" x14ac:dyDescent="0.2">
      <c r="A1053" s="57">
        <v>41736</v>
      </c>
      <c r="B1053" s="51">
        <v>4.077</v>
      </c>
      <c r="C1053" s="51">
        <v>4.077</v>
      </c>
      <c r="D1053" s="51">
        <v>4.0279999999999996</v>
      </c>
      <c r="E1053" s="51">
        <v>4.0279999999999996</v>
      </c>
      <c r="F1053" s="51">
        <v>4.1399999999999997</v>
      </c>
      <c r="G1053" s="51">
        <v>4.1399999999999997</v>
      </c>
      <c r="H1053" s="51">
        <v>4.2480000000000002</v>
      </c>
      <c r="I1053" s="51">
        <v>4.2480000000000002</v>
      </c>
      <c r="J1053" s="51">
        <v>4.056</v>
      </c>
      <c r="K1053" s="51">
        <v>4.056</v>
      </c>
    </row>
    <row r="1054" spans="1:11" x14ac:dyDescent="0.2">
      <c r="A1054" s="57">
        <v>41743</v>
      </c>
      <c r="B1054" s="51">
        <v>4.2060000000000004</v>
      </c>
      <c r="C1054" s="51">
        <v>4.2060000000000004</v>
      </c>
      <c r="D1054" s="51">
        <v>4.1559999999999997</v>
      </c>
      <c r="E1054" s="51">
        <v>4.1559999999999997</v>
      </c>
      <c r="F1054" s="51">
        <v>4.2690000000000001</v>
      </c>
      <c r="G1054" s="51">
        <v>4.2690000000000001</v>
      </c>
      <c r="H1054" s="51">
        <v>4.3810000000000002</v>
      </c>
      <c r="I1054" s="51">
        <v>4.3810000000000002</v>
      </c>
      <c r="J1054" s="51">
        <v>4.056</v>
      </c>
      <c r="K1054" s="51">
        <v>4.056</v>
      </c>
    </row>
    <row r="1055" spans="1:11" x14ac:dyDescent="0.2">
      <c r="A1055" s="57">
        <v>41750</v>
      </c>
      <c r="B1055" s="51">
        <v>4.2539999999999996</v>
      </c>
      <c r="C1055" s="51">
        <v>4.2539999999999996</v>
      </c>
      <c r="D1055" s="51">
        <v>4.2060000000000004</v>
      </c>
      <c r="E1055" s="51">
        <v>4.2060000000000004</v>
      </c>
      <c r="F1055" s="51">
        <v>4.3159999999999998</v>
      </c>
      <c r="G1055" s="51">
        <v>4.3159999999999998</v>
      </c>
      <c r="H1055" s="51">
        <v>4.423</v>
      </c>
      <c r="I1055" s="51">
        <v>4.423</v>
      </c>
      <c r="J1055" s="51">
        <v>4.1020000000000003</v>
      </c>
      <c r="K1055" s="51">
        <v>4.1020000000000003</v>
      </c>
    </row>
    <row r="1056" spans="1:11" x14ac:dyDescent="0.2">
      <c r="A1056" s="57">
        <v>41757</v>
      </c>
      <c r="B1056" s="51">
        <v>4.3019999999999996</v>
      </c>
      <c r="C1056" s="51">
        <v>4.3019999999999996</v>
      </c>
      <c r="D1056" s="51">
        <v>4.2539999999999996</v>
      </c>
      <c r="E1056" s="51">
        <v>4.2539999999999996</v>
      </c>
      <c r="F1056" s="51">
        <v>4.3630000000000004</v>
      </c>
      <c r="G1056" s="51">
        <v>4.3630000000000004</v>
      </c>
      <c r="H1056" s="51">
        <v>4.4710000000000001</v>
      </c>
      <c r="I1056" s="51">
        <v>4.4710000000000001</v>
      </c>
      <c r="J1056" s="51">
        <v>4.1399999999999997</v>
      </c>
      <c r="K1056" s="51">
        <v>4.1399999999999997</v>
      </c>
    </row>
    <row r="1057" spans="1:11" x14ac:dyDescent="0.2">
      <c r="A1057" s="57">
        <v>41764</v>
      </c>
      <c r="B1057" s="51">
        <v>4.2709999999999999</v>
      </c>
      <c r="C1057" s="51">
        <v>4.2709999999999999</v>
      </c>
      <c r="D1057" s="51">
        <v>4.2220000000000004</v>
      </c>
      <c r="E1057" s="51">
        <v>4.2220000000000004</v>
      </c>
      <c r="F1057" s="51">
        <v>4.3319999999999999</v>
      </c>
      <c r="G1057" s="51">
        <v>4.3319999999999999</v>
      </c>
      <c r="H1057" s="51">
        <v>4.4390000000000001</v>
      </c>
      <c r="I1057" s="51">
        <v>4.4390000000000001</v>
      </c>
      <c r="J1057" s="51">
        <v>4.1319999999999997</v>
      </c>
      <c r="K1057" s="51">
        <v>4.1319999999999997</v>
      </c>
    </row>
    <row r="1058" spans="1:11" x14ac:dyDescent="0.2">
      <c r="A1058" s="57">
        <v>41771</v>
      </c>
      <c r="B1058" s="51">
        <v>4.218</v>
      </c>
      <c r="C1058" s="51">
        <v>4.218</v>
      </c>
      <c r="D1058" s="51">
        <v>4.1689999999999996</v>
      </c>
      <c r="E1058" s="51">
        <v>4.1689999999999996</v>
      </c>
      <c r="F1058" s="51">
        <v>4.2809999999999997</v>
      </c>
      <c r="G1058" s="51">
        <v>4.2809999999999997</v>
      </c>
      <c r="H1058" s="51">
        <v>4.3869999999999996</v>
      </c>
      <c r="I1058" s="51">
        <v>4.3869999999999996</v>
      </c>
      <c r="J1058" s="51">
        <v>4.1260000000000003</v>
      </c>
      <c r="K1058" s="51">
        <v>4.1260000000000003</v>
      </c>
    </row>
    <row r="1059" spans="1:11" x14ac:dyDescent="0.2">
      <c r="A1059" s="57">
        <v>41778</v>
      </c>
      <c r="B1059" s="51">
        <v>4.2080000000000002</v>
      </c>
      <c r="C1059" s="51">
        <v>4.2080000000000002</v>
      </c>
      <c r="D1059" s="51">
        <v>4.1589999999999998</v>
      </c>
      <c r="E1059" s="51">
        <v>4.1589999999999998</v>
      </c>
      <c r="F1059" s="51">
        <v>4.2699999999999996</v>
      </c>
      <c r="G1059" s="51">
        <v>4.2699999999999996</v>
      </c>
      <c r="H1059" s="51">
        <v>4.3769999999999998</v>
      </c>
      <c r="I1059" s="51">
        <v>4.3769999999999998</v>
      </c>
      <c r="J1059" s="51">
        <v>4.1100000000000003</v>
      </c>
      <c r="K1059" s="51">
        <v>4.1100000000000003</v>
      </c>
    </row>
    <row r="1060" spans="1:11" x14ac:dyDescent="0.2">
      <c r="A1060" s="57">
        <v>41785</v>
      </c>
      <c r="B1060" s="51">
        <v>4.1840000000000002</v>
      </c>
      <c r="C1060" s="51">
        <v>4.1840000000000002</v>
      </c>
      <c r="D1060" s="51">
        <v>4.1349999999999998</v>
      </c>
      <c r="E1060" s="51">
        <v>4.1349999999999998</v>
      </c>
      <c r="F1060" s="51">
        <v>4.2480000000000002</v>
      </c>
      <c r="G1060" s="51">
        <v>4.2480000000000002</v>
      </c>
      <c r="H1060" s="51">
        <v>4.3540000000000001</v>
      </c>
      <c r="I1060" s="51">
        <v>4.3540000000000001</v>
      </c>
      <c r="J1060" s="51">
        <v>4.109</v>
      </c>
      <c r="K1060" s="51">
        <v>4.109</v>
      </c>
    </row>
    <row r="1061" spans="1:11" x14ac:dyDescent="0.2">
      <c r="A1061" s="57">
        <v>41792</v>
      </c>
      <c r="B1061" s="51">
        <v>4.1760000000000002</v>
      </c>
      <c r="C1061" s="51">
        <v>4.1760000000000002</v>
      </c>
      <c r="D1061" s="51">
        <v>4.1269999999999998</v>
      </c>
      <c r="E1061" s="51">
        <v>4.1269999999999998</v>
      </c>
      <c r="F1061" s="51">
        <v>4.2389999999999999</v>
      </c>
      <c r="G1061" s="51">
        <v>4.2389999999999999</v>
      </c>
      <c r="H1061" s="51">
        <v>4.3460000000000001</v>
      </c>
      <c r="I1061" s="51">
        <v>4.3460000000000001</v>
      </c>
      <c r="J1061" s="51">
        <v>4.1029999999999998</v>
      </c>
      <c r="K1061" s="51">
        <v>4.1029999999999998</v>
      </c>
    </row>
    <row r="1062" spans="1:11" x14ac:dyDescent="0.2">
      <c r="A1062" s="57">
        <v>41799</v>
      </c>
      <c r="B1062" s="51">
        <v>4.1550000000000002</v>
      </c>
      <c r="C1062" s="51">
        <v>4.1550000000000002</v>
      </c>
      <c r="D1062" s="51">
        <v>4.1059999999999999</v>
      </c>
      <c r="E1062" s="51">
        <v>4.1059999999999999</v>
      </c>
      <c r="F1062" s="51">
        <v>4.2169999999999996</v>
      </c>
      <c r="G1062" s="51">
        <v>4.2169999999999996</v>
      </c>
      <c r="H1062" s="51">
        <v>4.3230000000000004</v>
      </c>
      <c r="I1062" s="51">
        <v>4.3230000000000004</v>
      </c>
      <c r="J1062" s="51">
        <v>4.0739999999999998</v>
      </c>
      <c r="K1062" s="51">
        <v>4.0739999999999998</v>
      </c>
    </row>
    <row r="1063" spans="1:11" x14ac:dyDescent="0.2">
      <c r="A1063" s="57">
        <v>41806</v>
      </c>
      <c r="B1063" s="51">
        <v>4.1509999999999998</v>
      </c>
      <c r="C1063" s="51">
        <v>4.1509999999999998</v>
      </c>
      <c r="D1063" s="51">
        <v>4.1020000000000003</v>
      </c>
      <c r="E1063" s="51">
        <v>4.1020000000000003</v>
      </c>
      <c r="F1063" s="51">
        <v>4.2140000000000004</v>
      </c>
      <c r="G1063" s="51">
        <v>4.2140000000000004</v>
      </c>
      <c r="H1063" s="51">
        <v>4.32</v>
      </c>
      <c r="I1063" s="51">
        <v>4.32</v>
      </c>
      <c r="J1063" s="51">
        <v>4.069</v>
      </c>
      <c r="K1063" s="51">
        <v>4.069</v>
      </c>
    </row>
    <row r="1064" spans="1:11" x14ac:dyDescent="0.2">
      <c r="A1064" s="57">
        <v>41813</v>
      </c>
      <c r="B1064" s="51">
        <v>4.1509999999999998</v>
      </c>
      <c r="C1064" s="51">
        <v>4.1509999999999998</v>
      </c>
      <c r="D1064" s="51">
        <v>4.1020000000000003</v>
      </c>
      <c r="E1064" s="51">
        <v>4.1020000000000003</v>
      </c>
      <c r="F1064" s="51">
        <v>4.218</v>
      </c>
      <c r="G1064" s="51">
        <v>4.218</v>
      </c>
      <c r="H1064" s="51">
        <v>4.32</v>
      </c>
      <c r="I1064" s="51">
        <v>4.32</v>
      </c>
      <c r="J1064" s="51">
        <v>4.1189999999999998</v>
      </c>
      <c r="K1064" s="51">
        <v>4.1189999999999998</v>
      </c>
    </row>
    <row r="1065" spans="1:11" x14ac:dyDescent="0.2">
      <c r="A1065" s="57">
        <v>41820</v>
      </c>
      <c r="B1065" s="51">
        <v>4.18</v>
      </c>
      <c r="C1065" s="51">
        <v>4.18</v>
      </c>
      <c r="D1065" s="51">
        <v>4.1319999999999997</v>
      </c>
      <c r="E1065" s="51">
        <v>4.1319999999999997</v>
      </c>
      <c r="F1065" s="51">
        <v>4.2409999999999997</v>
      </c>
      <c r="G1065" s="51">
        <v>4.2409999999999997</v>
      </c>
      <c r="H1065" s="51">
        <v>4.3499999999999996</v>
      </c>
      <c r="I1065" s="51">
        <v>4.3499999999999996</v>
      </c>
      <c r="J1065" s="51">
        <v>4.1379999999999999</v>
      </c>
      <c r="K1065" s="51">
        <v>4.1379999999999999</v>
      </c>
    </row>
    <row r="1066" spans="1:11" x14ac:dyDescent="0.2">
      <c r="A1066" s="57">
        <v>41827</v>
      </c>
      <c r="B1066" s="51">
        <v>4.1769999999999996</v>
      </c>
      <c r="C1066" s="51">
        <v>4.1769999999999996</v>
      </c>
      <c r="D1066" s="51">
        <v>4.1280000000000001</v>
      </c>
      <c r="E1066" s="51">
        <v>4.1280000000000001</v>
      </c>
      <c r="F1066" s="51">
        <v>4.2389999999999999</v>
      </c>
      <c r="G1066" s="51">
        <v>4.2389999999999999</v>
      </c>
      <c r="H1066" s="51">
        <v>4.3470000000000004</v>
      </c>
      <c r="I1066" s="51">
        <v>4.3470000000000004</v>
      </c>
      <c r="J1066" s="51">
        <v>4.1349999999999998</v>
      </c>
      <c r="K1066" s="51">
        <v>4.1349999999999998</v>
      </c>
    </row>
    <row r="1067" spans="1:11" x14ac:dyDescent="0.2">
      <c r="A1067" s="57">
        <v>41834</v>
      </c>
      <c r="B1067" s="51">
        <v>4.1379999999999999</v>
      </c>
      <c r="C1067" s="51">
        <v>4.1379999999999999</v>
      </c>
      <c r="D1067" s="51">
        <v>4.09</v>
      </c>
      <c r="E1067" s="51">
        <v>4.09</v>
      </c>
      <c r="F1067" s="51">
        <v>4.1980000000000004</v>
      </c>
      <c r="G1067" s="51">
        <v>4.1980000000000004</v>
      </c>
      <c r="H1067" s="51">
        <v>4.3040000000000003</v>
      </c>
      <c r="I1067" s="51">
        <v>4.3040000000000003</v>
      </c>
      <c r="J1067" s="51">
        <v>4.1189999999999998</v>
      </c>
      <c r="K1067" s="51">
        <v>4.1189999999999998</v>
      </c>
    </row>
    <row r="1068" spans="1:11" x14ac:dyDescent="0.2">
      <c r="A1068" s="57">
        <v>41841</v>
      </c>
      <c r="B1068" s="51">
        <v>4.0830000000000002</v>
      </c>
      <c r="C1068" s="51">
        <v>4.0830000000000002</v>
      </c>
      <c r="D1068" s="51">
        <v>4.0339999999999998</v>
      </c>
      <c r="E1068" s="51">
        <v>4.0339999999999998</v>
      </c>
      <c r="F1068" s="51">
        <v>4.1459999999999999</v>
      </c>
      <c r="G1068" s="51">
        <v>4.1459999999999999</v>
      </c>
      <c r="H1068" s="51">
        <v>4.2510000000000003</v>
      </c>
      <c r="I1068" s="51">
        <v>4.2510000000000003</v>
      </c>
      <c r="J1068" s="51">
        <v>4.0960000000000001</v>
      </c>
      <c r="K1068" s="51">
        <v>4.0960000000000001</v>
      </c>
    </row>
    <row r="1069" spans="1:11" x14ac:dyDescent="0.2">
      <c r="A1069" s="57">
        <v>41848</v>
      </c>
      <c r="B1069" s="51">
        <v>4.0410000000000004</v>
      </c>
      <c r="C1069" s="51">
        <v>4.0410000000000004</v>
      </c>
      <c r="D1069" s="51">
        <v>3.9910000000000001</v>
      </c>
      <c r="E1069" s="51">
        <v>3.9910000000000001</v>
      </c>
      <c r="F1069" s="51">
        <v>4.1059999999999999</v>
      </c>
      <c r="G1069" s="51">
        <v>4.1059999999999999</v>
      </c>
      <c r="H1069" s="51">
        <v>4.2119999999999997</v>
      </c>
      <c r="I1069" s="51">
        <v>4.2119999999999997</v>
      </c>
      <c r="J1069" s="51">
        <v>4.09</v>
      </c>
      <c r="K1069" s="51">
        <v>4.09</v>
      </c>
    </row>
    <row r="1070" spans="1:11" x14ac:dyDescent="0.2">
      <c r="A1070" s="57">
        <v>41855</v>
      </c>
      <c r="B1070" s="51">
        <v>4</v>
      </c>
      <c r="C1070" s="51">
        <v>4</v>
      </c>
      <c r="D1070" s="51">
        <v>3.948</v>
      </c>
      <c r="E1070" s="51">
        <v>3.948</v>
      </c>
      <c r="F1070" s="51">
        <v>4.0720000000000001</v>
      </c>
      <c r="G1070" s="51">
        <v>4.0720000000000001</v>
      </c>
      <c r="H1070" s="51">
        <v>4.1769999999999996</v>
      </c>
      <c r="I1070" s="51">
        <v>4.1769999999999996</v>
      </c>
      <c r="J1070" s="51">
        <v>4.0869999999999997</v>
      </c>
      <c r="K1070" s="51">
        <v>4.0869999999999997</v>
      </c>
    </row>
    <row r="1071" spans="1:11" x14ac:dyDescent="0.2">
      <c r="A1071" s="57">
        <v>41862</v>
      </c>
      <c r="B1071" s="51">
        <v>3.9740000000000002</v>
      </c>
      <c r="C1071" s="51">
        <v>3.9740000000000002</v>
      </c>
      <c r="D1071" s="51">
        <v>3.9260000000000002</v>
      </c>
      <c r="E1071" s="51">
        <v>3.9260000000000002</v>
      </c>
      <c r="F1071" s="51">
        <v>4.0350000000000001</v>
      </c>
      <c r="G1071" s="51">
        <v>4.0350000000000001</v>
      </c>
      <c r="H1071" s="51">
        <v>4.141</v>
      </c>
      <c r="I1071" s="51">
        <v>4.141</v>
      </c>
      <c r="J1071" s="51">
        <v>4.0839999999999996</v>
      </c>
      <c r="K1071" s="51">
        <v>4.0839999999999996</v>
      </c>
    </row>
    <row r="1072" spans="1:11" x14ac:dyDescent="0.2">
      <c r="A1072" s="57">
        <v>41869</v>
      </c>
      <c r="B1072" s="51">
        <v>3.9460000000000002</v>
      </c>
      <c r="C1072" s="51">
        <v>3.9460000000000002</v>
      </c>
      <c r="D1072" s="51">
        <v>3.8980000000000001</v>
      </c>
      <c r="E1072" s="51">
        <v>3.8980000000000001</v>
      </c>
      <c r="F1072" s="51">
        <v>4.0110000000000001</v>
      </c>
      <c r="G1072" s="51">
        <v>4.0110000000000001</v>
      </c>
      <c r="H1072" s="51">
        <v>4.1139999999999999</v>
      </c>
      <c r="I1072" s="51">
        <v>4.1139999999999999</v>
      </c>
      <c r="J1072" s="51">
        <v>4.0860000000000003</v>
      </c>
      <c r="K1072" s="51">
        <v>4.0860000000000003</v>
      </c>
    </row>
    <row r="1073" spans="1:11" x14ac:dyDescent="0.2">
      <c r="A1073" s="57">
        <v>41876</v>
      </c>
      <c r="B1073" s="51">
        <v>3.9249999999999998</v>
      </c>
      <c r="C1073" s="51">
        <v>3.9249999999999998</v>
      </c>
      <c r="D1073" s="51">
        <v>3.8759999999999999</v>
      </c>
      <c r="E1073" s="51">
        <v>3.8759999999999999</v>
      </c>
      <c r="F1073" s="51">
        <v>3.99</v>
      </c>
      <c r="G1073" s="51">
        <v>3.99</v>
      </c>
      <c r="H1073" s="51">
        <v>4.093</v>
      </c>
      <c r="I1073" s="51">
        <v>4.093</v>
      </c>
      <c r="J1073" s="51">
        <v>4.0839999999999996</v>
      </c>
      <c r="K1073" s="51">
        <v>4.0839999999999996</v>
      </c>
    </row>
    <row r="1074" spans="1:11" x14ac:dyDescent="0.2">
      <c r="A1074" s="57">
        <v>41883</v>
      </c>
      <c r="B1074" s="51">
        <v>3.891</v>
      </c>
      <c r="C1074" s="51">
        <v>3.891</v>
      </c>
      <c r="D1074" s="51">
        <v>3.843</v>
      </c>
      <c r="E1074" s="51">
        <v>3.843</v>
      </c>
      <c r="F1074" s="51">
        <v>3.9540000000000002</v>
      </c>
      <c r="G1074" s="51">
        <v>3.9540000000000002</v>
      </c>
      <c r="H1074" s="51">
        <v>4.0579999999999998</v>
      </c>
      <c r="I1074" s="51">
        <v>4.0579999999999998</v>
      </c>
      <c r="J1074" s="51">
        <v>4.0789999999999997</v>
      </c>
      <c r="K1074" s="51">
        <v>4.0789999999999997</v>
      </c>
    </row>
    <row r="1075" spans="1:11" x14ac:dyDescent="0.2">
      <c r="A1075" s="57">
        <v>41890</v>
      </c>
      <c r="B1075" s="51">
        <v>3.863</v>
      </c>
      <c r="C1075" s="51">
        <v>3.863</v>
      </c>
      <c r="D1075" s="51">
        <v>3.8159999999999998</v>
      </c>
      <c r="E1075" s="51">
        <v>3.8159999999999998</v>
      </c>
      <c r="F1075" s="51">
        <v>3.9239999999999999</v>
      </c>
      <c r="G1075" s="51">
        <v>3.9239999999999999</v>
      </c>
      <c r="H1075" s="51">
        <v>4.0279999999999996</v>
      </c>
      <c r="I1075" s="51">
        <v>4.0279999999999996</v>
      </c>
      <c r="J1075" s="51">
        <v>4.0789999999999997</v>
      </c>
      <c r="K1075" s="51">
        <v>4.0789999999999997</v>
      </c>
    </row>
    <row r="1076" spans="1:11" x14ac:dyDescent="0.2">
      <c r="A1076" s="57">
        <v>41897</v>
      </c>
      <c r="B1076" s="51">
        <v>3.8330000000000002</v>
      </c>
      <c r="C1076" s="51">
        <v>3.8330000000000002</v>
      </c>
      <c r="D1076" s="51">
        <v>3.786</v>
      </c>
      <c r="E1076" s="51">
        <v>3.786</v>
      </c>
      <c r="F1076" s="51">
        <v>3.8929999999999998</v>
      </c>
      <c r="G1076" s="51">
        <v>3.8929999999999998</v>
      </c>
      <c r="H1076" s="51">
        <v>3.9969999999999999</v>
      </c>
      <c r="I1076" s="51">
        <v>3.9969999999999999</v>
      </c>
      <c r="J1076" s="51">
        <v>4.0620000000000003</v>
      </c>
      <c r="K1076" s="51">
        <v>4.0620000000000003</v>
      </c>
    </row>
    <row r="1077" spans="1:11" x14ac:dyDescent="0.2">
      <c r="A1077" s="57">
        <v>41904</v>
      </c>
      <c r="B1077" s="51">
        <v>3.7749999999999999</v>
      </c>
      <c r="C1077" s="51">
        <v>3.7749999999999999</v>
      </c>
      <c r="D1077" s="51">
        <v>3.7280000000000002</v>
      </c>
      <c r="E1077" s="51">
        <v>3.7280000000000002</v>
      </c>
      <c r="F1077" s="51">
        <v>3.8359999999999999</v>
      </c>
      <c r="G1077" s="51">
        <v>3.8359999999999999</v>
      </c>
      <c r="H1077" s="51">
        <v>3.9409999999999998</v>
      </c>
      <c r="I1077" s="51">
        <v>3.9409999999999998</v>
      </c>
      <c r="J1077" s="51">
        <v>4.0410000000000004</v>
      </c>
      <c r="K1077" s="51">
        <v>4.0410000000000004</v>
      </c>
    </row>
    <row r="1078" spans="1:11" x14ac:dyDescent="0.2">
      <c r="A1078" s="57">
        <v>41911</v>
      </c>
      <c r="B1078" s="51">
        <v>3.7410000000000001</v>
      </c>
      <c r="C1078" s="51">
        <v>3.7410000000000001</v>
      </c>
      <c r="D1078" s="51">
        <v>3.6930000000000001</v>
      </c>
      <c r="E1078" s="51">
        <v>3.6930000000000001</v>
      </c>
      <c r="F1078" s="51">
        <v>3.802</v>
      </c>
      <c r="G1078" s="51">
        <v>3.802</v>
      </c>
      <c r="H1078" s="51">
        <v>3.9060000000000001</v>
      </c>
      <c r="I1078" s="51">
        <v>3.9060000000000001</v>
      </c>
      <c r="J1078" s="51">
        <v>4.0069999999999997</v>
      </c>
      <c r="K1078" s="51">
        <v>4.0069999999999997</v>
      </c>
    </row>
    <row r="1079" spans="1:11" x14ac:dyDescent="0.2">
      <c r="A1079" s="57">
        <v>41918</v>
      </c>
      <c r="B1079" s="51">
        <v>3.714</v>
      </c>
      <c r="C1079" s="51">
        <v>3.714</v>
      </c>
      <c r="D1079" s="51">
        <v>3.6659999999999999</v>
      </c>
      <c r="E1079" s="51">
        <v>3.6659999999999999</v>
      </c>
      <c r="F1079" s="51">
        <v>3.7759999999999998</v>
      </c>
      <c r="G1079" s="51">
        <v>3.7759999999999998</v>
      </c>
      <c r="H1079" s="51">
        <v>3.8809999999999998</v>
      </c>
      <c r="I1079" s="51">
        <v>3.8809999999999998</v>
      </c>
      <c r="J1079" s="51">
        <v>3.9980000000000002</v>
      </c>
      <c r="K1079" s="51">
        <v>3.9980000000000002</v>
      </c>
    </row>
    <row r="1080" spans="1:11" x14ac:dyDescent="0.2">
      <c r="A1080" s="57">
        <v>41925</v>
      </c>
      <c r="B1080" s="51">
        <v>3.6469999999999998</v>
      </c>
      <c r="C1080" s="51">
        <v>3.6469999999999998</v>
      </c>
      <c r="D1080" s="51">
        <v>3.5979999999999999</v>
      </c>
      <c r="E1080" s="51">
        <v>3.5979999999999999</v>
      </c>
      <c r="F1080" s="51">
        <v>3.71</v>
      </c>
      <c r="G1080" s="51">
        <v>3.71</v>
      </c>
      <c r="H1080" s="51">
        <v>3.8180000000000001</v>
      </c>
      <c r="I1080" s="51">
        <v>3.8180000000000001</v>
      </c>
      <c r="J1080" s="51">
        <v>3.9649999999999999</v>
      </c>
      <c r="K1080" s="51">
        <v>3.9649999999999999</v>
      </c>
    </row>
    <row r="1081" spans="1:11" x14ac:dyDescent="0.2">
      <c r="A1081" s="57">
        <v>41932</v>
      </c>
      <c r="B1081" s="51">
        <v>3.5379999999999998</v>
      </c>
      <c r="C1081" s="51">
        <v>3.5379999999999998</v>
      </c>
      <c r="D1081" s="51">
        <v>3.4889999999999999</v>
      </c>
      <c r="E1081" s="51">
        <v>3.4889999999999999</v>
      </c>
      <c r="F1081" s="51">
        <v>3.601</v>
      </c>
      <c r="G1081" s="51">
        <v>3.601</v>
      </c>
      <c r="H1081" s="51">
        <v>3.706</v>
      </c>
      <c r="I1081" s="51">
        <v>3.706</v>
      </c>
      <c r="J1081" s="51">
        <v>3.9129999999999998</v>
      </c>
      <c r="K1081" s="51">
        <v>3.9129999999999998</v>
      </c>
    </row>
    <row r="1082" spans="1:11" x14ac:dyDescent="0.2">
      <c r="A1082" s="57">
        <v>41939</v>
      </c>
      <c r="B1082" s="51">
        <v>3.44</v>
      </c>
      <c r="C1082" s="51">
        <v>3.44</v>
      </c>
      <c r="D1082" s="51">
        <v>3.39</v>
      </c>
      <c r="E1082" s="51">
        <v>3.39</v>
      </c>
      <c r="F1082" s="51">
        <v>3.504</v>
      </c>
      <c r="G1082" s="51">
        <v>3.504</v>
      </c>
      <c r="H1082" s="51">
        <v>3.6120000000000001</v>
      </c>
      <c r="I1082" s="51">
        <v>3.6120000000000001</v>
      </c>
      <c r="J1082" s="51">
        <v>3.8759999999999999</v>
      </c>
      <c r="K1082" s="51">
        <v>3.8759999999999999</v>
      </c>
    </row>
    <row r="1083" spans="1:11" x14ac:dyDescent="0.2">
      <c r="A1083" s="57">
        <v>41946</v>
      </c>
      <c r="B1083" s="51">
        <v>3.3479999999999999</v>
      </c>
      <c r="C1083" s="51">
        <v>3.3479999999999999</v>
      </c>
      <c r="D1083" s="51">
        <v>3.3</v>
      </c>
      <c r="E1083" s="51">
        <v>3.3</v>
      </c>
      <c r="F1083" s="51">
        <v>3.411</v>
      </c>
      <c r="G1083" s="51">
        <v>3.411</v>
      </c>
      <c r="H1083" s="51">
        <v>3.5150000000000001</v>
      </c>
      <c r="I1083" s="51">
        <v>3.5150000000000001</v>
      </c>
      <c r="J1083" s="51">
        <v>3.8610000000000002</v>
      </c>
      <c r="K1083" s="51">
        <v>3.8610000000000002</v>
      </c>
    </row>
    <row r="1084" spans="1:11" x14ac:dyDescent="0.2">
      <c r="A1084" s="57">
        <v>41953</v>
      </c>
      <c r="B1084" s="51">
        <v>3.266</v>
      </c>
      <c r="C1084" s="51">
        <v>3.266</v>
      </c>
      <c r="D1084" s="51">
        <v>3.2170000000000001</v>
      </c>
      <c r="E1084" s="51">
        <v>3.2170000000000001</v>
      </c>
      <c r="F1084" s="51">
        <v>3.331</v>
      </c>
      <c r="G1084" s="51">
        <v>3.331</v>
      </c>
      <c r="H1084" s="51">
        <v>3.4359999999999999</v>
      </c>
      <c r="I1084" s="51">
        <v>3.4359999999999999</v>
      </c>
      <c r="J1084" s="51">
        <v>3.8410000000000002</v>
      </c>
      <c r="K1084" s="51">
        <v>3.8410000000000002</v>
      </c>
    </row>
    <row r="1085" spans="1:11" x14ac:dyDescent="0.2">
      <c r="A1085" s="57">
        <v>41960</v>
      </c>
      <c r="B1085" s="51">
        <v>3.2</v>
      </c>
      <c r="C1085" s="51">
        <v>3.2</v>
      </c>
      <c r="D1085" s="51">
        <v>3.1509999999999998</v>
      </c>
      <c r="E1085" s="51">
        <v>3.1509999999999998</v>
      </c>
      <c r="F1085" s="51">
        <v>3.2650000000000001</v>
      </c>
      <c r="G1085" s="51">
        <v>3.2650000000000001</v>
      </c>
      <c r="H1085" s="51">
        <v>3.371</v>
      </c>
      <c r="I1085" s="51">
        <v>3.371</v>
      </c>
      <c r="J1085" s="51">
        <v>3.7970000000000002</v>
      </c>
      <c r="K1085" s="51">
        <v>3.7970000000000002</v>
      </c>
    </row>
    <row r="1086" spans="1:11" x14ac:dyDescent="0.2">
      <c r="A1086" s="57">
        <v>41967</v>
      </c>
      <c r="B1086" s="51">
        <v>3.1219999999999999</v>
      </c>
      <c r="C1086" s="51">
        <v>3.1219999999999999</v>
      </c>
      <c r="D1086" s="51">
        <v>3.0720000000000001</v>
      </c>
      <c r="E1086" s="51">
        <v>3.0720000000000001</v>
      </c>
      <c r="F1086" s="51">
        <v>3.1890000000000001</v>
      </c>
      <c r="G1086" s="51">
        <v>3.1890000000000001</v>
      </c>
      <c r="H1086" s="51">
        <v>3.294</v>
      </c>
      <c r="I1086" s="51">
        <v>3.294</v>
      </c>
      <c r="J1086" s="51">
        <v>3.7530000000000001</v>
      </c>
      <c r="K1086" s="51">
        <v>3.7530000000000001</v>
      </c>
    </row>
    <row r="1087" spans="1:11" x14ac:dyDescent="0.2">
      <c r="A1087" s="57">
        <v>41974</v>
      </c>
      <c r="B1087" s="51">
        <v>3.097</v>
      </c>
      <c r="C1087" s="51">
        <v>3.097</v>
      </c>
      <c r="D1087" s="51">
        <v>3.0470000000000002</v>
      </c>
      <c r="E1087" s="51">
        <v>3.0470000000000002</v>
      </c>
      <c r="F1087" s="51">
        <v>3.1629999999999998</v>
      </c>
      <c r="G1087" s="51">
        <v>3.1629999999999998</v>
      </c>
      <c r="H1087" s="51">
        <v>3.2690000000000001</v>
      </c>
      <c r="I1087" s="51">
        <v>3.2690000000000001</v>
      </c>
      <c r="J1087" s="51">
        <v>3.726</v>
      </c>
      <c r="K1087" s="51">
        <v>3.726</v>
      </c>
    </row>
    <row r="1088" spans="1:11" x14ac:dyDescent="0.2">
      <c r="A1088" s="57">
        <v>41981</v>
      </c>
      <c r="B1088" s="51">
        <v>3.028</v>
      </c>
      <c r="C1088" s="51">
        <v>3.028</v>
      </c>
      <c r="D1088" s="51">
        <v>2.9790000000000001</v>
      </c>
      <c r="E1088" s="51">
        <v>2.9790000000000001</v>
      </c>
      <c r="F1088" s="51">
        <v>3.089</v>
      </c>
      <c r="G1088" s="51">
        <v>3.089</v>
      </c>
      <c r="H1088" s="51">
        <v>3.198</v>
      </c>
      <c r="I1088" s="51">
        <v>3.198</v>
      </c>
      <c r="J1088" s="51">
        <v>3.6549999999999998</v>
      </c>
      <c r="K1088" s="51">
        <v>3.6549999999999998</v>
      </c>
    </row>
    <row r="1089" spans="1:11" x14ac:dyDescent="0.2">
      <c r="A1089" s="57">
        <v>41988</v>
      </c>
      <c r="B1089" s="51">
        <v>2.9279999999999999</v>
      </c>
      <c r="C1089" s="51">
        <v>2.9279999999999999</v>
      </c>
      <c r="D1089" s="51">
        <v>2.8780000000000001</v>
      </c>
      <c r="E1089" s="51">
        <v>2.8780000000000001</v>
      </c>
      <c r="F1089" s="51">
        <v>2.9940000000000002</v>
      </c>
      <c r="G1089" s="51">
        <v>2.9940000000000002</v>
      </c>
      <c r="H1089" s="51">
        <v>3.1030000000000002</v>
      </c>
      <c r="I1089" s="51">
        <v>3.1030000000000002</v>
      </c>
      <c r="J1089" s="51">
        <v>3.55</v>
      </c>
      <c r="K1089" s="51">
        <v>3.55</v>
      </c>
    </row>
    <row r="1090" spans="1:11" x14ac:dyDescent="0.2">
      <c r="A1090" s="57">
        <v>41995</v>
      </c>
      <c r="B1090" s="51">
        <v>2.8</v>
      </c>
      <c r="C1090" s="51">
        <v>2.8</v>
      </c>
      <c r="D1090" s="51">
        <v>2.75</v>
      </c>
      <c r="E1090" s="51">
        <v>2.75</v>
      </c>
      <c r="F1090" s="51">
        <v>2.8639999999999999</v>
      </c>
      <c r="G1090" s="51">
        <v>2.8639999999999999</v>
      </c>
      <c r="H1090" s="51">
        <v>2.972</v>
      </c>
      <c r="I1090" s="51">
        <v>2.972</v>
      </c>
      <c r="J1090" s="51">
        <v>3.415</v>
      </c>
      <c r="K1090" s="51">
        <v>3.415</v>
      </c>
    </row>
    <row r="1091" spans="1:11" x14ac:dyDescent="0.2">
      <c r="A1091" s="57">
        <v>42002</v>
      </c>
      <c r="B1091" s="51">
        <v>2.7280000000000002</v>
      </c>
      <c r="C1091" s="51">
        <v>2.7280000000000002</v>
      </c>
      <c r="D1091" s="51">
        <v>2.68</v>
      </c>
      <c r="E1091" s="51">
        <v>2.68</v>
      </c>
      <c r="F1091" s="51">
        <v>2.7890000000000001</v>
      </c>
      <c r="G1091" s="51">
        <v>2.7890000000000001</v>
      </c>
      <c r="H1091" s="51">
        <v>2.8959999999999999</v>
      </c>
      <c r="I1091" s="51">
        <v>2.8959999999999999</v>
      </c>
      <c r="J1091" s="51">
        <v>3.3639999999999999</v>
      </c>
      <c r="K1091" s="51">
        <v>3.3639999999999999</v>
      </c>
    </row>
    <row r="1092" spans="1:11" x14ac:dyDescent="0.2">
      <c r="A1092" s="57">
        <v>42009</v>
      </c>
      <c r="B1092" s="51">
        <v>2.7210000000000001</v>
      </c>
      <c r="C1092" s="51">
        <v>2.7210000000000001</v>
      </c>
      <c r="D1092" s="51">
        <v>2.6709999999999998</v>
      </c>
      <c r="E1092" s="51">
        <v>2.6709999999999998</v>
      </c>
      <c r="F1092" s="51">
        <v>2.7869999999999999</v>
      </c>
      <c r="G1092" s="51">
        <v>2.7869999999999999</v>
      </c>
      <c r="H1092" s="51">
        <v>2.8929999999999998</v>
      </c>
      <c r="I1092" s="51">
        <v>2.8929999999999998</v>
      </c>
      <c r="J1092" s="51">
        <v>3.3410000000000002</v>
      </c>
      <c r="K1092" s="51">
        <v>3.3410000000000002</v>
      </c>
    </row>
    <row r="1093" spans="1:11" x14ac:dyDescent="0.2">
      <c r="A1093" s="57">
        <v>42016</v>
      </c>
      <c r="B1093" s="51">
        <v>2.6429999999999998</v>
      </c>
      <c r="C1093" s="51">
        <v>2.6429999999999998</v>
      </c>
      <c r="D1093" s="51">
        <v>2.5939999999999999</v>
      </c>
      <c r="E1093" s="51">
        <v>2.5939999999999999</v>
      </c>
      <c r="F1093" s="51">
        <v>2.7080000000000002</v>
      </c>
      <c r="G1093" s="51">
        <v>2.7080000000000002</v>
      </c>
      <c r="H1093" s="51">
        <v>2.8130000000000002</v>
      </c>
      <c r="I1093" s="51">
        <v>2.8130000000000002</v>
      </c>
      <c r="J1093" s="51">
        <v>3.25</v>
      </c>
      <c r="K1093" s="51">
        <v>3.25</v>
      </c>
    </row>
    <row r="1094" spans="1:11" x14ac:dyDescent="0.2">
      <c r="A1094" s="57">
        <v>42023</v>
      </c>
      <c r="B1094" s="51">
        <v>2.532</v>
      </c>
      <c r="C1094" s="51">
        <v>2.532</v>
      </c>
      <c r="D1094" s="51">
        <v>2.484</v>
      </c>
      <c r="E1094" s="51">
        <v>2.484</v>
      </c>
      <c r="F1094" s="51">
        <v>2.5939999999999999</v>
      </c>
      <c r="G1094" s="51">
        <v>2.5939999999999999</v>
      </c>
      <c r="H1094" s="51">
        <v>2.6989999999999998</v>
      </c>
      <c r="I1094" s="51">
        <v>2.6989999999999998</v>
      </c>
      <c r="J1094" s="51">
        <v>3.165</v>
      </c>
      <c r="K1094" s="51">
        <v>3.165</v>
      </c>
    </row>
    <row r="1095" spans="1:11" x14ac:dyDescent="0.2">
      <c r="A1095" s="57">
        <v>42030</v>
      </c>
      <c r="B1095" s="51">
        <v>2.4889999999999999</v>
      </c>
      <c r="C1095" s="51">
        <v>2.4889999999999999</v>
      </c>
      <c r="D1095" s="51">
        <v>2.44</v>
      </c>
      <c r="E1095" s="51">
        <v>2.44</v>
      </c>
      <c r="F1095" s="51">
        <v>2.5529999999999999</v>
      </c>
      <c r="G1095" s="51">
        <v>2.5529999999999999</v>
      </c>
      <c r="H1095" s="51">
        <v>2.6579999999999999</v>
      </c>
      <c r="I1095" s="51">
        <v>2.6579999999999999</v>
      </c>
      <c r="J1095" s="51">
        <v>3.09</v>
      </c>
      <c r="K1095" s="51">
        <v>3.09</v>
      </c>
    </row>
    <row r="1096" spans="1:11" x14ac:dyDescent="0.2">
      <c r="A1096" s="57">
        <v>42037</v>
      </c>
      <c r="B1096" s="51">
        <v>2.4910000000000001</v>
      </c>
      <c r="C1096" s="51">
        <v>2.4910000000000001</v>
      </c>
      <c r="D1096" s="51">
        <v>2.4409999999999998</v>
      </c>
      <c r="E1096" s="51">
        <v>2.4409999999999998</v>
      </c>
      <c r="F1096" s="51">
        <v>2.556</v>
      </c>
      <c r="G1096" s="51">
        <v>2.556</v>
      </c>
      <c r="H1096" s="51">
        <v>2.6629999999999998</v>
      </c>
      <c r="I1096" s="51">
        <v>2.6629999999999998</v>
      </c>
      <c r="J1096" s="51">
        <v>3.0270000000000001</v>
      </c>
      <c r="K1096" s="51">
        <v>3.0270000000000001</v>
      </c>
    </row>
    <row r="1097" spans="1:11" x14ac:dyDescent="0.2">
      <c r="A1097" s="57">
        <v>42044</v>
      </c>
      <c r="B1097" s="51">
        <v>2.6760000000000002</v>
      </c>
      <c r="C1097" s="51">
        <v>2.6760000000000002</v>
      </c>
      <c r="D1097" s="51">
        <v>2.6269999999999998</v>
      </c>
      <c r="E1097" s="51">
        <v>2.6269999999999998</v>
      </c>
      <c r="F1097" s="51">
        <v>2.7389999999999999</v>
      </c>
      <c r="G1097" s="51">
        <v>2.7389999999999999</v>
      </c>
      <c r="H1097" s="51">
        <v>2.8450000000000002</v>
      </c>
      <c r="I1097" s="51">
        <v>2.8450000000000002</v>
      </c>
      <c r="J1097" s="51">
        <v>3.0609999999999999</v>
      </c>
      <c r="K1097" s="51">
        <v>3.0609999999999999</v>
      </c>
    </row>
    <row r="1098" spans="1:11" x14ac:dyDescent="0.2">
      <c r="A1098" s="57">
        <v>42051</v>
      </c>
      <c r="B1098" s="51">
        <v>2.847</v>
      </c>
      <c r="C1098" s="51">
        <v>2.847</v>
      </c>
      <c r="D1098" s="51">
        <v>2.798</v>
      </c>
      <c r="E1098" s="51">
        <v>2.798</v>
      </c>
      <c r="F1098" s="51">
        <v>2.9089999999999998</v>
      </c>
      <c r="G1098" s="51">
        <v>2.9089999999999998</v>
      </c>
      <c r="H1098" s="51">
        <v>3.016</v>
      </c>
      <c r="I1098" s="51">
        <v>3.016</v>
      </c>
      <c r="J1098" s="51">
        <v>3.1419999999999999</v>
      </c>
      <c r="K1098" s="51">
        <v>3.1419999999999999</v>
      </c>
    </row>
    <row r="1099" spans="1:11" x14ac:dyDescent="0.2">
      <c r="A1099" s="57">
        <v>42058</v>
      </c>
      <c r="B1099" s="51">
        <v>3.0089999999999999</v>
      </c>
      <c r="C1099" s="51">
        <v>3.0089999999999999</v>
      </c>
      <c r="D1099" s="51">
        <v>2.9590000000000001</v>
      </c>
      <c r="E1099" s="51">
        <v>2.9590000000000001</v>
      </c>
      <c r="F1099" s="51">
        <v>3.0739999999999998</v>
      </c>
      <c r="G1099" s="51">
        <v>3.0739999999999998</v>
      </c>
      <c r="H1099" s="51">
        <v>3.1819999999999999</v>
      </c>
      <c r="I1099" s="51">
        <v>3.1819999999999999</v>
      </c>
      <c r="J1099" s="51">
        <v>3.2080000000000002</v>
      </c>
      <c r="K1099" s="51">
        <v>3.2080000000000002</v>
      </c>
    </row>
    <row r="1100" spans="1:11" x14ac:dyDescent="0.2">
      <c r="A1100" s="57">
        <v>42065</v>
      </c>
      <c r="B1100" s="51">
        <v>3.468</v>
      </c>
      <c r="C1100" s="51">
        <v>3.468</v>
      </c>
      <c r="D1100" s="51">
        <v>3.4180000000000001</v>
      </c>
      <c r="E1100" s="51">
        <v>3.4180000000000001</v>
      </c>
      <c r="F1100" s="51">
        <v>3.5329999999999999</v>
      </c>
      <c r="G1100" s="51">
        <v>3.5329999999999999</v>
      </c>
      <c r="H1100" s="51">
        <v>3.641</v>
      </c>
      <c r="I1100" s="51">
        <v>3.641</v>
      </c>
      <c r="J1100" s="51">
        <v>3.2290000000000001</v>
      </c>
      <c r="K1100" s="51">
        <v>3.2290000000000001</v>
      </c>
    </row>
    <row r="1101" spans="1:11" x14ac:dyDescent="0.2">
      <c r="A1101" s="57">
        <v>42072</v>
      </c>
      <c r="B1101" s="51">
        <v>3.4889999999999999</v>
      </c>
      <c r="C1101" s="51">
        <v>3.4889999999999999</v>
      </c>
      <c r="D1101" s="51">
        <v>3.4390000000000001</v>
      </c>
      <c r="E1101" s="51">
        <v>3.4390000000000001</v>
      </c>
      <c r="F1101" s="51">
        <v>3.5539999999999998</v>
      </c>
      <c r="G1101" s="51">
        <v>3.5539999999999998</v>
      </c>
      <c r="H1101" s="51">
        <v>3.661</v>
      </c>
      <c r="I1101" s="51">
        <v>3.661</v>
      </c>
      <c r="J1101" s="51">
        <v>3.2330000000000001</v>
      </c>
      <c r="K1101" s="51">
        <v>3.2330000000000001</v>
      </c>
    </row>
    <row r="1102" spans="1:11" x14ac:dyDescent="0.2">
      <c r="A1102" s="57">
        <v>42079</v>
      </c>
      <c r="B1102" s="51">
        <v>3.41</v>
      </c>
      <c r="C1102" s="51">
        <v>3.41</v>
      </c>
      <c r="D1102" s="51">
        <v>3.3559999999999999</v>
      </c>
      <c r="E1102" s="51">
        <v>3.3559999999999999</v>
      </c>
      <c r="F1102" s="51">
        <v>3.468</v>
      </c>
      <c r="G1102" s="51">
        <v>3.468</v>
      </c>
      <c r="H1102" s="51">
        <v>3.6059999999999999</v>
      </c>
      <c r="I1102" s="51">
        <v>3.6059999999999999</v>
      </c>
      <c r="J1102" s="51">
        <v>3.202</v>
      </c>
      <c r="K1102" s="51">
        <v>3.202</v>
      </c>
    </row>
    <row r="1103" spans="1:11" x14ac:dyDescent="0.2">
      <c r="A1103" s="57">
        <v>42086</v>
      </c>
      <c r="B1103" s="51">
        <v>3.3159999999999998</v>
      </c>
      <c r="C1103" s="51">
        <v>3.3159999999999998</v>
      </c>
      <c r="D1103" s="51">
        <v>3.2669999999999999</v>
      </c>
      <c r="E1103" s="51">
        <v>3.2669999999999999</v>
      </c>
      <c r="F1103" s="51">
        <v>3.38</v>
      </c>
      <c r="G1103" s="51">
        <v>3.38</v>
      </c>
      <c r="H1103" s="51">
        <v>3.484</v>
      </c>
      <c r="I1103" s="51">
        <v>3.484</v>
      </c>
      <c r="J1103" s="51">
        <v>3.1520000000000001</v>
      </c>
      <c r="K1103" s="51">
        <v>3.1520000000000001</v>
      </c>
    </row>
    <row r="1104" spans="1:11" x14ac:dyDescent="0.2">
      <c r="A1104" s="57">
        <v>42093</v>
      </c>
      <c r="B1104" s="51">
        <v>3.258</v>
      </c>
      <c r="C1104" s="51">
        <v>3.258</v>
      </c>
      <c r="D1104" s="51">
        <v>3.2090000000000001</v>
      </c>
      <c r="E1104" s="51">
        <v>3.2090000000000001</v>
      </c>
      <c r="F1104" s="51">
        <v>3.3220000000000001</v>
      </c>
      <c r="G1104" s="51">
        <v>3.3220000000000001</v>
      </c>
      <c r="H1104" s="51">
        <v>3.427</v>
      </c>
      <c r="I1104" s="51">
        <v>3.427</v>
      </c>
      <c r="J1104" s="51">
        <v>3.0960000000000001</v>
      </c>
      <c r="K1104" s="51">
        <v>3.0960000000000001</v>
      </c>
    </row>
    <row r="1105" spans="1:11" x14ac:dyDescent="0.2">
      <c r="A1105" s="57">
        <v>42100</v>
      </c>
      <c r="B1105" s="51">
        <v>3.2</v>
      </c>
      <c r="C1105" s="51">
        <v>3.2</v>
      </c>
      <c r="D1105" s="51">
        <v>3.1469999999999998</v>
      </c>
      <c r="E1105" s="51">
        <v>3.1469999999999998</v>
      </c>
      <c r="F1105" s="51">
        <v>3.2629999999999999</v>
      </c>
      <c r="G1105" s="51">
        <v>3.2629999999999999</v>
      </c>
      <c r="H1105" s="51">
        <v>3.387</v>
      </c>
      <c r="I1105" s="51">
        <v>3.387</v>
      </c>
      <c r="J1105" s="51">
        <v>3.0609999999999999</v>
      </c>
      <c r="K1105" s="51">
        <v>3.0609999999999999</v>
      </c>
    </row>
    <row r="1106" spans="1:11" x14ac:dyDescent="0.2">
      <c r="A1106" s="57">
        <v>42107</v>
      </c>
      <c r="B1106" s="51">
        <v>3.153</v>
      </c>
      <c r="C1106" s="51">
        <v>3.153</v>
      </c>
      <c r="D1106" s="51">
        <v>3.1019999999999999</v>
      </c>
      <c r="E1106" s="51">
        <v>3.1019999999999999</v>
      </c>
      <c r="F1106" s="51">
        <v>3.222</v>
      </c>
      <c r="G1106" s="51">
        <v>3.222</v>
      </c>
      <c r="H1106" s="51">
        <v>3.327</v>
      </c>
      <c r="I1106" s="51">
        <v>3.327</v>
      </c>
      <c r="J1106" s="51">
        <v>3.0710000000000002</v>
      </c>
      <c r="K1106" s="51">
        <v>3.0710000000000002</v>
      </c>
    </row>
    <row r="1107" spans="1:11" x14ac:dyDescent="0.2">
      <c r="A1107" s="57">
        <v>42114</v>
      </c>
      <c r="B1107" s="51">
        <v>3.2069999999999999</v>
      </c>
      <c r="C1107" s="51">
        <v>3.2069999999999999</v>
      </c>
      <c r="D1107" s="51">
        <v>3.1579999999999999</v>
      </c>
      <c r="E1107" s="51">
        <v>3.1579999999999999</v>
      </c>
      <c r="F1107" s="51">
        <v>3.2709999999999999</v>
      </c>
      <c r="G1107" s="51">
        <v>3.2709999999999999</v>
      </c>
      <c r="H1107" s="51">
        <v>3.3759999999999999</v>
      </c>
      <c r="I1107" s="51">
        <v>3.3759999999999999</v>
      </c>
      <c r="J1107" s="51">
        <v>3.1019999999999999</v>
      </c>
      <c r="K1107" s="51">
        <v>3.1019999999999999</v>
      </c>
    </row>
    <row r="1108" spans="1:11" x14ac:dyDescent="0.2">
      <c r="A1108" s="57">
        <v>42121</v>
      </c>
      <c r="B1108" s="51">
        <v>3.4830000000000001</v>
      </c>
      <c r="C1108" s="51">
        <v>3.4830000000000001</v>
      </c>
      <c r="D1108" s="51">
        <v>3.4329999999999998</v>
      </c>
      <c r="E1108" s="51">
        <v>3.4329999999999998</v>
      </c>
      <c r="F1108" s="51">
        <v>3.548</v>
      </c>
      <c r="G1108" s="51">
        <v>3.548</v>
      </c>
      <c r="H1108" s="51">
        <v>3.6549999999999998</v>
      </c>
      <c r="I1108" s="51">
        <v>3.6549999999999998</v>
      </c>
      <c r="J1108" s="51">
        <v>3.1560000000000001</v>
      </c>
      <c r="K1108" s="51">
        <v>3.1560000000000001</v>
      </c>
    </row>
    <row r="1109" spans="1:11" x14ac:dyDescent="0.2">
      <c r="A1109" s="57">
        <v>42128</v>
      </c>
      <c r="B1109" s="51">
        <v>3.7639999999999998</v>
      </c>
      <c r="C1109" s="51">
        <v>3.7639999999999998</v>
      </c>
      <c r="D1109" s="51">
        <v>3.7109999999999999</v>
      </c>
      <c r="E1109" s="51">
        <v>3.7109999999999999</v>
      </c>
      <c r="F1109" s="51">
        <v>3.8359999999999999</v>
      </c>
      <c r="G1109" s="51">
        <v>3.8359999999999999</v>
      </c>
      <c r="H1109" s="51">
        <v>3.9449999999999998</v>
      </c>
      <c r="I1109" s="51">
        <v>3.9449999999999998</v>
      </c>
      <c r="J1109" s="51">
        <v>3.2269999999999999</v>
      </c>
      <c r="K1109" s="51">
        <v>3.2269999999999999</v>
      </c>
    </row>
    <row r="1110" spans="1:11" x14ac:dyDescent="0.2">
      <c r="A1110" s="57">
        <v>42135</v>
      </c>
      <c r="B1110" s="51">
        <v>3.7810000000000001</v>
      </c>
      <c r="C1110" s="51">
        <v>3.7810000000000001</v>
      </c>
      <c r="D1110" s="51">
        <v>3.7320000000000002</v>
      </c>
      <c r="E1110" s="51">
        <v>3.7320000000000002</v>
      </c>
      <c r="F1110" s="51">
        <v>3.8450000000000002</v>
      </c>
      <c r="G1110" s="51">
        <v>3.8450000000000002</v>
      </c>
      <c r="H1110" s="51">
        <v>3.948</v>
      </c>
      <c r="I1110" s="51">
        <v>3.948</v>
      </c>
      <c r="J1110" s="51">
        <v>3.25</v>
      </c>
      <c r="K1110" s="51">
        <v>3.25</v>
      </c>
    </row>
    <row r="1111" spans="1:11" x14ac:dyDescent="0.2">
      <c r="A1111" s="57">
        <v>42142</v>
      </c>
      <c r="B1111" s="51">
        <v>3.859</v>
      </c>
      <c r="C1111" s="51">
        <v>3.859</v>
      </c>
      <c r="D1111" s="51">
        <v>3.8069999999999999</v>
      </c>
      <c r="E1111" s="51">
        <v>3.8069999999999999</v>
      </c>
      <c r="F1111" s="51">
        <v>3.9249999999999998</v>
      </c>
      <c r="G1111" s="51">
        <v>3.9249999999999998</v>
      </c>
      <c r="H1111" s="51">
        <v>4.0359999999999996</v>
      </c>
      <c r="I1111" s="51">
        <v>4.0359999999999996</v>
      </c>
      <c r="J1111" s="51">
        <v>3.2679999999999998</v>
      </c>
      <c r="K1111" s="51">
        <v>3.2679999999999998</v>
      </c>
    </row>
    <row r="1112" spans="1:11" x14ac:dyDescent="0.2">
      <c r="A1112" s="57">
        <v>42149</v>
      </c>
      <c r="B1112" s="51">
        <v>3.8109999999999999</v>
      </c>
      <c r="C1112" s="51">
        <v>3.8109999999999999</v>
      </c>
      <c r="D1112" s="51">
        <v>3.7570000000000001</v>
      </c>
      <c r="E1112" s="51">
        <v>3.7570000000000001</v>
      </c>
      <c r="F1112" s="51">
        <v>3.875</v>
      </c>
      <c r="G1112" s="51">
        <v>3.875</v>
      </c>
      <c r="H1112" s="51">
        <v>4.0010000000000003</v>
      </c>
      <c r="I1112" s="51">
        <v>4.0010000000000003</v>
      </c>
      <c r="J1112" s="51">
        <v>3.2690000000000001</v>
      </c>
      <c r="K1112" s="51">
        <v>3.2690000000000001</v>
      </c>
    </row>
    <row r="1113" spans="1:11" x14ac:dyDescent="0.2">
      <c r="A1113" s="57">
        <v>42156</v>
      </c>
      <c r="B1113" s="51">
        <v>3.7429999999999999</v>
      </c>
      <c r="C1113" s="51">
        <v>3.7429999999999999</v>
      </c>
      <c r="D1113" s="51">
        <v>3.6930000000000001</v>
      </c>
      <c r="E1113" s="51">
        <v>3.6930000000000001</v>
      </c>
      <c r="F1113" s="51">
        <v>3.8039999999999998</v>
      </c>
      <c r="G1113" s="51">
        <v>3.8039999999999998</v>
      </c>
      <c r="H1113" s="51">
        <v>3.9180000000000001</v>
      </c>
      <c r="I1113" s="51">
        <v>3.9180000000000001</v>
      </c>
      <c r="J1113" s="51">
        <v>3.2490000000000001</v>
      </c>
      <c r="K1113" s="51">
        <v>3.2490000000000001</v>
      </c>
    </row>
    <row r="1114" spans="1:11" x14ac:dyDescent="0.2">
      <c r="A1114" s="57">
        <v>42163</v>
      </c>
      <c r="B1114" s="51">
        <v>3.6429999999999998</v>
      </c>
      <c r="C1114" s="51">
        <v>3.6429999999999998</v>
      </c>
      <c r="D1114" s="51">
        <v>3.5910000000000002</v>
      </c>
      <c r="E1114" s="51">
        <v>3.5910000000000002</v>
      </c>
      <c r="F1114" s="51">
        <v>3.71</v>
      </c>
      <c r="G1114" s="51">
        <v>3.71</v>
      </c>
      <c r="H1114" s="51">
        <v>3.827</v>
      </c>
      <c r="I1114" s="51">
        <v>3.827</v>
      </c>
      <c r="J1114" s="51">
        <v>3.2170000000000001</v>
      </c>
      <c r="K1114" s="51">
        <v>3.2170000000000001</v>
      </c>
    </row>
    <row r="1115" spans="1:11" x14ac:dyDescent="0.2">
      <c r="A1115" s="57">
        <v>42170</v>
      </c>
      <c r="B1115" s="51">
        <v>3.5619999999999998</v>
      </c>
      <c r="C1115" s="51">
        <v>3.5619999999999998</v>
      </c>
      <c r="D1115" s="51">
        <v>3.5110000000000001</v>
      </c>
      <c r="E1115" s="51">
        <v>3.5110000000000001</v>
      </c>
      <c r="F1115" s="51">
        <v>3.6269999999999998</v>
      </c>
      <c r="G1115" s="51">
        <v>3.6269999999999998</v>
      </c>
      <c r="H1115" s="51">
        <v>3.742</v>
      </c>
      <c r="I1115" s="51">
        <v>3.742</v>
      </c>
      <c r="J1115" s="51">
        <v>3.1819999999999999</v>
      </c>
      <c r="K1115" s="51">
        <v>3.1819999999999999</v>
      </c>
    </row>
    <row r="1116" spans="1:11" x14ac:dyDescent="0.2">
      <c r="A1116" s="57">
        <v>42177</v>
      </c>
      <c r="B1116" s="51">
        <v>3.5310000000000001</v>
      </c>
      <c r="C1116" s="51">
        <v>3.5310000000000001</v>
      </c>
      <c r="D1116" s="51">
        <v>3.48</v>
      </c>
      <c r="E1116" s="51">
        <v>3.48</v>
      </c>
      <c r="F1116" s="51">
        <v>3.5960000000000001</v>
      </c>
      <c r="G1116" s="51">
        <v>3.5960000000000001</v>
      </c>
      <c r="H1116" s="51">
        <v>3.7090000000000001</v>
      </c>
      <c r="I1116" s="51">
        <v>3.7090000000000001</v>
      </c>
      <c r="J1116" s="51">
        <v>3.17</v>
      </c>
      <c r="K1116" s="51">
        <v>3.17</v>
      </c>
    </row>
    <row r="1117" spans="1:11" x14ac:dyDescent="0.2">
      <c r="A1117" s="57">
        <v>42184</v>
      </c>
      <c r="B1117" s="51">
        <v>3.5019999999999998</v>
      </c>
      <c r="C1117" s="51">
        <v>3.5019999999999998</v>
      </c>
      <c r="D1117" s="51">
        <v>3.45</v>
      </c>
      <c r="E1117" s="51">
        <v>3.45</v>
      </c>
      <c r="F1117" s="51">
        <v>3.5659999999999998</v>
      </c>
      <c r="G1117" s="51">
        <v>3.5659999999999998</v>
      </c>
      <c r="H1117" s="51">
        <v>3.681</v>
      </c>
      <c r="I1117" s="51">
        <v>3.681</v>
      </c>
      <c r="J1117" s="51">
        <v>3.141</v>
      </c>
      <c r="K1117" s="51">
        <v>3.141</v>
      </c>
    </row>
    <row r="1118" spans="1:11" x14ac:dyDescent="0.2">
      <c r="A1118" s="57">
        <v>42191</v>
      </c>
      <c r="B1118" s="51">
        <v>3.484</v>
      </c>
      <c r="C1118" s="51">
        <v>3.484</v>
      </c>
      <c r="D1118" s="51">
        <v>3.4319999999999999</v>
      </c>
      <c r="E1118" s="51">
        <v>3.4319999999999999</v>
      </c>
      <c r="F1118" s="51">
        <v>3.5489999999999999</v>
      </c>
      <c r="G1118" s="51">
        <v>3.5489999999999999</v>
      </c>
      <c r="H1118" s="51">
        <v>3.6659999999999999</v>
      </c>
      <c r="I1118" s="51">
        <v>3.6659999999999999</v>
      </c>
      <c r="J1118" s="51">
        <v>3.1419999999999999</v>
      </c>
      <c r="K1118" s="51">
        <v>3.1419999999999999</v>
      </c>
    </row>
    <row r="1119" spans="1:11" x14ac:dyDescent="0.2">
      <c r="A1119" s="57">
        <v>42198</v>
      </c>
      <c r="B1119" s="51">
        <v>3.9390000000000001</v>
      </c>
      <c r="C1119" s="51">
        <v>3.9390000000000001</v>
      </c>
      <c r="D1119" s="51">
        <v>3.88</v>
      </c>
      <c r="E1119" s="51">
        <v>3.88</v>
      </c>
      <c r="F1119" s="51">
        <v>4.0149999999999997</v>
      </c>
      <c r="G1119" s="51">
        <v>4.0149999999999997</v>
      </c>
      <c r="H1119" s="51">
        <v>4.1390000000000002</v>
      </c>
      <c r="I1119" s="51">
        <v>4.1390000000000002</v>
      </c>
      <c r="J1119" s="51">
        <v>3.133</v>
      </c>
      <c r="K1119" s="51">
        <v>3.133</v>
      </c>
    </row>
    <row r="1120" spans="1:11" x14ac:dyDescent="0.2">
      <c r="A1120" s="57">
        <v>42205</v>
      </c>
      <c r="B1120" s="51">
        <v>3.9540000000000002</v>
      </c>
      <c r="C1120" s="51">
        <v>3.9540000000000002</v>
      </c>
      <c r="D1120" s="51">
        <v>3.8969999999999998</v>
      </c>
      <c r="E1120" s="51">
        <v>3.8969999999999998</v>
      </c>
      <c r="F1120" s="51">
        <v>4.0289999999999999</v>
      </c>
      <c r="G1120" s="51">
        <v>4.0289999999999999</v>
      </c>
      <c r="H1120" s="51">
        <v>4.149</v>
      </c>
      <c r="I1120" s="51">
        <v>4.149</v>
      </c>
      <c r="J1120" s="51">
        <v>3.1110000000000002</v>
      </c>
      <c r="K1120" s="51">
        <v>3.1110000000000002</v>
      </c>
    </row>
    <row r="1121" spans="1:11" x14ac:dyDescent="0.2">
      <c r="A1121" s="57">
        <v>42212</v>
      </c>
      <c r="B1121" s="51">
        <v>3.8690000000000002</v>
      </c>
      <c r="C1121" s="51">
        <v>3.8690000000000002</v>
      </c>
      <c r="D1121" s="51">
        <v>3.8119999999999998</v>
      </c>
      <c r="E1121" s="51">
        <v>3.8119999999999998</v>
      </c>
      <c r="F1121" s="51">
        <v>3.944</v>
      </c>
      <c r="G1121" s="51">
        <v>3.944</v>
      </c>
      <c r="H1121" s="51">
        <v>4.0640000000000001</v>
      </c>
      <c r="I1121" s="51">
        <v>4.0640000000000001</v>
      </c>
      <c r="J1121" s="51">
        <v>3.0720000000000001</v>
      </c>
      <c r="K1121" s="51">
        <v>3.0720000000000001</v>
      </c>
    </row>
    <row r="1122" spans="1:11" x14ac:dyDescent="0.2">
      <c r="A1122" s="57">
        <v>42219</v>
      </c>
      <c r="B1122" s="51">
        <v>3.7810000000000001</v>
      </c>
      <c r="C1122" s="51">
        <v>3.7810000000000001</v>
      </c>
      <c r="D1122" s="51">
        <v>3.7240000000000002</v>
      </c>
      <c r="E1122" s="51">
        <v>3.7240000000000002</v>
      </c>
      <c r="F1122" s="51">
        <v>3.8580000000000001</v>
      </c>
      <c r="G1122" s="51">
        <v>3.8580000000000001</v>
      </c>
      <c r="H1122" s="51">
        <v>3.9780000000000002</v>
      </c>
      <c r="I1122" s="51">
        <v>3.9780000000000002</v>
      </c>
      <c r="J1122" s="51">
        <v>3.024</v>
      </c>
      <c r="K1122" s="51">
        <v>3.024</v>
      </c>
    </row>
    <row r="1123" spans="1:11" x14ac:dyDescent="0.2">
      <c r="A1123" s="57">
        <v>42226</v>
      </c>
      <c r="B1123" s="51">
        <v>3.6190000000000002</v>
      </c>
      <c r="C1123" s="51">
        <v>3.6190000000000002</v>
      </c>
      <c r="D1123" s="51">
        <v>3.5649999999999999</v>
      </c>
      <c r="E1123" s="51">
        <v>3.5649999999999999</v>
      </c>
      <c r="F1123" s="51">
        <v>3.6880000000000002</v>
      </c>
      <c r="G1123" s="51">
        <v>3.6880000000000002</v>
      </c>
      <c r="H1123" s="51">
        <v>3.806</v>
      </c>
      <c r="I1123" s="51">
        <v>3.806</v>
      </c>
      <c r="J1123" s="51">
        <v>2.96</v>
      </c>
      <c r="K1123" s="51">
        <v>2.96</v>
      </c>
    </row>
    <row r="1124" spans="1:11" x14ac:dyDescent="0.2">
      <c r="A1124" s="57">
        <v>42233</v>
      </c>
      <c r="B1124" s="51">
        <v>3.6379999999999999</v>
      </c>
      <c r="C1124" s="51">
        <v>3.6379999999999999</v>
      </c>
      <c r="D1124" s="51">
        <v>3.5840000000000001</v>
      </c>
      <c r="E1124" s="51">
        <v>3.5840000000000001</v>
      </c>
      <c r="F1124" s="51">
        <v>3.7080000000000002</v>
      </c>
      <c r="G1124" s="51">
        <v>3.7080000000000002</v>
      </c>
      <c r="H1124" s="51">
        <v>3.8279999999999998</v>
      </c>
      <c r="I1124" s="51">
        <v>3.8279999999999998</v>
      </c>
      <c r="J1124" s="51">
        <v>2.9449999999999998</v>
      </c>
      <c r="K1124" s="51">
        <v>2.9449999999999998</v>
      </c>
    </row>
    <row r="1125" spans="1:11" x14ac:dyDescent="0.2">
      <c r="A1125" s="57">
        <v>42240</v>
      </c>
      <c r="B1125" s="51">
        <v>3.5369999999999999</v>
      </c>
      <c r="C1125" s="51">
        <v>3.5369999999999999</v>
      </c>
      <c r="D1125" s="51">
        <v>3.4830000000000001</v>
      </c>
      <c r="E1125" s="51">
        <v>3.4830000000000001</v>
      </c>
      <c r="F1125" s="51">
        <v>3.6040000000000001</v>
      </c>
      <c r="G1125" s="51">
        <v>3.6040000000000001</v>
      </c>
      <c r="H1125" s="51">
        <v>3.7250000000000001</v>
      </c>
      <c r="I1125" s="51">
        <v>3.7250000000000001</v>
      </c>
      <c r="J1125" s="51">
        <v>2.8940000000000001</v>
      </c>
      <c r="K1125" s="51">
        <v>2.8940000000000001</v>
      </c>
    </row>
    <row r="1126" spans="1:11" x14ac:dyDescent="0.2">
      <c r="A1126" s="57">
        <v>42247</v>
      </c>
      <c r="B1126" s="51">
        <v>3.3969999999999998</v>
      </c>
      <c r="C1126" s="51">
        <v>3.3969999999999998</v>
      </c>
      <c r="D1126" s="51">
        <v>3.3420000000000001</v>
      </c>
      <c r="E1126" s="51">
        <v>3.3420000000000001</v>
      </c>
      <c r="F1126" s="51">
        <v>3.4710000000000001</v>
      </c>
      <c r="G1126" s="51">
        <v>3.4710000000000001</v>
      </c>
      <c r="H1126" s="51">
        <v>3.589</v>
      </c>
      <c r="I1126" s="51">
        <v>3.589</v>
      </c>
      <c r="J1126" s="51">
        <v>2.851</v>
      </c>
      <c r="K1126" s="51">
        <v>2.851</v>
      </c>
    </row>
    <row r="1127" spans="1:11" x14ac:dyDescent="0.2">
      <c r="A1127" s="57">
        <v>42254</v>
      </c>
      <c r="B1127" s="51">
        <v>3.32</v>
      </c>
      <c r="C1127" s="51">
        <v>3.32</v>
      </c>
      <c r="D1127" s="51">
        <v>3.266</v>
      </c>
      <c r="E1127" s="51">
        <v>3.266</v>
      </c>
      <c r="F1127" s="51">
        <v>3.3889999999999998</v>
      </c>
      <c r="G1127" s="51">
        <v>3.3889999999999998</v>
      </c>
      <c r="H1127" s="51">
        <v>3.5070000000000001</v>
      </c>
      <c r="I1127" s="51">
        <v>3.5070000000000001</v>
      </c>
      <c r="J1127" s="51">
        <v>2.8719999999999999</v>
      </c>
      <c r="K1127" s="51">
        <v>2.8719999999999999</v>
      </c>
    </row>
    <row r="1128" spans="1:11" x14ac:dyDescent="0.2">
      <c r="A1128" s="57">
        <v>42261</v>
      </c>
      <c r="B1128" s="51">
        <v>3.2080000000000002</v>
      </c>
      <c r="C1128" s="51">
        <v>3.2080000000000002</v>
      </c>
      <c r="D1128" s="51">
        <v>3.1549999999999998</v>
      </c>
      <c r="E1128" s="51">
        <v>3.1549999999999998</v>
      </c>
      <c r="F1128" s="51">
        <v>3.2759999999999998</v>
      </c>
      <c r="G1128" s="51">
        <v>3.2759999999999998</v>
      </c>
      <c r="H1128" s="51">
        <v>3.3929999999999998</v>
      </c>
      <c r="I1128" s="51">
        <v>3.3929999999999998</v>
      </c>
      <c r="J1128" s="51">
        <v>2.863</v>
      </c>
      <c r="K1128" s="51">
        <v>2.863</v>
      </c>
    </row>
    <row r="1129" spans="1:11" x14ac:dyDescent="0.2">
      <c r="A1129" s="57">
        <v>42268</v>
      </c>
      <c r="B1129" s="51">
        <v>3.1240000000000001</v>
      </c>
      <c r="C1129" s="51">
        <v>3.1240000000000001</v>
      </c>
      <c r="D1129" s="51">
        <v>3.0720000000000001</v>
      </c>
      <c r="E1129" s="51">
        <v>3.0720000000000001</v>
      </c>
      <c r="F1129" s="51">
        <v>3.194</v>
      </c>
      <c r="G1129" s="51">
        <v>3.194</v>
      </c>
      <c r="H1129" s="51">
        <v>3.3050000000000002</v>
      </c>
      <c r="I1129" s="51">
        <v>3.3050000000000002</v>
      </c>
      <c r="J1129" s="51">
        <v>2.8479999999999999</v>
      </c>
      <c r="K1129" s="51">
        <v>2.8479999999999999</v>
      </c>
    </row>
    <row r="1130" spans="1:11" x14ac:dyDescent="0.2">
      <c r="A1130" s="57">
        <v>42275</v>
      </c>
      <c r="B1130" s="51">
        <v>3.0470000000000002</v>
      </c>
      <c r="C1130" s="51">
        <v>3.0470000000000002</v>
      </c>
      <c r="D1130" s="51">
        <v>2.9940000000000002</v>
      </c>
      <c r="E1130" s="51">
        <v>2.9940000000000002</v>
      </c>
      <c r="F1130" s="51">
        <v>3.1139999999999999</v>
      </c>
      <c r="G1130" s="51">
        <v>3.1139999999999999</v>
      </c>
      <c r="H1130" s="51">
        <v>3.2280000000000002</v>
      </c>
      <c r="I1130" s="51">
        <v>3.2280000000000002</v>
      </c>
      <c r="J1130" s="51">
        <v>2.8149999999999999</v>
      </c>
      <c r="K1130" s="51">
        <v>2.8149999999999999</v>
      </c>
    </row>
    <row r="1131" spans="1:11" x14ac:dyDescent="0.2">
      <c r="A1131" s="57">
        <v>42282</v>
      </c>
      <c r="B1131" s="51">
        <v>3.0009999999999999</v>
      </c>
      <c r="C1131" s="51">
        <v>3.0009999999999999</v>
      </c>
      <c r="D1131" s="51">
        <v>2.9489999999999998</v>
      </c>
      <c r="E1131" s="51">
        <v>2.9489999999999998</v>
      </c>
      <c r="F1131" s="51">
        <v>3.0649999999999999</v>
      </c>
      <c r="G1131" s="51">
        <v>3.0649999999999999</v>
      </c>
      <c r="H1131" s="51">
        <v>3.1829999999999998</v>
      </c>
      <c r="I1131" s="51">
        <v>3.1829999999999998</v>
      </c>
      <c r="J1131" s="51">
        <v>2.8029999999999999</v>
      </c>
      <c r="K1131" s="51">
        <v>2.8029999999999999</v>
      </c>
    </row>
    <row r="1132" spans="1:11" x14ac:dyDescent="0.2">
      <c r="A1132" s="57">
        <v>42289</v>
      </c>
      <c r="B1132" s="51">
        <v>2.9660000000000002</v>
      </c>
      <c r="C1132" s="51">
        <v>2.9660000000000002</v>
      </c>
      <c r="D1132" s="51">
        <v>2.9140000000000001</v>
      </c>
      <c r="E1132" s="51">
        <v>2.9140000000000001</v>
      </c>
      <c r="F1132" s="51">
        <v>3.032</v>
      </c>
      <c r="G1132" s="51">
        <v>3.032</v>
      </c>
      <c r="H1132" s="51">
        <v>3.1469999999999998</v>
      </c>
      <c r="I1132" s="51">
        <v>3.1469999999999998</v>
      </c>
      <c r="J1132" s="51">
        <v>2.8330000000000002</v>
      </c>
      <c r="K1132" s="51">
        <v>2.8330000000000002</v>
      </c>
    </row>
    <row r="1133" spans="1:11" x14ac:dyDescent="0.2">
      <c r="A1133" s="57">
        <v>42296</v>
      </c>
      <c r="B1133" s="51">
        <v>2.9119999999999999</v>
      </c>
      <c r="C1133" s="51">
        <v>2.9119999999999999</v>
      </c>
      <c r="D1133" s="51">
        <v>2.8610000000000002</v>
      </c>
      <c r="E1133" s="51">
        <v>2.8610000000000002</v>
      </c>
      <c r="F1133" s="51">
        <v>2.9780000000000002</v>
      </c>
      <c r="G1133" s="51">
        <v>2.9780000000000002</v>
      </c>
      <c r="H1133" s="51">
        <v>3.0920000000000001</v>
      </c>
      <c r="I1133" s="51">
        <v>3.0920000000000001</v>
      </c>
      <c r="J1133" s="51">
        <v>2.8079999999999998</v>
      </c>
      <c r="K1133" s="51">
        <v>2.8079999999999998</v>
      </c>
    </row>
    <row r="1134" spans="1:11" x14ac:dyDescent="0.2">
      <c r="A1134" s="57">
        <v>42303</v>
      </c>
      <c r="B1134" s="51">
        <v>2.899</v>
      </c>
      <c r="C1134" s="51">
        <v>2.899</v>
      </c>
      <c r="D1134" s="51">
        <v>2.847</v>
      </c>
      <c r="E1134" s="51">
        <v>2.847</v>
      </c>
      <c r="F1134" s="51">
        <v>2.9660000000000002</v>
      </c>
      <c r="G1134" s="51">
        <v>2.9660000000000002</v>
      </c>
      <c r="H1134" s="51">
        <v>3.0790000000000002</v>
      </c>
      <c r="I1134" s="51">
        <v>3.0790000000000002</v>
      </c>
      <c r="J1134" s="51">
        <v>2.8130000000000002</v>
      </c>
      <c r="K1134" s="51">
        <v>2.8130000000000002</v>
      </c>
    </row>
    <row r="1135" spans="1:11" x14ac:dyDescent="0.2">
      <c r="A1135" s="57">
        <v>42310</v>
      </c>
      <c r="B1135" s="51">
        <v>2.8730000000000002</v>
      </c>
      <c r="C1135" s="51">
        <v>2.8730000000000002</v>
      </c>
      <c r="D1135" s="51">
        <v>2.8170000000000002</v>
      </c>
      <c r="E1135" s="51">
        <v>2.8170000000000002</v>
      </c>
      <c r="F1135" s="51">
        <v>2.948</v>
      </c>
      <c r="G1135" s="51">
        <v>2.948</v>
      </c>
      <c r="H1135" s="51">
        <v>3.0640000000000001</v>
      </c>
      <c r="I1135" s="51">
        <v>3.0640000000000001</v>
      </c>
      <c r="J1135" s="51">
        <v>2.8170000000000002</v>
      </c>
      <c r="K1135" s="51">
        <v>2.8170000000000002</v>
      </c>
    </row>
    <row r="1136" spans="1:11" x14ac:dyDescent="0.2">
      <c r="A1136" s="57">
        <v>42317</v>
      </c>
      <c r="B1136" s="51">
        <v>2.8769999999999998</v>
      </c>
      <c r="C1136" s="51">
        <v>2.8769999999999998</v>
      </c>
      <c r="D1136" s="51">
        <v>2.8239999999999998</v>
      </c>
      <c r="E1136" s="51">
        <v>2.8239999999999998</v>
      </c>
      <c r="F1136" s="51">
        <v>2.9460000000000002</v>
      </c>
      <c r="G1136" s="51">
        <v>2.9460000000000002</v>
      </c>
      <c r="H1136" s="51">
        <v>3.06</v>
      </c>
      <c r="I1136" s="51">
        <v>3.06</v>
      </c>
      <c r="J1136" s="51">
        <v>2.8029999999999999</v>
      </c>
      <c r="K1136" s="51">
        <v>2.8029999999999999</v>
      </c>
    </row>
    <row r="1137" spans="1:11" x14ac:dyDescent="0.2">
      <c r="A1137" s="57">
        <v>42324</v>
      </c>
      <c r="B1137" s="51">
        <v>2.8330000000000002</v>
      </c>
      <c r="C1137" s="51">
        <v>2.8330000000000002</v>
      </c>
      <c r="D1137" s="51">
        <v>2.78</v>
      </c>
      <c r="E1137" s="51">
        <v>2.78</v>
      </c>
      <c r="F1137" s="51">
        <v>2.9039999999999999</v>
      </c>
      <c r="G1137" s="51">
        <v>2.9039999999999999</v>
      </c>
      <c r="H1137" s="51">
        <v>3.0150000000000001</v>
      </c>
      <c r="I1137" s="51">
        <v>3.0150000000000001</v>
      </c>
      <c r="J1137" s="51">
        <v>2.7690000000000001</v>
      </c>
      <c r="K1137" s="51">
        <v>2.7690000000000001</v>
      </c>
    </row>
    <row r="1138" spans="1:11" x14ac:dyDescent="0.2">
      <c r="A1138" s="57">
        <v>42331</v>
      </c>
      <c r="B1138" s="51">
        <v>2.7669999999999999</v>
      </c>
      <c r="C1138" s="51">
        <v>2.7669999999999999</v>
      </c>
      <c r="D1138" s="51">
        <v>2.7160000000000002</v>
      </c>
      <c r="E1138" s="51">
        <v>2.7160000000000002</v>
      </c>
      <c r="F1138" s="51">
        <v>2.8319999999999999</v>
      </c>
      <c r="G1138" s="51">
        <v>2.8319999999999999</v>
      </c>
      <c r="H1138" s="51">
        <v>2.9430000000000001</v>
      </c>
      <c r="I1138" s="51">
        <v>2.9430000000000001</v>
      </c>
      <c r="J1138" s="51">
        <v>2.7330000000000001</v>
      </c>
      <c r="K1138" s="51">
        <v>2.7330000000000001</v>
      </c>
    </row>
    <row r="1139" spans="1:11" x14ac:dyDescent="0.2">
      <c r="A1139" s="57">
        <v>42338</v>
      </c>
      <c r="B1139" s="51">
        <v>2.7429999999999999</v>
      </c>
      <c r="C1139" s="51">
        <v>2.7429999999999999</v>
      </c>
      <c r="D1139" s="51">
        <v>2.6909999999999998</v>
      </c>
      <c r="E1139" s="51">
        <v>2.6909999999999998</v>
      </c>
      <c r="F1139" s="51">
        <v>2.8119999999999998</v>
      </c>
      <c r="G1139" s="51">
        <v>2.8119999999999998</v>
      </c>
      <c r="H1139" s="51">
        <v>2.9209999999999998</v>
      </c>
      <c r="I1139" s="51">
        <v>2.9209999999999998</v>
      </c>
      <c r="J1139" s="51">
        <v>2.7170000000000001</v>
      </c>
      <c r="K1139" s="51">
        <v>2.7170000000000001</v>
      </c>
    </row>
    <row r="1140" spans="1:11" x14ac:dyDescent="0.2">
      <c r="A1140" s="57">
        <v>42345</v>
      </c>
      <c r="B1140" s="51">
        <v>2.7290000000000001</v>
      </c>
      <c r="C1140" s="51">
        <v>2.7290000000000001</v>
      </c>
      <c r="D1140" s="51">
        <v>2.6789999999999998</v>
      </c>
      <c r="E1140" s="51">
        <v>2.6789999999999998</v>
      </c>
      <c r="F1140" s="51">
        <v>2.7909999999999999</v>
      </c>
      <c r="G1140" s="51">
        <v>2.7909999999999999</v>
      </c>
      <c r="H1140" s="51">
        <v>2.9049999999999998</v>
      </c>
      <c r="I1140" s="51">
        <v>2.9049999999999998</v>
      </c>
      <c r="J1140" s="51">
        <v>2.7040000000000002</v>
      </c>
      <c r="K1140" s="51">
        <v>2.7040000000000002</v>
      </c>
    </row>
    <row r="1141" spans="1:11" x14ac:dyDescent="0.2">
      <c r="A1141" s="57">
        <v>42352</v>
      </c>
      <c r="B1141" s="51">
        <v>2.706</v>
      </c>
      <c r="C1141" s="51">
        <v>2.706</v>
      </c>
      <c r="D1141" s="51">
        <v>2.6539999999999999</v>
      </c>
      <c r="E1141" s="51">
        <v>2.6539999999999999</v>
      </c>
      <c r="F1141" s="51">
        <v>2.7719999999999998</v>
      </c>
      <c r="G1141" s="51">
        <v>2.7719999999999998</v>
      </c>
      <c r="H1141" s="51">
        <v>2.8839999999999999</v>
      </c>
      <c r="I1141" s="51">
        <v>2.8839999999999999</v>
      </c>
      <c r="J1141" s="51">
        <v>2.65</v>
      </c>
      <c r="K1141" s="51">
        <v>2.65</v>
      </c>
    </row>
    <row r="1142" spans="1:11" x14ac:dyDescent="0.2">
      <c r="A1142" s="57">
        <v>42359</v>
      </c>
      <c r="B1142" s="51">
        <v>2.7890000000000001</v>
      </c>
      <c r="C1142" s="51">
        <v>2.7890000000000001</v>
      </c>
      <c r="D1142" s="51">
        <v>2.7360000000000002</v>
      </c>
      <c r="E1142" s="51">
        <v>2.7360000000000002</v>
      </c>
      <c r="F1142" s="51">
        <v>2.8610000000000002</v>
      </c>
      <c r="G1142" s="51">
        <v>2.8610000000000002</v>
      </c>
      <c r="H1142" s="51">
        <v>2.9729999999999999</v>
      </c>
      <c r="I1142" s="51">
        <v>2.9729999999999999</v>
      </c>
      <c r="J1142" s="51">
        <v>2.6110000000000002</v>
      </c>
      <c r="K1142" s="51">
        <v>2.6110000000000002</v>
      </c>
    </row>
    <row r="1143" spans="1:11" x14ac:dyDescent="0.2">
      <c r="A1143" s="57">
        <v>42366</v>
      </c>
      <c r="B1143" s="51">
        <v>2.879</v>
      </c>
      <c r="C1143" s="51">
        <v>2.879</v>
      </c>
      <c r="D1143" s="51">
        <v>2.8250000000000002</v>
      </c>
      <c r="E1143" s="51">
        <v>2.8250000000000002</v>
      </c>
      <c r="F1143" s="51">
        <v>2.9529999999999998</v>
      </c>
      <c r="G1143" s="51">
        <v>2.9529999999999998</v>
      </c>
      <c r="H1143" s="51">
        <v>3.0670000000000002</v>
      </c>
      <c r="I1143" s="51">
        <v>3.0670000000000002</v>
      </c>
      <c r="J1143" s="51">
        <v>2.609</v>
      </c>
      <c r="K1143" s="51">
        <v>2.609</v>
      </c>
    </row>
    <row r="1144" spans="1:11" x14ac:dyDescent="0.2">
      <c r="A1144" s="57">
        <v>42373</v>
      </c>
      <c r="B1144" s="51">
        <v>2.93</v>
      </c>
      <c r="C1144" s="51">
        <v>2.93</v>
      </c>
      <c r="D1144" s="51">
        <v>2.875</v>
      </c>
      <c r="E1144" s="51">
        <v>2.875</v>
      </c>
      <c r="F1144" s="51">
        <v>3</v>
      </c>
      <c r="G1144" s="51">
        <v>3</v>
      </c>
      <c r="H1144" s="51">
        <v>3.1190000000000002</v>
      </c>
      <c r="I1144" s="51">
        <v>3.1190000000000002</v>
      </c>
      <c r="J1144" s="51">
        <v>2.5950000000000002</v>
      </c>
      <c r="K1144" s="51">
        <v>2.5950000000000002</v>
      </c>
    </row>
    <row r="1145" spans="1:11" x14ac:dyDescent="0.2">
      <c r="A1145" s="57">
        <v>42380</v>
      </c>
      <c r="B1145" s="51">
        <v>2.8969999999999998</v>
      </c>
      <c r="C1145" s="51">
        <v>2.8969999999999998</v>
      </c>
      <c r="D1145" s="51">
        <v>2.8420000000000001</v>
      </c>
      <c r="E1145" s="51">
        <v>2.8420000000000001</v>
      </c>
      <c r="F1145" s="51">
        <v>2.9670000000000001</v>
      </c>
      <c r="G1145" s="51">
        <v>2.9670000000000001</v>
      </c>
      <c r="H1145" s="51">
        <v>3.0870000000000002</v>
      </c>
      <c r="I1145" s="51">
        <v>3.0870000000000002</v>
      </c>
      <c r="J1145" s="51">
        <v>2.5619999999999998</v>
      </c>
      <c r="K1145" s="51">
        <v>2.5619999999999998</v>
      </c>
    </row>
    <row r="1146" spans="1:11" x14ac:dyDescent="0.2">
      <c r="A1146" s="57">
        <v>42387</v>
      </c>
      <c r="B1146" s="51">
        <v>2.7669999999999999</v>
      </c>
      <c r="C1146" s="51">
        <v>2.7669999999999999</v>
      </c>
      <c r="D1146" s="51">
        <v>2.7120000000000002</v>
      </c>
      <c r="E1146" s="51">
        <v>2.7120000000000002</v>
      </c>
      <c r="F1146" s="51">
        <v>2.8370000000000002</v>
      </c>
      <c r="G1146" s="51">
        <v>2.8370000000000002</v>
      </c>
      <c r="H1146" s="51">
        <v>2.956</v>
      </c>
      <c r="I1146" s="51">
        <v>2.956</v>
      </c>
      <c r="J1146" s="51">
        <v>2.4889999999999999</v>
      </c>
      <c r="K1146" s="51">
        <v>2.4889999999999999</v>
      </c>
    </row>
    <row r="1147" spans="1:11" x14ac:dyDescent="0.2">
      <c r="A1147" s="57">
        <v>42394</v>
      </c>
      <c r="B1147" s="51">
        <v>2.6970000000000001</v>
      </c>
      <c r="C1147" s="51">
        <v>2.6970000000000001</v>
      </c>
      <c r="D1147" s="51">
        <v>2.6429999999999998</v>
      </c>
      <c r="E1147" s="51">
        <v>2.6429999999999998</v>
      </c>
      <c r="F1147" s="51">
        <v>2.7650000000000001</v>
      </c>
      <c r="G1147" s="51">
        <v>2.7650000000000001</v>
      </c>
      <c r="H1147" s="51">
        <v>2.883</v>
      </c>
      <c r="I1147" s="51">
        <v>2.883</v>
      </c>
      <c r="J1147" s="51">
        <v>2.4590000000000001</v>
      </c>
      <c r="K1147" s="51">
        <v>2.4590000000000001</v>
      </c>
    </row>
    <row r="1148" spans="1:11" x14ac:dyDescent="0.2">
      <c r="A1148" s="57">
        <v>42401</v>
      </c>
      <c r="B1148" s="51">
        <v>2.605</v>
      </c>
      <c r="C1148" s="51">
        <v>2.605</v>
      </c>
      <c r="D1148" s="51">
        <v>2.5510000000000002</v>
      </c>
      <c r="E1148" s="51">
        <v>2.5510000000000002</v>
      </c>
      <c r="F1148" s="51">
        <v>2.6749999999999998</v>
      </c>
      <c r="G1148" s="51">
        <v>2.6749999999999998</v>
      </c>
      <c r="H1148" s="51">
        <v>2.794</v>
      </c>
      <c r="I1148" s="51">
        <v>2.794</v>
      </c>
      <c r="J1148" s="51">
        <v>2.399</v>
      </c>
      <c r="K1148" s="51">
        <v>2.399</v>
      </c>
    </row>
    <row r="1149" spans="1:11" x14ac:dyDescent="0.2">
      <c r="A1149" s="57">
        <v>42408</v>
      </c>
      <c r="B1149" s="51">
        <v>2.5390000000000001</v>
      </c>
      <c r="C1149" s="51">
        <v>2.5390000000000001</v>
      </c>
      <c r="D1149" s="51">
        <v>2.4860000000000002</v>
      </c>
      <c r="E1149" s="51">
        <v>2.4860000000000002</v>
      </c>
      <c r="F1149" s="51">
        <v>2.605</v>
      </c>
      <c r="G1149" s="51">
        <v>2.605</v>
      </c>
      <c r="H1149" s="51">
        <v>2.7229999999999999</v>
      </c>
      <c r="I1149" s="51">
        <v>2.7229999999999999</v>
      </c>
      <c r="J1149" s="51">
        <v>2.3690000000000002</v>
      </c>
      <c r="K1149" s="51">
        <v>2.3690000000000002</v>
      </c>
    </row>
    <row r="1150" spans="1:11" x14ac:dyDescent="0.2">
      <c r="A1150" s="57">
        <v>42415</v>
      </c>
      <c r="B1150" s="51">
        <v>2.431</v>
      </c>
      <c r="C1150" s="51">
        <v>2.431</v>
      </c>
      <c r="D1150" s="51">
        <v>2.3780000000000001</v>
      </c>
      <c r="E1150" s="51">
        <v>2.3780000000000001</v>
      </c>
      <c r="F1150" s="51">
        <v>2.4990000000000001</v>
      </c>
      <c r="G1150" s="51">
        <v>2.4990000000000001</v>
      </c>
      <c r="H1150" s="51">
        <v>2.613</v>
      </c>
      <c r="I1150" s="51">
        <v>2.613</v>
      </c>
      <c r="J1150" s="51">
        <v>2.3159999999999998</v>
      </c>
      <c r="K1150" s="51">
        <v>2.3159999999999998</v>
      </c>
    </row>
    <row r="1151" spans="1:11" x14ac:dyDescent="0.2">
      <c r="A1151" s="57">
        <v>42422</v>
      </c>
      <c r="B1151" s="51">
        <v>2.347</v>
      </c>
      <c r="C1151" s="51">
        <v>2.347</v>
      </c>
      <c r="D1151" s="51">
        <v>2.2949999999999999</v>
      </c>
      <c r="E1151" s="51">
        <v>2.2949999999999999</v>
      </c>
      <c r="F1151" s="51">
        <v>2.415</v>
      </c>
      <c r="G1151" s="51">
        <v>2.415</v>
      </c>
      <c r="H1151" s="51">
        <v>2.528</v>
      </c>
      <c r="I1151" s="51">
        <v>2.528</v>
      </c>
      <c r="J1151" s="51">
        <v>2.2879999999999998</v>
      </c>
      <c r="K1151" s="51">
        <v>2.2879999999999998</v>
      </c>
    </row>
    <row r="1152" spans="1:11" x14ac:dyDescent="0.2">
      <c r="A1152" s="57">
        <v>42429</v>
      </c>
      <c r="B1152" s="51">
        <v>2.4609999999999999</v>
      </c>
      <c r="C1152" s="51">
        <v>2.4609999999999999</v>
      </c>
      <c r="D1152" s="51">
        <v>2.4060000000000001</v>
      </c>
      <c r="E1152" s="51">
        <v>2.4060000000000001</v>
      </c>
      <c r="F1152" s="51">
        <v>2.536</v>
      </c>
      <c r="G1152" s="51">
        <v>2.536</v>
      </c>
      <c r="H1152" s="51">
        <v>2.649</v>
      </c>
      <c r="I1152" s="51">
        <v>2.649</v>
      </c>
      <c r="J1152" s="51">
        <v>2.302</v>
      </c>
      <c r="K1152" s="51">
        <v>2.302</v>
      </c>
    </row>
    <row r="1153" spans="1:11" x14ac:dyDescent="0.2">
      <c r="A1153" s="57">
        <v>42436</v>
      </c>
      <c r="B1153" s="51">
        <v>2.4950000000000001</v>
      </c>
      <c r="C1153" s="51">
        <v>2.4950000000000001</v>
      </c>
      <c r="D1153" s="51">
        <v>2.4409999999999998</v>
      </c>
      <c r="E1153" s="51">
        <v>2.4409999999999998</v>
      </c>
      <c r="F1153" s="51">
        <v>2.5649999999999999</v>
      </c>
      <c r="G1153" s="51">
        <v>2.5649999999999999</v>
      </c>
      <c r="H1153" s="51">
        <v>2.6819999999999999</v>
      </c>
      <c r="I1153" s="51">
        <v>2.6819999999999999</v>
      </c>
      <c r="J1153" s="51">
        <v>2.3159999999999998</v>
      </c>
      <c r="K1153" s="51">
        <v>2.3159999999999998</v>
      </c>
    </row>
    <row r="1154" spans="1:11" x14ac:dyDescent="0.2">
      <c r="A1154" s="57">
        <v>42443</v>
      </c>
      <c r="B1154" s="51">
        <v>2.6509999999999998</v>
      </c>
      <c r="C1154" s="51">
        <v>2.6509999999999998</v>
      </c>
      <c r="D1154" s="51">
        <v>2.5960000000000001</v>
      </c>
      <c r="E1154" s="51">
        <v>2.5960000000000001</v>
      </c>
      <c r="F1154" s="51">
        <v>2.722</v>
      </c>
      <c r="G1154" s="51">
        <v>2.722</v>
      </c>
      <c r="H1154" s="51">
        <v>2.839</v>
      </c>
      <c r="I1154" s="51">
        <v>2.839</v>
      </c>
      <c r="J1154" s="51">
        <v>2.39</v>
      </c>
      <c r="K1154" s="51">
        <v>2.39</v>
      </c>
    </row>
    <row r="1155" spans="1:11" x14ac:dyDescent="0.2">
      <c r="A1155" s="57">
        <v>42450</v>
      </c>
      <c r="B1155" s="51">
        <v>2.734</v>
      </c>
      <c r="C1155" s="51">
        <v>2.734</v>
      </c>
      <c r="D1155" s="51">
        <v>2.681</v>
      </c>
      <c r="E1155" s="51">
        <v>2.681</v>
      </c>
      <c r="F1155" s="51">
        <v>2.8010000000000002</v>
      </c>
      <c r="G1155" s="51">
        <v>2.8010000000000002</v>
      </c>
      <c r="H1155" s="51">
        <v>2.92</v>
      </c>
      <c r="I1155" s="51">
        <v>2.92</v>
      </c>
      <c r="J1155" s="51">
        <v>2.4180000000000001</v>
      </c>
      <c r="K1155" s="51">
        <v>2.4180000000000001</v>
      </c>
    </row>
    <row r="1156" spans="1:11" x14ac:dyDescent="0.2">
      <c r="A1156" s="57">
        <v>42457</v>
      </c>
      <c r="B1156" s="51">
        <v>2.835</v>
      </c>
      <c r="C1156" s="51">
        <v>2.835</v>
      </c>
      <c r="D1156" s="51">
        <v>2.782</v>
      </c>
      <c r="E1156" s="51">
        <v>2.782</v>
      </c>
      <c r="F1156" s="51">
        <v>2.9039999999999999</v>
      </c>
      <c r="G1156" s="51">
        <v>2.9039999999999999</v>
      </c>
      <c r="H1156" s="51">
        <v>3.0190000000000001</v>
      </c>
      <c r="I1156" s="51">
        <v>3.0190000000000001</v>
      </c>
      <c r="J1156" s="51">
        <v>2.4249999999999998</v>
      </c>
      <c r="K1156" s="51">
        <v>2.4249999999999998</v>
      </c>
    </row>
    <row r="1157" spans="1:11" x14ac:dyDescent="0.2">
      <c r="A1157" s="57">
        <v>42464</v>
      </c>
      <c r="B1157" s="51">
        <v>2.8290000000000002</v>
      </c>
      <c r="C1157" s="51">
        <v>2.8290000000000002</v>
      </c>
      <c r="D1157" s="51">
        <v>2.7759999999999998</v>
      </c>
      <c r="E1157" s="51">
        <v>2.7759999999999998</v>
      </c>
      <c r="F1157" s="51">
        <v>2.8980000000000001</v>
      </c>
      <c r="G1157" s="51">
        <v>2.8980000000000001</v>
      </c>
      <c r="H1157" s="51">
        <v>3.012</v>
      </c>
      <c r="I1157" s="51">
        <v>3.012</v>
      </c>
      <c r="J1157" s="51">
        <v>2.4260000000000002</v>
      </c>
      <c r="K1157" s="51">
        <v>2.4260000000000002</v>
      </c>
    </row>
    <row r="1158" spans="1:11" x14ac:dyDescent="0.2">
      <c r="A1158" s="57">
        <v>42471</v>
      </c>
      <c r="B1158" s="51">
        <v>2.8029999999999999</v>
      </c>
      <c r="C1158" s="51">
        <v>2.8029999999999999</v>
      </c>
      <c r="D1158" s="51">
        <v>2.75</v>
      </c>
      <c r="E1158" s="51">
        <v>2.75</v>
      </c>
      <c r="F1158" s="51">
        <v>2.8719999999999999</v>
      </c>
      <c r="G1158" s="51">
        <v>2.8719999999999999</v>
      </c>
      <c r="H1158" s="51">
        <v>2.9849999999999999</v>
      </c>
      <c r="I1158" s="51">
        <v>2.9849999999999999</v>
      </c>
      <c r="J1158" s="51">
        <v>2.4369999999999998</v>
      </c>
      <c r="K1158" s="51">
        <v>2.4369999999999998</v>
      </c>
    </row>
    <row r="1159" spans="1:11" x14ac:dyDescent="0.2">
      <c r="A1159" s="57">
        <v>42478</v>
      </c>
      <c r="B1159" s="51">
        <v>2.8250000000000002</v>
      </c>
      <c r="C1159" s="51">
        <v>2.8250000000000002</v>
      </c>
      <c r="D1159" s="51">
        <v>2.7709999999999999</v>
      </c>
      <c r="E1159" s="51">
        <v>2.7709999999999999</v>
      </c>
      <c r="F1159" s="51">
        <v>2.895</v>
      </c>
      <c r="G1159" s="51">
        <v>2.895</v>
      </c>
      <c r="H1159" s="51">
        <v>3.0129999999999999</v>
      </c>
      <c r="I1159" s="51">
        <v>3.0129999999999999</v>
      </c>
      <c r="J1159" s="51">
        <v>2.4660000000000002</v>
      </c>
      <c r="K1159" s="51">
        <v>2.4660000000000002</v>
      </c>
    </row>
    <row r="1160" spans="1:11" x14ac:dyDescent="0.2">
      <c r="A1160" s="57">
        <v>42485</v>
      </c>
      <c r="B1160" s="51">
        <v>2.83</v>
      </c>
      <c r="C1160" s="51">
        <v>2.83</v>
      </c>
      <c r="D1160" s="51">
        <v>2.7749999999999999</v>
      </c>
      <c r="E1160" s="51">
        <v>2.7749999999999999</v>
      </c>
      <c r="F1160" s="51">
        <v>2.9009999999999998</v>
      </c>
      <c r="G1160" s="51">
        <v>2.9009999999999998</v>
      </c>
      <c r="H1160" s="51">
        <v>3.0179999999999998</v>
      </c>
      <c r="I1160" s="51">
        <v>3.0179999999999998</v>
      </c>
      <c r="J1160" s="51">
        <v>2.5049999999999999</v>
      </c>
      <c r="K1160" s="51">
        <v>2.5049999999999999</v>
      </c>
    </row>
    <row r="1161" spans="1:11" x14ac:dyDescent="0.2">
      <c r="A1161" s="57">
        <v>42492</v>
      </c>
      <c r="B1161" s="51">
        <v>2.8639999999999999</v>
      </c>
      <c r="C1161" s="51">
        <v>2.8639999999999999</v>
      </c>
      <c r="D1161" s="51">
        <v>2.8090000000000002</v>
      </c>
      <c r="E1161" s="51">
        <v>2.8090000000000002</v>
      </c>
      <c r="F1161" s="51">
        <v>2.9350000000000001</v>
      </c>
      <c r="G1161" s="51">
        <v>2.9350000000000001</v>
      </c>
      <c r="H1161" s="51">
        <v>3.052</v>
      </c>
      <c r="I1161" s="51">
        <v>3.052</v>
      </c>
      <c r="J1161" s="51">
        <v>2.5790000000000002</v>
      </c>
      <c r="K1161" s="51">
        <v>2.5790000000000002</v>
      </c>
    </row>
    <row r="1162" spans="1:11" x14ac:dyDescent="0.2">
      <c r="A1162" s="57">
        <v>42499</v>
      </c>
      <c r="B1162" s="51">
        <v>2.8420000000000001</v>
      </c>
      <c r="C1162" s="51">
        <v>2.8420000000000001</v>
      </c>
      <c r="D1162" s="51">
        <v>2.786</v>
      </c>
      <c r="E1162" s="51">
        <v>2.786</v>
      </c>
      <c r="F1162" s="51">
        <v>2.9169999999999998</v>
      </c>
      <c r="G1162" s="51">
        <v>2.9169999999999998</v>
      </c>
      <c r="H1162" s="51">
        <v>3.0339999999999998</v>
      </c>
      <c r="I1162" s="51">
        <v>3.0339999999999998</v>
      </c>
      <c r="J1162" s="51">
        <v>2.5939999999999999</v>
      </c>
      <c r="K1162" s="51">
        <v>2.5939999999999999</v>
      </c>
    </row>
    <row r="1163" spans="1:11" x14ac:dyDescent="0.2">
      <c r="A1163" s="57">
        <v>42506</v>
      </c>
      <c r="B1163" s="51">
        <v>2.8439999999999999</v>
      </c>
      <c r="C1163" s="51">
        <v>2.8439999999999999</v>
      </c>
      <c r="D1163" s="51">
        <v>2.7890000000000001</v>
      </c>
      <c r="E1163" s="51">
        <v>2.7890000000000001</v>
      </c>
      <c r="F1163" s="51">
        <v>2.915</v>
      </c>
      <c r="G1163" s="51">
        <v>2.915</v>
      </c>
      <c r="H1163" s="51">
        <v>3.0339999999999998</v>
      </c>
      <c r="I1163" s="51">
        <v>3.0339999999999998</v>
      </c>
      <c r="J1163" s="51">
        <v>2.6150000000000002</v>
      </c>
      <c r="K1163" s="51">
        <v>2.6150000000000002</v>
      </c>
    </row>
    <row r="1164" spans="1:11" x14ac:dyDescent="0.2">
      <c r="A1164" s="57">
        <v>42513</v>
      </c>
      <c r="B1164" s="51">
        <v>2.86</v>
      </c>
      <c r="C1164" s="51">
        <v>2.86</v>
      </c>
      <c r="D1164" s="51">
        <v>2.8039999999999998</v>
      </c>
      <c r="E1164" s="51">
        <v>2.8039999999999998</v>
      </c>
      <c r="F1164" s="51">
        <v>2.93</v>
      </c>
      <c r="G1164" s="51">
        <v>2.93</v>
      </c>
      <c r="H1164" s="51">
        <v>3.052</v>
      </c>
      <c r="I1164" s="51">
        <v>3.052</v>
      </c>
      <c r="J1164" s="51">
        <v>2.673</v>
      </c>
      <c r="K1164" s="51">
        <v>2.673</v>
      </c>
    </row>
    <row r="1165" spans="1:11" x14ac:dyDescent="0.2">
      <c r="A1165" s="57">
        <v>42520</v>
      </c>
      <c r="B1165" s="51">
        <v>2.8660000000000001</v>
      </c>
      <c r="C1165" s="51">
        <v>2.8660000000000001</v>
      </c>
      <c r="D1165" s="51">
        <v>2.8119999999999998</v>
      </c>
      <c r="E1165" s="51">
        <v>2.8119999999999998</v>
      </c>
      <c r="F1165" s="51">
        <v>2.9359999999999999</v>
      </c>
      <c r="G1165" s="51">
        <v>2.9359999999999999</v>
      </c>
      <c r="H1165" s="51">
        <v>3.0539999999999998</v>
      </c>
      <c r="I1165" s="51">
        <v>3.0539999999999998</v>
      </c>
      <c r="J1165" s="51">
        <v>2.718</v>
      </c>
      <c r="K1165" s="51">
        <v>2.718</v>
      </c>
    </row>
    <row r="1166" spans="1:11" x14ac:dyDescent="0.2">
      <c r="A1166" s="57">
        <v>42527</v>
      </c>
      <c r="B1166" s="51">
        <v>2.8940000000000001</v>
      </c>
      <c r="C1166" s="51">
        <v>2.8940000000000001</v>
      </c>
      <c r="D1166" s="51">
        <v>2.84</v>
      </c>
      <c r="E1166" s="51">
        <v>2.84</v>
      </c>
      <c r="F1166" s="51">
        <v>2.9649999999999999</v>
      </c>
      <c r="G1166" s="51">
        <v>2.9649999999999999</v>
      </c>
      <c r="H1166" s="51">
        <v>3.081</v>
      </c>
      <c r="I1166" s="51">
        <v>3.081</v>
      </c>
      <c r="J1166" s="51">
        <v>2.746</v>
      </c>
      <c r="K1166" s="51">
        <v>2.746</v>
      </c>
    </row>
    <row r="1167" spans="1:11" x14ac:dyDescent="0.2">
      <c r="A1167" s="57">
        <v>42534</v>
      </c>
      <c r="B1167" s="51">
        <v>2.919</v>
      </c>
      <c r="C1167" s="51">
        <v>2.919</v>
      </c>
      <c r="D1167" s="51">
        <v>2.8639999999999999</v>
      </c>
      <c r="E1167" s="51">
        <v>2.8639999999999999</v>
      </c>
      <c r="F1167" s="51">
        <v>2.99</v>
      </c>
      <c r="G1167" s="51">
        <v>2.99</v>
      </c>
      <c r="H1167" s="51">
        <v>3.109</v>
      </c>
      <c r="I1167" s="51">
        <v>3.109</v>
      </c>
      <c r="J1167" s="51">
        <v>2.7909999999999999</v>
      </c>
      <c r="K1167" s="51">
        <v>2.7909999999999999</v>
      </c>
    </row>
    <row r="1168" spans="1:11" x14ac:dyDescent="0.2">
      <c r="A1168" s="57">
        <v>42541</v>
      </c>
      <c r="B1168" s="51">
        <v>2.9209999999999998</v>
      </c>
      <c r="C1168" s="51">
        <v>2.9209999999999998</v>
      </c>
      <c r="D1168" s="51">
        <v>2.8660000000000001</v>
      </c>
      <c r="E1168" s="51">
        <v>2.8660000000000001</v>
      </c>
      <c r="F1168" s="51">
        <v>2.9940000000000002</v>
      </c>
      <c r="G1168" s="51">
        <v>2.9940000000000002</v>
      </c>
      <c r="H1168" s="51">
        <v>3.11</v>
      </c>
      <c r="I1168" s="51">
        <v>3.11</v>
      </c>
      <c r="J1168" s="51">
        <v>2.786</v>
      </c>
      <c r="K1168" s="51">
        <v>2.786</v>
      </c>
    </row>
    <row r="1169" spans="1:11" x14ac:dyDescent="0.2">
      <c r="A1169" s="57">
        <v>42548</v>
      </c>
      <c r="B1169" s="51">
        <v>2.984</v>
      </c>
      <c r="C1169" s="51">
        <v>2.984</v>
      </c>
      <c r="D1169" s="51">
        <v>2.9289999999999998</v>
      </c>
      <c r="E1169" s="51">
        <v>2.9289999999999998</v>
      </c>
      <c r="F1169" s="51">
        <v>3.0590000000000002</v>
      </c>
      <c r="G1169" s="51">
        <v>3.0590000000000002</v>
      </c>
      <c r="H1169" s="51">
        <v>3.1749999999999998</v>
      </c>
      <c r="I1169" s="51">
        <v>3.1749999999999998</v>
      </c>
      <c r="J1169" s="51">
        <v>2.8029999999999999</v>
      </c>
      <c r="K1169" s="51">
        <v>2.8029999999999999</v>
      </c>
    </row>
    <row r="1170" spans="1:11" x14ac:dyDescent="0.2">
      <c r="A1170" s="57">
        <v>42555</v>
      </c>
      <c r="B1170" s="51">
        <v>2.9660000000000002</v>
      </c>
      <c r="C1170" s="51">
        <v>2.9660000000000002</v>
      </c>
      <c r="D1170" s="51">
        <v>2.91</v>
      </c>
      <c r="E1170" s="51">
        <v>2.91</v>
      </c>
      <c r="F1170" s="51">
        <v>3.0409999999999999</v>
      </c>
      <c r="G1170" s="51">
        <v>3.0409999999999999</v>
      </c>
      <c r="H1170" s="51">
        <v>3.1560000000000001</v>
      </c>
      <c r="I1170" s="51">
        <v>3.1560000000000001</v>
      </c>
      <c r="J1170" s="51">
        <v>2.798</v>
      </c>
      <c r="K1170" s="51">
        <v>2.798</v>
      </c>
    </row>
    <row r="1171" spans="1:11" x14ac:dyDescent="0.2">
      <c r="A1171" s="57">
        <v>42562</v>
      </c>
      <c r="B1171" s="51">
        <v>2.9209999999999998</v>
      </c>
      <c r="C1171" s="51">
        <v>2.9209999999999998</v>
      </c>
      <c r="D1171" s="51">
        <v>2.8660000000000001</v>
      </c>
      <c r="E1171" s="51">
        <v>2.8660000000000001</v>
      </c>
      <c r="F1171" s="51">
        <v>2.9950000000000001</v>
      </c>
      <c r="G1171" s="51">
        <v>2.9950000000000001</v>
      </c>
      <c r="H1171" s="51">
        <v>3.1080000000000001</v>
      </c>
      <c r="I1171" s="51">
        <v>3.1080000000000001</v>
      </c>
      <c r="J1171" s="51">
        <v>2.798</v>
      </c>
      <c r="K1171" s="51">
        <v>2.798</v>
      </c>
    </row>
    <row r="1172" spans="1:11" x14ac:dyDescent="0.2">
      <c r="A1172" s="57">
        <v>42569</v>
      </c>
      <c r="B1172" s="51">
        <v>2.9119999999999999</v>
      </c>
      <c r="C1172" s="51">
        <v>2.9119999999999999</v>
      </c>
      <c r="D1172" s="51">
        <v>2.8580000000000001</v>
      </c>
      <c r="E1172" s="51">
        <v>2.8580000000000001</v>
      </c>
      <c r="F1172" s="51">
        <v>2.984</v>
      </c>
      <c r="G1172" s="51">
        <v>2.984</v>
      </c>
      <c r="H1172" s="51">
        <v>3.0990000000000002</v>
      </c>
      <c r="I1172" s="51">
        <v>3.0990000000000002</v>
      </c>
      <c r="J1172" s="51">
        <v>2.78</v>
      </c>
      <c r="K1172" s="51">
        <v>2.78</v>
      </c>
    </row>
    <row r="1173" spans="1:11" x14ac:dyDescent="0.2">
      <c r="A1173" s="57">
        <v>42576</v>
      </c>
      <c r="B1173" s="51">
        <v>2.8460000000000001</v>
      </c>
      <c r="C1173" s="51">
        <v>2.8460000000000001</v>
      </c>
      <c r="D1173" s="51">
        <v>2.7919999999999998</v>
      </c>
      <c r="E1173" s="51">
        <v>2.7919999999999998</v>
      </c>
      <c r="F1173" s="51">
        <v>2.9180000000000001</v>
      </c>
      <c r="G1173" s="51">
        <v>2.9180000000000001</v>
      </c>
      <c r="H1173" s="51">
        <v>3.0289999999999999</v>
      </c>
      <c r="I1173" s="51">
        <v>3.0289999999999999</v>
      </c>
      <c r="J1173" s="51">
        <v>2.7639999999999998</v>
      </c>
      <c r="K1173" s="51">
        <v>2.7639999999999998</v>
      </c>
    </row>
    <row r="1174" spans="1:11" x14ac:dyDescent="0.2">
      <c r="A1174" s="57">
        <v>42583</v>
      </c>
      <c r="B1174" s="51">
        <v>2.778</v>
      </c>
      <c r="C1174" s="51">
        <v>2.778</v>
      </c>
      <c r="D1174" s="51">
        <v>2.7250000000000001</v>
      </c>
      <c r="E1174" s="51">
        <v>2.7250000000000001</v>
      </c>
      <c r="F1174" s="51">
        <v>2.851</v>
      </c>
      <c r="G1174" s="51">
        <v>2.851</v>
      </c>
      <c r="H1174" s="51">
        <v>2.9580000000000002</v>
      </c>
      <c r="I1174" s="51">
        <v>2.9580000000000002</v>
      </c>
      <c r="J1174" s="51">
        <v>2.7410000000000001</v>
      </c>
      <c r="K1174" s="51">
        <v>2.7410000000000001</v>
      </c>
    </row>
    <row r="1175" spans="1:11" x14ac:dyDescent="0.2">
      <c r="A1175" s="57">
        <v>42590</v>
      </c>
      <c r="B1175" s="51">
        <v>2.7330000000000001</v>
      </c>
      <c r="C1175" s="51">
        <v>2.7330000000000001</v>
      </c>
      <c r="D1175" s="51">
        <v>2.681</v>
      </c>
      <c r="E1175" s="51">
        <v>2.681</v>
      </c>
      <c r="F1175" s="51">
        <v>2.802</v>
      </c>
      <c r="G1175" s="51">
        <v>2.802</v>
      </c>
      <c r="H1175" s="51">
        <v>2.9140000000000001</v>
      </c>
      <c r="I1175" s="51">
        <v>2.9140000000000001</v>
      </c>
      <c r="J1175" s="51">
        <v>2.7069999999999999</v>
      </c>
      <c r="K1175" s="51">
        <v>2.7069999999999999</v>
      </c>
    </row>
    <row r="1176" spans="1:11" x14ac:dyDescent="0.2">
      <c r="A1176" s="57">
        <v>42597</v>
      </c>
      <c r="B1176" s="51">
        <v>2.6949999999999998</v>
      </c>
      <c r="C1176" s="51">
        <v>2.6949999999999998</v>
      </c>
      <c r="D1176" s="51">
        <v>2.6429999999999998</v>
      </c>
      <c r="E1176" s="51">
        <v>2.6429999999999998</v>
      </c>
      <c r="F1176" s="51">
        <v>2.7639999999999998</v>
      </c>
      <c r="G1176" s="51">
        <v>2.7639999999999998</v>
      </c>
      <c r="H1176" s="51">
        <v>2.87</v>
      </c>
      <c r="I1176" s="51">
        <v>2.87</v>
      </c>
      <c r="J1176" s="51">
        <v>2.6960000000000002</v>
      </c>
      <c r="K1176" s="51">
        <v>2.6960000000000002</v>
      </c>
    </row>
    <row r="1177" spans="1:11" x14ac:dyDescent="0.2">
      <c r="A1177" s="57">
        <v>42604</v>
      </c>
      <c r="B1177" s="51">
        <v>2.7549999999999999</v>
      </c>
      <c r="C1177" s="51">
        <v>2.7549999999999999</v>
      </c>
      <c r="D1177" s="51">
        <v>2.702</v>
      </c>
      <c r="E1177" s="51">
        <v>2.702</v>
      </c>
      <c r="F1177" s="51">
        <v>2.8260000000000001</v>
      </c>
      <c r="G1177" s="51">
        <v>2.8260000000000001</v>
      </c>
      <c r="H1177" s="51">
        <v>2.9329999999999998</v>
      </c>
      <c r="I1177" s="51">
        <v>2.9329999999999998</v>
      </c>
      <c r="J1177" s="51">
        <v>2.7229999999999999</v>
      </c>
      <c r="K1177" s="51">
        <v>2.7229999999999999</v>
      </c>
    </row>
    <row r="1178" spans="1:11" x14ac:dyDescent="0.2">
      <c r="A1178" s="57">
        <v>42611</v>
      </c>
      <c r="B1178" s="51">
        <v>2.7629999999999999</v>
      </c>
      <c r="C1178" s="51">
        <v>2.7629999999999999</v>
      </c>
      <c r="D1178" s="51">
        <v>2.7090000000000001</v>
      </c>
      <c r="E1178" s="51">
        <v>2.7090000000000001</v>
      </c>
      <c r="F1178" s="51">
        <v>2.835</v>
      </c>
      <c r="G1178" s="51">
        <v>2.835</v>
      </c>
      <c r="H1178" s="51">
        <v>2.9460000000000002</v>
      </c>
      <c r="I1178" s="51">
        <v>2.9460000000000002</v>
      </c>
      <c r="J1178" s="51">
        <v>2.7410000000000001</v>
      </c>
      <c r="K1178" s="51">
        <v>2.7410000000000001</v>
      </c>
    </row>
    <row r="1179" spans="1:11" x14ac:dyDescent="0.2">
      <c r="A1179" s="57">
        <v>42618</v>
      </c>
      <c r="B1179" s="51">
        <v>2.762</v>
      </c>
      <c r="C1179" s="51">
        <v>2.762</v>
      </c>
      <c r="D1179" s="51">
        <v>2.706</v>
      </c>
      <c r="E1179" s="51">
        <v>2.706</v>
      </c>
      <c r="F1179" s="51">
        <v>2.8370000000000002</v>
      </c>
      <c r="G1179" s="51">
        <v>2.8370000000000002</v>
      </c>
      <c r="H1179" s="51">
        <v>2.9529999999999998</v>
      </c>
      <c r="I1179" s="51">
        <v>2.9529999999999998</v>
      </c>
      <c r="J1179" s="51">
        <v>2.746</v>
      </c>
      <c r="K1179" s="51">
        <v>2.746</v>
      </c>
    </row>
    <row r="1180" spans="1:11" x14ac:dyDescent="0.2">
      <c r="A1180" s="57">
        <v>42625</v>
      </c>
      <c r="B1180" s="51">
        <v>2.8109999999999999</v>
      </c>
      <c r="C1180" s="51">
        <v>2.8109999999999999</v>
      </c>
      <c r="D1180" s="51">
        <v>2.7530000000000001</v>
      </c>
      <c r="E1180" s="51">
        <v>2.7530000000000001</v>
      </c>
      <c r="F1180" s="51">
        <v>2.89</v>
      </c>
      <c r="G1180" s="51">
        <v>2.89</v>
      </c>
      <c r="H1180" s="51">
        <v>3.0049999999999999</v>
      </c>
      <c r="I1180" s="51">
        <v>3.0049999999999999</v>
      </c>
      <c r="J1180" s="51">
        <v>2.7559999999999998</v>
      </c>
      <c r="K1180" s="51">
        <v>2.7559999999999998</v>
      </c>
    </row>
    <row r="1181" spans="1:11" x14ac:dyDescent="0.2">
      <c r="A1181" s="57">
        <v>42632</v>
      </c>
      <c r="B1181" s="51">
        <v>2.82</v>
      </c>
      <c r="C1181" s="51">
        <v>2.82</v>
      </c>
      <c r="D1181" s="51">
        <v>2.7629999999999999</v>
      </c>
      <c r="E1181" s="51">
        <v>2.7629999999999999</v>
      </c>
      <c r="F1181" s="51">
        <v>2.8969999999999998</v>
      </c>
      <c r="G1181" s="51">
        <v>2.8969999999999998</v>
      </c>
      <c r="H1181" s="51">
        <v>3.016</v>
      </c>
      <c r="I1181" s="51">
        <v>3.016</v>
      </c>
      <c r="J1181" s="51">
        <v>2.754</v>
      </c>
      <c r="K1181" s="51">
        <v>2.754</v>
      </c>
    </row>
    <row r="1182" spans="1:11" x14ac:dyDescent="0.2">
      <c r="A1182" s="57">
        <v>42639</v>
      </c>
      <c r="B1182" s="51">
        <v>2.82</v>
      </c>
      <c r="C1182" s="51">
        <v>2.82</v>
      </c>
      <c r="D1182" s="51">
        <v>2.7639999999999998</v>
      </c>
      <c r="E1182" s="51">
        <v>2.7639999999999998</v>
      </c>
      <c r="F1182" s="51">
        <v>2.895</v>
      </c>
      <c r="G1182" s="51">
        <v>2.895</v>
      </c>
      <c r="H1182" s="51">
        <v>3.0070000000000001</v>
      </c>
      <c r="I1182" s="51">
        <v>3.0070000000000001</v>
      </c>
      <c r="J1182" s="51">
        <v>2.7389999999999999</v>
      </c>
      <c r="K1182" s="51">
        <v>2.7389999999999999</v>
      </c>
    </row>
    <row r="1183" spans="1:11" x14ac:dyDescent="0.2">
      <c r="A1183" s="57">
        <v>42646</v>
      </c>
      <c r="B1183" s="51">
        <v>2.8620000000000001</v>
      </c>
      <c r="C1183" s="51">
        <v>2.8620000000000001</v>
      </c>
      <c r="D1183" s="51">
        <v>2.8090000000000002</v>
      </c>
      <c r="E1183" s="51">
        <v>2.8090000000000002</v>
      </c>
      <c r="F1183" s="51">
        <v>2.9340000000000002</v>
      </c>
      <c r="G1183" s="51">
        <v>2.9340000000000002</v>
      </c>
      <c r="H1183" s="51">
        <v>3.0430000000000001</v>
      </c>
      <c r="I1183" s="51">
        <v>3.0430000000000001</v>
      </c>
      <c r="J1183" s="51">
        <v>2.766</v>
      </c>
      <c r="K1183" s="51">
        <v>2.766</v>
      </c>
    </row>
    <row r="1184" spans="1:11" x14ac:dyDescent="0.2">
      <c r="A1184" s="57">
        <v>42653</v>
      </c>
      <c r="B1184" s="51">
        <v>2.855</v>
      </c>
      <c r="C1184" s="51">
        <v>2.855</v>
      </c>
      <c r="D1184" s="51">
        <v>2.7989999999999999</v>
      </c>
      <c r="E1184" s="51">
        <v>2.7989999999999999</v>
      </c>
      <c r="F1184" s="51">
        <v>2.9279999999999999</v>
      </c>
      <c r="G1184" s="51">
        <v>2.9279999999999999</v>
      </c>
      <c r="H1184" s="51">
        <v>3.044</v>
      </c>
      <c r="I1184" s="51">
        <v>3.044</v>
      </c>
      <c r="J1184" s="51">
        <v>2.8090000000000002</v>
      </c>
      <c r="K1184" s="51">
        <v>2.8090000000000002</v>
      </c>
    </row>
    <row r="1185" spans="1:11" x14ac:dyDescent="0.2">
      <c r="A1185" s="57">
        <v>42660</v>
      </c>
      <c r="B1185" s="51">
        <v>2.86</v>
      </c>
      <c r="C1185" s="51">
        <v>2.86</v>
      </c>
      <c r="D1185" s="51">
        <v>2.8050000000000002</v>
      </c>
      <c r="E1185" s="51">
        <v>2.8050000000000002</v>
      </c>
      <c r="F1185" s="51">
        <v>2.9340000000000002</v>
      </c>
      <c r="G1185" s="51">
        <v>2.9340000000000002</v>
      </c>
      <c r="H1185" s="51">
        <v>3.05</v>
      </c>
      <c r="I1185" s="51">
        <v>3.05</v>
      </c>
      <c r="J1185" s="51">
        <v>2.8279999999999998</v>
      </c>
      <c r="K1185" s="51">
        <v>2.8279999999999998</v>
      </c>
    </row>
    <row r="1186" spans="1:11" x14ac:dyDescent="0.2">
      <c r="A1186" s="57">
        <v>42667</v>
      </c>
      <c r="B1186" s="51">
        <v>2.8530000000000002</v>
      </c>
      <c r="C1186" s="51">
        <v>2.8530000000000002</v>
      </c>
      <c r="D1186" s="51">
        <v>2.798</v>
      </c>
      <c r="E1186" s="51">
        <v>2.798</v>
      </c>
      <c r="F1186" s="51">
        <v>2.9260000000000002</v>
      </c>
      <c r="G1186" s="51">
        <v>2.9260000000000002</v>
      </c>
      <c r="H1186" s="51">
        <v>3.0409999999999999</v>
      </c>
      <c r="I1186" s="51">
        <v>3.0409999999999999</v>
      </c>
      <c r="J1186" s="51">
        <v>2.8279999999999998</v>
      </c>
      <c r="K1186" s="51">
        <v>2.8279999999999998</v>
      </c>
    </row>
    <row r="1187" spans="1:11" x14ac:dyDescent="0.2">
      <c r="A1187" s="57">
        <v>42674</v>
      </c>
      <c r="B1187" s="51">
        <v>2.88</v>
      </c>
      <c r="C1187" s="51">
        <v>2.88</v>
      </c>
      <c r="D1187" s="51">
        <v>2.8239999999999998</v>
      </c>
      <c r="E1187" s="51">
        <v>2.8239999999999998</v>
      </c>
      <c r="F1187" s="51">
        <v>2.9550000000000001</v>
      </c>
      <c r="G1187" s="51">
        <v>2.9550000000000001</v>
      </c>
      <c r="H1187" s="51">
        <v>3.0720000000000001</v>
      </c>
      <c r="I1187" s="51">
        <v>3.0720000000000001</v>
      </c>
      <c r="J1187" s="51">
        <v>2.855</v>
      </c>
      <c r="K1187" s="51">
        <v>2.855</v>
      </c>
    </row>
    <row r="1188" spans="1:11" x14ac:dyDescent="0.2">
      <c r="A1188" s="57">
        <v>42681</v>
      </c>
      <c r="B1188" s="51">
        <v>2.8660000000000001</v>
      </c>
      <c r="C1188" s="51">
        <v>2.8660000000000001</v>
      </c>
      <c r="D1188" s="51">
        <v>2.8090000000000002</v>
      </c>
      <c r="E1188" s="51">
        <v>2.8090000000000002</v>
      </c>
      <c r="F1188" s="51">
        <v>2.9409999999999998</v>
      </c>
      <c r="G1188" s="51">
        <v>2.9409999999999998</v>
      </c>
      <c r="H1188" s="51">
        <v>3.0590000000000002</v>
      </c>
      <c r="I1188" s="51">
        <v>3.0590000000000002</v>
      </c>
      <c r="J1188" s="51">
        <v>2.84</v>
      </c>
      <c r="K1188" s="51">
        <v>2.84</v>
      </c>
    </row>
    <row r="1189" spans="1:11" x14ac:dyDescent="0.2">
      <c r="A1189" s="57">
        <v>42688</v>
      </c>
      <c r="B1189" s="51">
        <v>2.8119999999999998</v>
      </c>
      <c r="C1189" s="51">
        <v>2.8119999999999998</v>
      </c>
      <c r="D1189" s="51">
        <v>2.7549999999999999</v>
      </c>
      <c r="E1189" s="51">
        <v>2.7549999999999999</v>
      </c>
      <c r="F1189" s="51">
        <v>2.8919999999999999</v>
      </c>
      <c r="G1189" s="51">
        <v>2.8919999999999999</v>
      </c>
      <c r="H1189" s="51">
        <v>3.0049999999999999</v>
      </c>
      <c r="I1189" s="51">
        <v>3.0049999999999999</v>
      </c>
      <c r="J1189" s="51">
        <v>2.8370000000000002</v>
      </c>
      <c r="K1189" s="51">
        <v>2.8370000000000002</v>
      </c>
    </row>
    <row r="1190" spans="1:11" x14ac:dyDescent="0.2">
      <c r="A1190" s="57">
        <v>42695</v>
      </c>
      <c r="B1190" s="51">
        <v>2.746</v>
      </c>
      <c r="C1190" s="51">
        <v>2.746</v>
      </c>
      <c r="D1190" s="51">
        <v>2.69</v>
      </c>
      <c r="E1190" s="51">
        <v>2.69</v>
      </c>
      <c r="F1190" s="51">
        <v>2.8170000000000002</v>
      </c>
      <c r="G1190" s="51">
        <v>2.8170000000000002</v>
      </c>
      <c r="H1190" s="51">
        <v>2.9430000000000001</v>
      </c>
      <c r="I1190" s="51">
        <v>2.9430000000000001</v>
      </c>
      <c r="J1190" s="51">
        <v>2.8039999999999998</v>
      </c>
      <c r="K1190" s="51">
        <v>2.8039999999999998</v>
      </c>
    </row>
    <row r="1191" spans="1:11" x14ac:dyDescent="0.2">
      <c r="A1191" s="57">
        <v>42702</v>
      </c>
      <c r="B1191" s="51">
        <v>2.7280000000000002</v>
      </c>
      <c r="C1191" s="51">
        <v>2.7280000000000002</v>
      </c>
      <c r="D1191" s="51">
        <v>2.6720000000000002</v>
      </c>
      <c r="E1191" s="51">
        <v>2.6720000000000002</v>
      </c>
      <c r="F1191" s="51">
        <v>2.8090000000000002</v>
      </c>
      <c r="G1191" s="51">
        <v>2.8090000000000002</v>
      </c>
      <c r="H1191" s="51">
        <v>2.919</v>
      </c>
      <c r="I1191" s="51">
        <v>2.919</v>
      </c>
      <c r="J1191" s="51">
        <v>2.8</v>
      </c>
      <c r="K1191" s="51">
        <v>2.8</v>
      </c>
    </row>
    <row r="1192" spans="1:11" x14ac:dyDescent="0.2">
      <c r="A1192" s="57">
        <v>42709</v>
      </c>
      <c r="B1192" s="51">
        <v>2.738</v>
      </c>
      <c r="C1192" s="51">
        <v>2.738</v>
      </c>
      <c r="D1192" s="51">
        <v>2.6819999999999999</v>
      </c>
      <c r="E1192" s="51">
        <v>2.6819999999999999</v>
      </c>
      <c r="F1192" s="51">
        <v>2.8149999999999999</v>
      </c>
      <c r="G1192" s="51">
        <v>2.8149999999999999</v>
      </c>
      <c r="H1192" s="51">
        <v>2.931</v>
      </c>
      <c r="I1192" s="51">
        <v>2.931</v>
      </c>
      <c r="J1192" s="51">
        <v>2.843</v>
      </c>
      <c r="K1192" s="51">
        <v>2.843</v>
      </c>
    </row>
    <row r="1193" spans="1:11" x14ac:dyDescent="0.2">
      <c r="A1193" s="57">
        <v>42716</v>
      </c>
      <c r="B1193" s="51">
        <v>2.7229999999999999</v>
      </c>
      <c r="C1193" s="51">
        <v>2.7229999999999999</v>
      </c>
      <c r="D1193" s="51">
        <v>2.6659999999999999</v>
      </c>
      <c r="E1193" s="51">
        <v>2.6659999999999999</v>
      </c>
      <c r="F1193" s="51">
        <v>2.81</v>
      </c>
      <c r="G1193" s="51">
        <v>2.81</v>
      </c>
      <c r="H1193" s="51">
        <v>2.91</v>
      </c>
      <c r="I1193" s="51">
        <v>2.91</v>
      </c>
      <c r="J1193" s="51">
        <v>2.8370000000000002</v>
      </c>
      <c r="K1193" s="51">
        <v>2.8370000000000002</v>
      </c>
    </row>
    <row r="1194" spans="1:11" x14ac:dyDescent="0.2">
      <c r="A1194" s="57">
        <v>42723</v>
      </c>
      <c r="B1194" s="51">
        <v>2.7280000000000002</v>
      </c>
      <c r="C1194" s="51">
        <v>2.7280000000000002</v>
      </c>
      <c r="D1194" s="51">
        <v>2.67</v>
      </c>
      <c r="E1194" s="51">
        <v>2.67</v>
      </c>
      <c r="F1194" s="51">
        <v>2.8050000000000002</v>
      </c>
      <c r="G1194" s="51">
        <v>2.8050000000000002</v>
      </c>
      <c r="H1194" s="51">
        <v>2.923</v>
      </c>
      <c r="I1194" s="51">
        <v>2.923</v>
      </c>
      <c r="J1194" s="51">
        <v>2.8540000000000001</v>
      </c>
      <c r="K1194" s="51">
        <v>2.8540000000000001</v>
      </c>
    </row>
    <row r="1195" spans="1:11" x14ac:dyDescent="0.2">
      <c r="A1195" s="57">
        <v>42730</v>
      </c>
      <c r="B1195" s="51">
        <v>2.7639999999999998</v>
      </c>
      <c r="C1195" s="51">
        <v>2.7639999999999998</v>
      </c>
      <c r="D1195" s="51">
        <v>2.706</v>
      </c>
      <c r="E1195" s="51">
        <v>2.706</v>
      </c>
      <c r="F1195" s="51">
        <v>2.8420000000000001</v>
      </c>
      <c r="G1195" s="51">
        <v>2.8420000000000001</v>
      </c>
      <c r="H1195" s="51">
        <v>2.964</v>
      </c>
      <c r="I1195" s="51">
        <v>2.964</v>
      </c>
      <c r="J1195" s="51">
        <v>2.871</v>
      </c>
      <c r="K1195" s="51">
        <v>2.871</v>
      </c>
    </row>
    <row r="1196" spans="1:11" x14ac:dyDescent="0.2">
      <c r="A1196" s="57">
        <v>42737</v>
      </c>
      <c r="B1196" s="51">
        <v>2.8380000000000001</v>
      </c>
      <c r="C1196" s="51">
        <v>2.8380000000000001</v>
      </c>
      <c r="D1196" s="51">
        <v>2.7789999999999999</v>
      </c>
      <c r="E1196" s="51">
        <v>2.7789999999999999</v>
      </c>
      <c r="F1196" s="51">
        <v>2.9169999999999998</v>
      </c>
      <c r="G1196" s="51">
        <v>2.9169999999999998</v>
      </c>
      <c r="H1196" s="51">
        <v>3.0409999999999999</v>
      </c>
      <c r="I1196" s="51">
        <v>3.0409999999999999</v>
      </c>
      <c r="J1196" s="51">
        <v>2.9209999999999998</v>
      </c>
      <c r="K1196" s="51">
        <v>2.9209999999999998</v>
      </c>
    </row>
    <row r="1197" spans="1:11" x14ac:dyDescent="0.2">
      <c r="A1197" s="57">
        <v>42744</v>
      </c>
      <c r="B1197" s="51">
        <v>2.863</v>
      </c>
      <c r="C1197" s="51">
        <v>2.863</v>
      </c>
      <c r="D1197" s="51">
        <v>2.8039999999999998</v>
      </c>
      <c r="E1197" s="51">
        <v>2.8039999999999998</v>
      </c>
      <c r="F1197" s="51">
        <v>2.9409999999999998</v>
      </c>
      <c r="G1197" s="51">
        <v>2.9409999999999998</v>
      </c>
      <c r="H1197" s="51">
        <v>3.0619999999999998</v>
      </c>
      <c r="I1197" s="51">
        <v>3.0619999999999998</v>
      </c>
      <c r="J1197" s="51">
        <v>2.9529999999999998</v>
      </c>
      <c r="K1197" s="51">
        <v>2.9529999999999998</v>
      </c>
    </row>
    <row r="1198" spans="1:11" x14ac:dyDescent="0.2">
      <c r="A1198" s="57">
        <v>42751</v>
      </c>
      <c r="B1198" s="51">
        <v>2.8490000000000002</v>
      </c>
      <c r="C1198" s="51">
        <v>2.8490000000000002</v>
      </c>
      <c r="D1198" s="51">
        <v>2.794</v>
      </c>
      <c r="E1198" s="51">
        <v>2.794</v>
      </c>
      <c r="F1198" s="51">
        <v>2.92</v>
      </c>
      <c r="G1198" s="51">
        <v>2.92</v>
      </c>
      <c r="H1198" s="51">
        <v>3.04</v>
      </c>
      <c r="I1198" s="51">
        <v>3.04</v>
      </c>
      <c r="J1198" s="51">
        <v>2.9369999999999998</v>
      </c>
      <c r="K1198" s="51">
        <v>2.9369999999999998</v>
      </c>
    </row>
    <row r="1199" spans="1:11" x14ac:dyDescent="0.2">
      <c r="A1199" s="57">
        <v>42758</v>
      </c>
      <c r="B1199" s="51">
        <v>2.84</v>
      </c>
      <c r="C1199" s="51">
        <v>2.84</v>
      </c>
      <c r="D1199" s="51">
        <v>2.7829999999999999</v>
      </c>
      <c r="E1199" s="51">
        <v>2.7829999999999999</v>
      </c>
      <c r="F1199" s="51">
        <v>2.9169999999999998</v>
      </c>
      <c r="G1199" s="51">
        <v>2.9169999999999998</v>
      </c>
      <c r="H1199" s="51">
        <v>3.036</v>
      </c>
      <c r="I1199" s="51">
        <v>3.036</v>
      </c>
      <c r="J1199" s="51">
        <v>2.923</v>
      </c>
      <c r="K1199" s="51">
        <v>2.923</v>
      </c>
    </row>
    <row r="1200" spans="1:11" x14ac:dyDescent="0.2">
      <c r="A1200" s="57">
        <v>42765</v>
      </c>
      <c r="B1200" s="51">
        <v>2.8490000000000002</v>
      </c>
      <c r="C1200" s="51">
        <v>2.8490000000000002</v>
      </c>
      <c r="D1200" s="51">
        <v>2.7909999999999999</v>
      </c>
      <c r="E1200" s="51">
        <v>2.7909999999999999</v>
      </c>
      <c r="F1200" s="51">
        <v>2.9260000000000002</v>
      </c>
      <c r="G1200" s="51">
        <v>2.9260000000000002</v>
      </c>
      <c r="H1200" s="51">
        <v>3.0459999999999998</v>
      </c>
      <c r="I1200" s="51">
        <v>3.0459999999999998</v>
      </c>
      <c r="J1200" s="51">
        <v>2.927</v>
      </c>
      <c r="K1200" s="51">
        <v>2.927</v>
      </c>
    </row>
    <row r="1201" spans="1:11" x14ac:dyDescent="0.2">
      <c r="A1201" s="57">
        <v>42772</v>
      </c>
      <c r="B1201" s="51">
        <v>2.8809999999999998</v>
      </c>
      <c r="C1201" s="51">
        <v>2.8809999999999998</v>
      </c>
      <c r="D1201" s="51">
        <v>2.8250000000000002</v>
      </c>
      <c r="E1201" s="51">
        <v>2.8250000000000002</v>
      </c>
      <c r="F1201" s="51">
        <v>2.9540000000000002</v>
      </c>
      <c r="G1201" s="51">
        <v>2.9540000000000002</v>
      </c>
      <c r="H1201" s="51">
        <v>3.073</v>
      </c>
      <c r="I1201" s="51">
        <v>3.073</v>
      </c>
      <c r="J1201" s="51">
        <v>2.944</v>
      </c>
      <c r="K1201" s="51">
        <v>2.944</v>
      </c>
    </row>
    <row r="1202" spans="1:11" x14ac:dyDescent="0.2">
      <c r="A1202" s="57">
        <v>42779</v>
      </c>
      <c r="B1202" s="51">
        <v>2.9319999999999999</v>
      </c>
      <c r="C1202" s="51">
        <v>2.9319999999999999</v>
      </c>
      <c r="D1202" s="51">
        <v>2.8740000000000001</v>
      </c>
      <c r="E1202" s="51">
        <v>2.8740000000000001</v>
      </c>
      <c r="F1202" s="51">
        <v>3.012</v>
      </c>
      <c r="G1202" s="51">
        <v>3.012</v>
      </c>
      <c r="H1202" s="51">
        <v>3.13</v>
      </c>
      <c r="I1202" s="51">
        <v>3.13</v>
      </c>
      <c r="J1202" s="51">
        <v>2.9569999999999999</v>
      </c>
      <c r="K1202" s="51">
        <v>2.9569999999999999</v>
      </c>
    </row>
    <row r="1203" spans="1:11" x14ac:dyDescent="0.2">
      <c r="A1203" s="57">
        <v>42786</v>
      </c>
      <c r="B1203" s="51">
        <v>2.9550000000000001</v>
      </c>
      <c r="C1203" s="51">
        <v>2.9550000000000001</v>
      </c>
      <c r="D1203" s="51">
        <v>2.8980000000000001</v>
      </c>
      <c r="E1203" s="51">
        <v>2.8980000000000001</v>
      </c>
      <c r="F1203" s="51">
        <v>3.0329999999999999</v>
      </c>
      <c r="G1203" s="51">
        <v>3.0329999999999999</v>
      </c>
      <c r="H1203" s="51">
        <v>3.149</v>
      </c>
      <c r="I1203" s="51">
        <v>3.149</v>
      </c>
      <c r="J1203" s="51">
        <v>2.9660000000000002</v>
      </c>
      <c r="K1203" s="51">
        <v>2.9660000000000002</v>
      </c>
    </row>
    <row r="1204" spans="1:11" x14ac:dyDescent="0.2">
      <c r="A1204" s="57">
        <v>42793</v>
      </c>
      <c r="B1204" s="51">
        <v>3.0139999999999998</v>
      </c>
      <c r="C1204" s="51">
        <v>3.0139999999999998</v>
      </c>
      <c r="D1204" s="51">
        <v>2.956</v>
      </c>
      <c r="E1204" s="51">
        <v>2.956</v>
      </c>
      <c r="F1204" s="51">
        <v>3.093</v>
      </c>
      <c r="G1204" s="51">
        <v>3.093</v>
      </c>
      <c r="H1204" s="51">
        <v>3.2130000000000001</v>
      </c>
      <c r="I1204" s="51">
        <v>3.2130000000000001</v>
      </c>
      <c r="J1204" s="51">
        <v>2.9620000000000002</v>
      </c>
      <c r="K1204" s="51">
        <v>2.9620000000000002</v>
      </c>
    </row>
    <row r="1205" spans="1:11" x14ac:dyDescent="0.2">
      <c r="A1205" s="57">
        <v>42800</v>
      </c>
      <c r="B1205" s="51">
        <v>3.0590000000000002</v>
      </c>
      <c r="C1205" s="51">
        <v>3.0590000000000002</v>
      </c>
      <c r="D1205" s="51">
        <v>3</v>
      </c>
      <c r="E1205" s="51">
        <v>3</v>
      </c>
      <c r="F1205" s="51">
        <v>3.141</v>
      </c>
      <c r="G1205" s="51">
        <v>3.141</v>
      </c>
      <c r="H1205" s="51">
        <v>3.258</v>
      </c>
      <c r="I1205" s="51">
        <v>3.258</v>
      </c>
      <c r="J1205" s="51">
        <v>2.956</v>
      </c>
      <c r="K1205" s="51">
        <v>2.956</v>
      </c>
    </row>
    <row r="1206" spans="1:11" x14ac:dyDescent="0.2">
      <c r="A1206" s="57">
        <v>42807</v>
      </c>
      <c r="B1206" s="51">
        <v>3.0630000000000002</v>
      </c>
      <c r="C1206" s="51">
        <v>3.0630000000000002</v>
      </c>
      <c r="D1206" s="51">
        <v>3.0049999999999999</v>
      </c>
      <c r="E1206" s="51">
        <v>3.0049999999999999</v>
      </c>
      <c r="F1206" s="51">
        <v>3.1419999999999999</v>
      </c>
      <c r="G1206" s="51">
        <v>3.1419999999999999</v>
      </c>
      <c r="H1206" s="51">
        <v>3.26</v>
      </c>
      <c r="I1206" s="51">
        <v>3.26</v>
      </c>
      <c r="J1206" s="51">
        <v>2.9359999999999999</v>
      </c>
      <c r="K1206" s="51">
        <v>2.9359999999999999</v>
      </c>
    </row>
    <row r="1207" spans="1:11" x14ac:dyDescent="0.2">
      <c r="A1207" s="57">
        <v>42814</v>
      </c>
      <c r="B1207" s="51">
        <v>3.0579999999999998</v>
      </c>
      <c r="C1207" s="51">
        <v>3.0579999999999998</v>
      </c>
      <c r="D1207" s="51">
        <v>3.0009999999999999</v>
      </c>
      <c r="E1207" s="51">
        <v>3.0009999999999999</v>
      </c>
      <c r="F1207" s="51">
        <v>3.1349999999999998</v>
      </c>
      <c r="G1207" s="51">
        <v>3.1349999999999998</v>
      </c>
      <c r="H1207" s="51">
        <v>3.2530000000000001</v>
      </c>
      <c r="I1207" s="51">
        <v>3.2530000000000001</v>
      </c>
      <c r="J1207" s="51">
        <v>2.9279999999999999</v>
      </c>
      <c r="K1207" s="51">
        <v>2.9279999999999999</v>
      </c>
    </row>
    <row r="1208" spans="1:11" x14ac:dyDescent="0.2">
      <c r="A1208" s="57">
        <v>42821</v>
      </c>
      <c r="B1208" s="51">
        <v>3.0550000000000002</v>
      </c>
      <c r="C1208" s="51">
        <v>3.0550000000000002</v>
      </c>
      <c r="D1208" s="51">
        <v>2.9980000000000002</v>
      </c>
      <c r="E1208" s="51">
        <v>2.9980000000000002</v>
      </c>
      <c r="F1208" s="51">
        <v>3.1320000000000001</v>
      </c>
      <c r="G1208" s="51">
        <v>3.1320000000000001</v>
      </c>
      <c r="H1208" s="51">
        <v>3.2490000000000001</v>
      </c>
      <c r="I1208" s="51">
        <v>3.2490000000000001</v>
      </c>
      <c r="J1208" s="51">
        <v>2.919</v>
      </c>
      <c r="K1208" s="51">
        <v>2.919</v>
      </c>
    </row>
    <row r="1209" spans="1:11" x14ac:dyDescent="0.2">
      <c r="A1209" s="57">
        <v>42828</v>
      </c>
      <c r="B1209" s="51">
        <v>3.0489999999999999</v>
      </c>
      <c r="C1209" s="51">
        <v>3.0489999999999999</v>
      </c>
      <c r="D1209" s="51">
        <v>2.992</v>
      </c>
      <c r="E1209" s="51">
        <v>2.992</v>
      </c>
      <c r="F1209" s="51">
        <v>3.1259999999999999</v>
      </c>
      <c r="G1209" s="51">
        <v>3.1259999999999999</v>
      </c>
      <c r="H1209" s="51">
        <v>3.2469999999999999</v>
      </c>
      <c r="I1209" s="51">
        <v>3.2469999999999999</v>
      </c>
      <c r="J1209" s="51">
        <v>2.923</v>
      </c>
      <c r="K1209" s="51">
        <v>2.923</v>
      </c>
    </row>
    <row r="1210" spans="1:11" x14ac:dyDescent="0.2">
      <c r="A1210" s="57">
        <v>42835</v>
      </c>
      <c r="B1210" s="51">
        <v>3.0659999999999998</v>
      </c>
      <c r="C1210" s="51">
        <v>3.0659999999999998</v>
      </c>
      <c r="D1210" s="51">
        <v>3.008</v>
      </c>
      <c r="E1210" s="51">
        <v>3.008</v>
      </c>
      <c r="F1210" s="51">
        <v>3.1459999999999999</v>
      </c>
      <c r="G1210" s="51">
        <v>3.1459999999999999</v>
      </c>
      <c r="H1210" s="51">
        <v>3.2629999999999999</v>
      </c>
      <c r="I1210" s="51">
        <v>3.2629999999999999</v>
      </c>
      <c r="J1210" s="51">
        <v>2.9350000000000001</v>
      </c>
      <c r="K1210" s="51">
        <v>2.9350000000000001</v>
      </c>
    </row>
    <row r="1211" spans="1:11" x14ac:dyDescent="0.2">
      <c r="A1211" s="57">
        <v>42842</v>
      </c>
      <c r="B1211" s="51">
        <v>3.0760000000000001</v>
      </c>
      <c r="C1211" s="51">
        <v>3.0760000000000001</v>
      </c>
      <c r="D1211" s="51">
        <v>3.0169999999999999</v>
      </c>
      <c r="E1211" s="51">
        <v>3.0169999999999999</v>
      </c>
      <c r="F1211" s="51">
        <v>3.157</v>
      </c>
      <c r="G1211" s="51">
        <v>3.157</v>
      </c>
      <c r="H1211" s="51">
        <v>3.2749999999999999</v>
      </c>
      <c r="I1211" s="51">
        <v>3.2749999999999999</v>
      </c>
      <c r="J1211" s="51">
        <v>2.9460000000000002</v>
      </c>
      <c r="K1211" s="51">
        <v>2.9460000000000002</v>
      </c>
    </row>
    <row r="1212" spans="1:11" x14ac:dyDescent="0.2">
      <c r="A1212" s="57">
        <v>42849</v>
      </c>
      <c r="B1212" s="51">
        <v>3.0750000000000002</v>
      </c>
      <c r="C1212" s="51">
        <v>3.0750000000000002</v>
      </c>
      <c r="D1212" s="51">
        <v>3.0169999999999999</v>
      </c>
      <c r="E1212" s="51">
        <v>3.0169999999999999</v>
      </c>
      <c r="F1212" s="51">
        <v>3.1539999999999999</v>
      </c>
      <c r="G1212" s="51">
        <v>3.1539999999999999</v>
      </c>
      <c r="H1212" s="51">
        <v>3.2719999999999998</v>
      </c>
      <c r="I1212" s="51">
        <v>3.2719999999999998</v>
      </c>
      <c r="J1212" s="51">
        <v>2.9470000000000001</v>
      </c>
      <c r="K1212" s="51">
        <v>2.9470000000000001</v>
      </c>
    </row>
    <row r="1213" spans="1:11" x14ac:dyDescent="0.2">
      <c r="A1213" s="57">
        <v>42856</v>
      </c>
      <c r="B1213" s="51">
        <v>3.0619999999999998</v>
      </c>
      <c r="C1213" s="51">
        <v>3.0619999999999998</v>
      </c>
      <c r="D1213" s="51">
        <v>3.0019999999999998</v>
      </c>
      <c r="E1213" s="51">
        <v>3.0019999999999998</v>
      </c>
      <c r="F1213" s="51">
        <v>3.1469999999999998</v>
      </c>
      <c r="G1213" s="51">
        <v>3.1469999999999998</v>
      </c>
      <c r="H1213" s="51">
        <v>3.2639999999999998</v>
      </c>
      <c r="I1213" s="51">
        <v>3.2639999999999998</v>
      </c>
      <c r="J1213" s="51">
        <v>2.9369999999999998</v>
      </c>
      <c r="K1213" s="51">
        <v>2.9369999999999998</v>
      </c>
    </row>
    <row r="1214" spans="1:11" x14ac:dyDescent="0.2">
      <c r="A1214" s="57">
        <v>42863</v>
      </c>
      <c r="B1214" s="51">
        <v>3.0459999999999998</v>
      </c>
      <c r="C1214" s="51">
        <v>3.0459999999999998</v>
      </c>
      <c r="D1214" s="51">
        <v>2.9860000000000002</v>
      </c>
      <c r="E1214" s="51">
        <v>2.9860000000000002</v>
      </c>
      <c r="F1214" s="51">
        <v>3.1269999999999998</v>
      </c>
      <c r="G1214" s="51">
        <v>3.1269999999999998</v>
      </c>
      <c r="H1214" s="51">
        <v>3.246</v>
      </c>
      <c r="I1214" s="51">
        <v>3.246</v>
      </c>
      <c r="J1214" s="51">
        <v>2.927</v>
      </c>
      <c r="K1214" s="51">
        <v>2.927</v>
      </c>
    </row>
    <row r="1215" spans="1:11" x14ac:dyDescent="0.2">
      <c r="A1215" s="57">
        <v>42870</v>
      </c>
      <c r="B1215" s="51">
        <v>3.0630000000000002</v>
      </c>
      <c r="C1215" s="51">
        <v>3.0630000000000002</v>
      </c>
      <c r="D1215" s="51">
        <v>3.0049999999999999</v>
      </c>
      <c r="E1215" s="51">
        <v>3.0049999999999999</v>
      </c>
      <c r="F1215" s="51">
        <v>3.141</v>
      </c>
      <c r="G1215" s="51">
        <v>3.141</v>
      </c>
      <c r="H1215" s="51">
        <v>3.26</v>
      </c>
      <c r="I1215" s="51">
        <v>3.26</v>
      </c>
      <c r="J1215" s="51">
        <v>2.9020000000000001</v>
      </c>
      <c r="K1215" s="51">
        <v>2.9020000000000001</v>
      </c>
    </row>
    <row r="1216" spans="1:11" x14ac:dyDescent="0.2">
      <c r="A1216" s="57">
        <v>42877</v>
      </c>
      <c r="B1216" s="51">
        <v>3.1509999999999998</v>
      </c>
      <c r="C1216" s="51">
        <v>3.1509999999999998</v>
      </c>
      <c r="D1216" s="51">
        <v>3.0939999999999999</v>
      </c>
      <c r="E1216" s="51">
        <v>3.0939999999999999</v>
      </c>
      <c r="F1216" s="51">
        <v>3.2269999999999999</v>
      </c>
      <c r="G1216" s="51">
        <v>3.2269999999999999</v>
      </c>
      <c r="H1216" s="51">
        <v>3.343</v>
      </c>
      <c r="I1216" s="51">
        <v>3.343</v>
      </c>
      <c r="J1216" s="51">
        <v>2.9119999999999999</v>
      </c>
      <c r="K1216" s="51">
        <v>2.9119999999999999</v>
      </c>
    </row>
    <row r="1217" spans="1:11" x14ac:dyDescent="0.2">
      <c r="A1217" s="57">
        <v>42884</v>
      </c>
      <c r="B1217" s="51">
        <v>3.1829999999999998</v>
      </c>
      <c r="C1217" s="51">
        <v>3.1829999999999998</v>
      </c>
      <c r="D1217" s="51">
        <v>3.1269999999999998</v>
      </c>
      <c r="E1217" s="51">
        <v>3.1269999999999998</v>
      </c>
      <c r="F1217" s="51">
        <v>3.258</v>
      </c>
      <c r="G1217" s="51">
        <v>3.258</v>
      </c>
      <c r="H1217" s="51">
        <v>3.3730000000000002</v>
      </c>
      <c r="I1217" s="51">
        <v>3.3730000000000002</v>
      </c>
      <c r="J1217" s="51">
        <v>2.931</v>
      </c>
      <c r="K1217" s="51">
        <v>2.931</v>
      </c>
    </row>
    <row r="1218" spans="1:11" x14ac:dyDescent="0.2">
      <c r="A1218" s="57">
        <v>42891</v>
      </c>
      <c r="B1218" s="51">
        <v>3.161</v>
      </c>
      <c r="C1218" s="51">
        <v>3.161</v>
      </c>
      <c r="D1218" s="51">
        <v>3.1040000000000001</v>
      </c>
      <c r="E1218" s="51">
        <v>3.1040000000000001</v>
      </c>
      <c r="F1218" s="51">
        <v>3.238</v>
      </c>
      <c r="G1218" s="51">
        <v>3.238</v>
      </c>
      <c r="H1218" s="51">
        <v>3.3540000000000001</v>
      </c>
      <c r="I1218" s="51">
        <v>3.3540000000000001</v>
      </c>
      <c r="J1218" s="51">
        <v>2.927</v>
      </c>
      <c r="K1218" s="51">
        <v>2.927</v>
      </c>
    </row>
    <row r="1219" spans="1:11" x14ac:dyDescent="0.2">
      <c r="A1219" s="57">
        <v>42898</v>
      </c>
      <c r="B1219" s="51">
        <v>3.0939999999999999</v>
      </c>
      <c r="C1219" s="51">
        <v>3.0939999999999999</v>
      </c>
      <c r="D1219" s="51">
        <v>3.0379999999999998</v>
      </c>
      <c r="E1219" s="51">
        <v>3.0379999999999998</v>
      </c>
      <c r="F1219" s="51">
        <v>3.173</v>
      </c>
      <c r="G1219" s="51">
        <v>3.173</v>
      </c>
      <c r="H1219" s="51">
        <v>3.286</v>
      </c>
      <c r="I1219" s="51">
        <v>3.286</v>
      </c>
      <c r="J1219" s="51">
        <v>2.9060000000000001</v>
      </c>
      <c r="K1219" s="51">
        <v>2.9060000000000001</v>
      </c>
    </row>
    <row r="1220" spans="1:11" x14ac:dyDescent="0.2">
      <c r="A1220" s="57">
        <v>42905</v>
      </c>
      <c r="B1220" s="51">
        <v>3.0539999999999998</v>
      </c>
      <c r="C1220" s="51">
        <v>3.0539999999999998</v>
      </c>
      <c r="D1220" s="51">
        <v>2.996</v>
      </c>
      <c r="E1220" s="51">
        <v>2.996</v>
      </c>
      <c r="F1220" s="51">
        <v>3.1339999999999999</v>
      </c>
      <c r="G1220" s="51">
        <v>3.1339999999999999</v>
      </c>
      <c r="H1220" s="51">
        <v>3.2480000000000002</v>
      </c>
      <c r="I1220" s="51">
        <v>3.2480000000000002</v>
      </c>
      <c r="J1220" s="51">
        <v>2.8839999999999999</v>
      </c>
      <c r="K1220" s="51">
        <v>2.8839999999999999</v>
      </c>
    </row>
    <row r="1221" spans="1:11" x14ac:dyDescent="0.2">
      <c r="A1221" s="57">
        <v>42912</v>
      </c>
      <c r="B1221" s="51">
        <v>3.01</v>
      </c>
      <c r="C1221" s="51">
        <v>3.01</v>
      </c>
      <c r="D1221" s="51">
        <v>2.9529999999999998</v>
      </c>
      <c r="E1221" s="51">
        <v>2.9529999999999998</v>
      </c>
      <c r="F1221" s="51">
        <v>3.0870000000000002</v>
      </c>
      <c r="G1221" s="51">
        <v>3.0870000000000002</v>
      </c>
      <c r="H1221" s="51">
        <v>3.2029999999999998</v>
      </c>
      <c r="I1221" s="51">
        <v>3.2029999999999998</v>
      </c>
      <c r="J1221" s="51">
        <v>2.863</v>
      </c>
      <c r="K1221" s="51">
        <v>2.863</v>
      </c>
    </row>
    <row r="1222" spans="1:11" x14ac:dyDescent="0.2">
      <c r="A1222" s="57">
        <v>42919</v>
      </c>
      <c r="B1222" s="51">
        <v>3.0019999999999998</v>
      </c>
      <c r="C1222" s="51">
        <v>3.0019999999999998</v>
      </c>
      <c r="D1222" s="51">
        <v>2.9460000000000002</v>
      </c>
      <c r="E1222" s="51">
        <v>2.9460000000000002</v>
      </c>
      <c r="F1222" s="51">
        <v>3.0790000000000002</v>
      </c>
      <c r="G1222" s="51">
        <v>3.0790000000000002</v>
      </c>
      <c r="H1222" s="51">
        <v>3.1920000000000002</v>
      </c>
      <c r="I1222" s="51">
        <v>3.1920000000000002</v>
      </c>
      <c r="J1222" s="51">
        <v>2.8660000000000001</v>
      </c>
      <c r="K1222" s="51">
        <v>2.8660000000000001</v>
      </c>
    </row>
    <row r="1223" spans="1:11" x14ac:dyDescent="0.2">
      <c r="A1223" s="57">
        <v>42926</v>
      </c>
      <c r="B1223" s="51">
        <v>3.0030000000000001</v>
      </c>
      <c r="C1223" s="51">
        <v>3.0030000000000001</v>
      </c>
      <c r="D1223" s="51">
        <v>2.9489999999999998</v>
      </c>
      <c r="E1223" s="51">
        <v>2.9489999999999998</v>
      </c>
      <c r="F1223" s="51">
        <v>3.077</v>
      </c>
      <c r="G1223" s="51">
        <v>3.077</v>
      </c>
      <c r="H1223" s="51">
        <v>3.1880000000000002</v>
      </c>
      <c r="I1223" s="51">
        <v>3.1880000000000002</v>
      </c>
      <c r="J1223" s="51">
        <v>2.867</v>
      </c>
      <c r="K1223" s="51">
        <v>2.867</v>
      </c>
    </row>
    <row r="1224" spans="1:11" x14ac:dyDescent="0.2">
      <c r="A1224" s="57">
        <v>42933</v>
      </c>
      <c r="B1224" s="51">
        <v>2.988</v>
      </c>
      <c r="C1224" s="51">
        <v>2.988</v>
      </c>
      <c r="D1224" s="51">
        <v>2.9340000000000002</v>
      </c>
      <c r="E1224" s="51">
        <v>2.9340000000000002</v>
      </c>
      <c r="F1224" s="51">
        <v>3.0619999999999998</v>
      </c>
      <c r="G1224" s="51">
        <v>3.0619999999999998</v>
      </c>
      <c r="H1224" s="51">
        <v>3.173</v>
      </c>
      <c r="I1224" s="51">
        <v>3.173</v>
      </c>
      <c r="J1224" s="51">
        <v>2.8650000000000002</v>
      </c>
      <c r="K1224" s="51">
        <v>2.8650000000000002</v>
      </c>
    </row>
    <row r="1225" spans="1:11" x14ac:dyDescent="0.2">
      <c r="A1225" s="57">
        <v>42940</v>
      </c>
      <c r="B1225" s="51">
        <v>2.9950000000000001</v>
      </c>
      <c r="C1225" s="51">
        <v>2.9950000000000001</v>
      </c>
      <c r="D1225" s="51">
        <v>2.9409999999999998</v>
      </c>
      <c r="E1225" s="51">
        <v>2.9409999999999998</v>
      </c>
      <c r="F1225" s="51">
        <v>3.069</v>
      </c>
      <c r="G1225" s="51">
        <v>3.069</v>
      </c>
      <c r="H1225" s="51">
        <v>3.181</v>
      </c>
      <c r="I1225" s="51">
        <v>3.181</v>
      </c>
      <c r="J1225" s="51">
        <v>2.8769999999999998</v>
      </c>
      <c r="K1225" s="51">
        <v>2.8769999999999998</v>
      </c>
    </row>
    <row r="1226" spans="1:11" x14ac:dyDescent="0.2">
      <c r="A1226" s="57">
        <v>42947</v>
      </c>
      <c r="B1226" s="51">
        <v>3.036</v>
      </c>
      <c r="C1226" s="51">
        <v>3.036</v>
      </c>
      <c r="D1226" s="51">
        <v>2.9809999999999999</v>
      </c>
      <c r="E1226" s="51">
        <v>2.9809999999999999</v>
      </c>
      <c r="F1226" s="51">
        <v>3.1120000000000001</v>
      </c>
      <c r="G1226" s="51">
        <v>3.1120000000000001</v>
      </c>
      <c r="H1226" s="51">
        <v>3.2240000000000002</v>
      </c>
      <c r="I1226" s="51">
        <v>3.2240000000000002</v>
      </c>
      <c r="J1226" s="51">
        <v>2.907</v>
      </c>
      <c r="K1226" s="51">
        <v>2.907</v>
      </c>
    </row>
    <row r="1227" spans="1:11" x14ac:dyDescent="0.2">
      <c r="A1227" s="57">
        <v>42954</v>
      </c>
      <c r="B1227" s="51">
        <v>3.0470000000000002</v>
      </c>
      <c r="C1227" s="51">
        <v>3.0470000000000002</v>
      </c>
      <c r="D1227" s="51">
        <v>2.9889999999999999</v>
      </c>
      <c r="E1227" s="51">
        <v>2.9889999999999999</v>
      </c>
      <c r="F1227" s="51">
        <v>3.129</v>
      </c>
      <c r="G1227" s="51">
        <v>3.129</v>
      </c>
      <c r="H1227" s="51">
        <v>3.2440000000000002</v>
      </c>
      <c r="I1227" s="51">
        <v>3.2440000000000002</v>
      </c>
      <c r="J1227" s="51">
        <v>2.93</v>
      </c>
      <c r="K1227" s="51">
        <v>2.93</v>
      </c>
    </row>
    <row r="1228" spans="1:11" x14ac:dyDescent="0.2">
      <c r="A1228" s="57">
        <v>42961</v>
      </c>
      <c r="B1228" s="51">
        <v>3.0710000000000002</v>
      </c>
      <c r="C1228" s="51">
        <v>3.0710000000000002</v>
      </c>
      <c r="D1228" s="51">
        <v>3.0139999999999998</v>
      </c>
      <c r="E1228" s="51">
        <v>3.0139999999999998</v>
      </c>
      <c r="F1228" s="51">
        <v>3.15</v>
      </c>
      <c r="G1228" s="51">
        <v>3.15</v>
      </c>
      <c r="H1228" s="51">
        <v>3.2610000000000001</v>
      </c>
      <c r="I1228" s="51">
        <v>3.2610000000000001</v>
      </c>
      <c r="J1228" s="51">
        <v>2.9489999999999998</v>
      </c>
      <c r="K1228" s="51">
        <v>2.9489999999999998</v>
      </c>
    </row>
    <row r="1229" spans="1:11" x14ac:dyDescent="0.2">
      <c r="A1229" s="57">
        <v>42968</v>
      </c>
      <c r="B1229" s="51">
        <v>3.0840000000000001</v>
      </c>
      <c r="C1229" s="51">
        <v>3.0840000000000001</v>
      </c>
      <c r="D1229" s="51">
        <v>3.028</v>
      </c>
      <c r="E1229" s="51">
        <v>3.028</v>
      </c>
      <c r="F1229" s="51">
        <v>3.1619999999999999</v>
      </c>
      <c r="G1229" s="51">
        <v>3.1619999999999999</v>
      </c>
      <c r="H1229" s="51">
        <v>3.274</v>
      </c>
      <c r="I1229" s="51">
        <v>3.274</v>
      </c>
      <c r="J1229" s="51">
        <v>2.9609999999999999</v>
      </c>
      <c r="K1229" s="51">
        <v>2.9609999999999999</v>
      </c>
    </row>
    <row r="1230" spans="1:11" x14ac:dyDescent="0.2">
      <c r="A1230" s="57">
        <v>42975</v>
      </c>
      <c r="B1230" s="51">
        <v>3.0910000000000002</v>
      </c>
      <c r="C1230" s="51">
        <v>3.0910000000000002</v>
      </c>
      <c r="D1230" s="51">
        <v>3.0350000000000001</v>
      </c>
      <c r="E1230" s="51">
        <v>3.0350000000000001</v>
      </c>
      <c r="F1230" s="51">
        <v>3.169</v>
      </c>
      <c r="G1230" s="51">
        <v>3.169</v>
      </c>
      <c r="H1230" s="51">
        <v>3.2810000000000001</v>
      </c>
      <c r="I1230" s="51">
        <v>3.2810000000000001</v>
      </c>
      <c r="J1230" s="51">
        <v>2.9950000000000001</v>
      </c>
      <c r="K1230" s="51">
        <v>2.9950000000000001</v>
      </c>
    </row>
    <row r="1231" spans="1:11" x14ac:dyDescent="0.2">
      <c r="A1231" s="57">
        <v>42982</v>
      </c>
      <c r="B1231" s="51">
        <v>3.2210000000000001</v>
      </c>
      <c r="C1231" s="51">
        <v>3.2210000000000001</v>
      </c>
      <c r="D1231" s="51">
        <v>3.1640000000000001</v>
      </c>
      <c r="E1231" s="51">
        <v>3.1640000000000001</v>
      </c>
      <c r="F1231" s="51">
        <v>3.2989999999999999</v>
      </c>
      <c r="G1231" s="51">
        <v>3.2989999999999999</v>
      </c>
      <c r="H1231" s="51">
        <v>3.411</v>
      </c>
      <c r="I1231" s="51">
        <v>3.411</v>
      </c>
      <c r="J1231" s="51">
        <v>3.1349999999999998</v>
      </c>
      <c r="K1231" s="51">
        <v>3.1349999999999998</v>
      </c>
    </row>
    <row r="1232" spans="1:11" x14ac:dyDescent="0.2">
      <c r="A1232" s="57">
        <v>42989</v>
      </c>
      <c r="B1232" s="51">
        <v>3.242</v>
      </c>
      <c r="C1232" s="51">
        <v>3.242</v>
      </c>
      <c r="D1232" s="51">
        <v>3.1859999999999999</v>
      </c>
      <c r="E1232" s="51">
        <v>3.1859999999999999</v>
      </c>
      <c r="F1232" s="51">
        <v>3.3210000000000002</v>
      </c>
      <c r="G1232" s="51">
        <v>3.3210000000000002</v>
      </c>
      <c r="H1232" s="51">
        <v>3.4340000000000002</v>
      </c>
      <c r="I1232" s="51">
        <v>3.4340000000000002</v>
      </c>
      <c r="J1232" s="51">
        <v>3.1789999999999998</v>
      </c>
      <c r="K1232" s="51">
        <v>3.1789999999999998</v>
      </c>
    </row>
    <row r="1233" spans="1:11" x14ac:dyDescent="0.2">
      <c r="A1233" s="57">
        <v>42996</v>
      </c>
      <c r="B1233" s="51">
        <v>3.2189999999999999</v>
      </c>
      <c r="C1233" s="51">
        <v>3.2189999999999999</v>
      </c>
      <c r="D1233" s="51">
        <v>3.1629999999999998</v>
      </c>
      <c r="E1233" s="51">
        <v>3.1629999999999998</v>
      </c>
      <c r="F1233" s="51">
        <v>3.298</v>
      </c>
      <c r="G1233" s="51">
        <v>3.298</v>
      </c>
      <c r="H1233" s="51">
        <v>3.4079999999999999</v>
      </c>
      <c r="I1233" s="51">
        <v>3.4079999999999999</v>
      </c>
      <c r="J1233" s="51">
        <v>3.1789999999999998</v>
      </c>
      <c r="K1233" s="51">
        <v>3.1789999999999998</v>
      </c>
    </row>
    <row r="1234" spans="1:11" x14ac:dyDescent="0.2">
      <c r="A1234" s="57">
        <v>43003</v>
      </c>
      <c r="B1234" s="51">
        <v>3.1989999999999998</v>
      </c>
      <c r="C1234" s="51">
        <v>3.1989999999999998</v>
      </c>
      <c r="D1234" s="51">
        <v>3.1429999999999998</v>
      </c>
      <c r="E1234" s="51">
        <v>3.1429999999999998</v>
      </c>
      <c r="F1234" s="51">
        <v>3.2770000000000001</v>
      </c>
      <c r="G1234" s="51">
        <v>3.2770000000000001</v>
      </c>
      <c r="H1234" s="51">
        <v>3.387</v>
      </c>
      <c r="I1234" s="51">
        <v>3.387</v>
      </c>
      <c r="J1234" s="51">
        <v>3.18</v>
      </c>
      <c r="K1234" s="51">
        <v>3.18</v>
      </c>
    </row>
    <row r="1235" spans="1:11" x14ac:dyDescent="0.2">
      <c r="A1235" s="57">
        <v>43010</v>
      </c>
      <c r="B1235" s="51">
        <v>3.1659999999999999</v>
      </c>
      <c r="C1235" s="51">
        <v>3.1659999999999999</v>
      </c>
      <c r="D1235" s="51">
        <v>3.1110000000000002</v>
      </c>
      <c r="E1235" s="51">
        <v>3.1110000000000002</v>
      </c>
      <c r="F1235" s="51">
        <v>3.2429999999999999</v>
      </c>
      <c r="G1235" s="51">
        <v>3.2429999999999999</v>
      </c>
      <c r="H1235" s="51">
        <v>3.355</v>
      </c>
      <c r="I1235" s="51">
        <v>3.355</v>
      </c>
      <c r="J1235" s="51">
        <v>3.1819999999999999</v>
      </c>
      <c r="K1235" s="51">
        <v>3.1819999999999999</v>
      </c>
    </row>
    <row r="1236" spans="1:11" x14ac:dyDescent="0.2">
      <c r="A1236" s="57">
        <v>43017</v>
      </c>
      <c r="B1236" s="51">
        <v>3.1389999999999998</v>
      </c>
      <c r="C1236" s="51">
        <v>3.1389999999999998</v>
      </c>
      <c r="D1236" s="51">
        <v>3.0830000000000002</v>
      </c>
      <c r="E1236" s="51">
        <v>3.0830000000000002</v>
      </c>
      <c r="F1236" s="51">
        <v>3.2170000000000001</v>
      </c>
      <c r="G1236" s="51">
        <v>3.2170000000000001</v>
      </c>
      <c r="H1236" s="51">
        <v>3.327</v>
      </c>
      <c r="I1236" s="51">
        <v>3.327</v>
      </c>
      <c r="J1236" s="51">
        <v>3.1659999999999999</v>
      </c>
      <c r="K1236" s="51">
        <v>3.1659999999999999</v>
      </c>
    </row>
    <row r="1237" spans="1:11" x14ac:dyDescent="0.2">
      <c r="A1237" s="57">
        <v>43024</v>
      </c>
      <c r="B1237" s="51">
        <v>3.133</v>
      </c>
      <c r="C1237" s="51">
        <v>3.133</v>
      </c>
      <c r="D1237" s="51">
        <v>3.077</v>
      </c>
      <c r="E1237" s="51">
        <v>3.077</v>
      </c>
      <c r="F1237" s="51">
        <v>3.21</v>
      </c>
      <c r="G1237" s="51">
        <v>3.21</v>
      </c>
      <c r="H1237" s="51">
        <v>3.3210000000000002</v>
      </c>
      <c r="I1237" s="51">
        <v>3.3210000000000002</v>
      </c>
      <c r="J1237" s="51">
        <v>3.1589999999999998</v>
      </c>
      <c r="K1237" s="51">
        <v>3.1589999999999998</v>
      </c>
    </row>
    <row r="1238" spans="1:11" x14ac:dyDescent="0.2">
      <c r="A1238" s="57">
        <v>43031</v>
      </c>
      <c r="B1238" s="51">
        <v>3.12</v>
      </c>
      <c r="C1238" s="51">
        <v>3.12</v>
      </c>
      <c r="D1238" s="51">
        <v>3.0640000000000001</v>
      </c>
      <c r="E1238" s="51">
        <v>3.0640000000000001</v>
      </c>
      <c r="F1238" s="51">
        <v>3.2</v>
      </c>
      <c r="G1238" s="51">
        <v>3.2</v>
      </c>
      <c r="H1238" s="51">
        <v>3.3119999999999998</v>
      </c>
      <c r="I1238" s="51">
        <v>3.3119999999999998</v>
      </c>
      <c r="J1238" s="51">
        <v>3.1659999999999999</v>
      </c>
      <c r="K1238" s="51">
        <v>3.1659999999999999</v>
      </c>
    </row>
    <row r="1239" spans="1:11" x14ac:dyDescent="0.2">
      <c r="A1239" s="57">
        <v>43038</v>
      </c>
      <c r="B1239" s="51">
        <v>3.125</v>
      </c>
      <c r="C1239" s="51">
        <v>3.125</v>
      </c>
      <c r="D1239" s="51">
        <v>3.0659999999999998</v>
      </c>
      <c r="E1239" s="51">
        <v>3.0659999999999998</v>
      </c>
      <c r="F1239" s="51">
        <v>3.2069999999999999</v>
      </c>
      <c r="G1239" s="51">
        <v>3.2069999999999999</v>
      </c>
      <c r="H1239" s="51">
        <v>3.323</v>
      </c>
      <c r="I1239" s="51">
        <v>3.323</v>
      </c>
      <c r="J1239" s="51">
        <v>3.1850000000000001</v>
      </c>
      <c r="K1239" s="51">
        <v>3.1850000000000001</v>
      </c>
    </row>
    <row r="1240" spans="1:11" x14ac:dyDescent="0.2">
      <c r="A1240" s="57">
        <v>43045</v>
      </c>
      <c r="B1240" s="51">
        <v>3.302</v>
      </c>
      <c r="C1240" s="51">
        <v>3.302</v>
      </c>
      <c r="D1240" s="51">
        <v>3.2429999999999999</v>
      </c>
      <c r="E1240" s="51">
        <v>3.2429999999999999</v>
      </c>
      <c r="F1240" s="51">
        <v>3.3809999999999998</v>
      </c>
      <c r="G1240" s="51">
        <v>3.3809999999999998</v>
      </c>
      <c r="H1240" s="51">
        <v>3.5030000000000001</v>
      </c>
      <c r="I1240" s="51">
        <v>3.5030000000000001</v>
      </c>
      <c r="J1240" s="51">
        <v>3.5409999999999999</v>
      </c>
      <c r="K1240" s="51">
        <v>3.5409999999999999</v>
      </c>
    </row>
    <row r="1241" spans="1:11" x14ac:dyDescent="0.2">
      <c r="A1241" s="57">
        <v>43052</v>
      </c>
      <c r="B1241" s="51">
        <v>3.335</v>
      </c>
      <c r="C1241" s="51">
        <v>3.335</v>
      </c>
      <c r="D1241" s="51">
        <v>3.2749999999999999</v>
      </c>
      <c r="E1241" s="51">
        <v>3.2749999999999999</v>
      </c>
      <c r="F1241" s="51">
        <v>3.419</v>
      </c>
      <c r="G1241" s="51">
        <v>3.419</v>
      </c>
      <c r="H1241" s="51">
        <v>3.536</v>
      </c>
      <c r="I1241" s="51">
        <v>3.536</v>
      </c>
      <c r="J1241" s="51">
        <v>3.61</v>
      </c>
      <c r="K1241" s="51">
        <v>3.61</v>
      </c>
    </row>
    <row r="1242" spans="1:11" x14ac:dyDescent="0.2">
      <c r="A1242" s="57">
        <v>43059</v>
      </c>
      <c r="B1242" s="51">
        <v>3.282</v>
      </c>
      <c r="C1242" s="51">
        <v>3.282</v>
      </c>
      <c r="D1242" s="51">
        <v>3.222</v>
      </c>
      <c r="E1242" s="51">
        <v>3.222</v>
      </c>
      <c r="F1242" s="51">
        <v>3.3690000000000002</v>
      </c>
      <c r="G1242" s="51">
        <v>3.3690000000000002</v>
      </c>
      <c r="H1242" s="51">
        <v>3.4820000000000002</v>
      </c>
      <c r="I1242" s="51">
        <v>3.4820000000000002</v>
      </c>
      <c r="J1242" s="51">
        <v>3.5990000000000002</v>
      </c>
      <c r="K1242" s="51">
        <v>3.5990000000000002</v>
      </c>
    </row>
    <row r="1243" spans="1:11" x14ac:dyDescent="0.2">
      <c r="A1243" s="57">
        <v>43066</v>
      </c>
      <c r="B1243" s="51">
        <v>3.258</v>
      </c>
      <c r="C1243" s="51">
        <v>3.258</v>
      </c>
      <c r="D1243" s="51">
        <v>3.2</v>
      </c>
      <c r="E1243" s="51">
        <v>3.2</v>
      </c>
      <c r="F1243" s="51">
        <v>3.34</v>
      </c>
      <c r="G1243" s="51">
        <v>3.34</v>
      </c>
      <c r="H1243" s="51">
        <v>3.4540000000000002</v>
      </c>
      <c r="I1243" s="51">
        <v>3.4540000000000002</v>
      </c>
      <c r="J1243" s="51">
        <v>3.597</v>
      </c>
      <c r="K1243" s="51">
        <v>3.597</v>
      </c>
    </row>
    <row r="1244" spans="1:11" x14ac:dyDescent="0.2">
      <c r="A1244" s="57">
        <v>43073</v>
      </c>
      <c r="B1244" s="51">
        <v>3.218</v>
      </c>
      <c r="C1244" s="51">
        <v>3.218</v>
      </c>
      <c r="D1244" s="51">
        <v>3.16</v>
      </c>
      <c r="E1244" s="51">
        <v>3.16</v>
      </c>
      <c r="F1244" s="51">
        <v>3.3010000000000002</v>
      </c>
      <c r="G1244" s="51">
        <v>3.3010000000000002</v>
      </c>
      <c r="H1244" s="51">
        <v>3.4119999999999999</v>
      </c>
      <c r="I1244" s="51">
        <v>3.4119999999999999</v>
      </c>
      <c r="J1244" s="51">
        <v>3.585</v>
      </c>
      <c r="K1244" s="51">
        <v>3.585</v>
      </c>
    </row>
    <row r="1245" spans="1:11" x14ac:dyDescent="0.2">
      <c r="A1245" s="57">
        <v>43080</v>
      </c>
      <c r="B1245" s="51">
        <v>3.177</v>
      </c>
      <c r="C1245" s="51">
        <v>3.177</v>
      </c>
      <c r="D1245" s="51">
        <v>3.12</v>
      </c>
      <c r="E1245" s="51">
        <v>3.12</v>
      </c>
      <c r="F1245" s="51">
        <v>3.2559999999999998</v>
      </c>
      <c r="G1245" s="51">
        <v>3.2559999999999998</v>
      </c>
      <c r="H1245" s="51">
        <v>3.37</v>
      </c>
      <c r="I1245" s="51">
        <v>3.37</v>
      </c>
      <c r="J1245" s="51">
        <v>3.56</v>
      </c>
      <c r="K1245" s="51">
        <v>3.56</v>
      </c>
    </row>
    <row r="1246" spans="1:11" x14ac:dyDescent="0.2">
      <c r="A1246" s="57">
        <v>43087</v>
      </c>
      <c r="B1246" s="51">
        <v>3.1629999999999998</v>
      </c>
      <c r="C1246" s="51">
        <v>3.1629999999999998</v>
      </c>
      <c r="D1246" s="51">
        <v>3.1059999999999999</v>
      </c>
      <c r="E1246" s="51">
        <v>3.1059999999999999</v>
      </c>
      <c r="F1246" s="51">
        <v>3.2389999999999999</v>
      </c>
      <c r="G1246" s="51">
        <v>3.2389999999999999</v>
      </c>
      <c r="H1246" s="51">
        <v>3.3530000000000002</v>
      </c>
      <c r="I1246" s="51">
        <v>3.3530000000000002</v>
      </c>
      <c r="J1246" s="51">
        <v>3.552</v>
      </c>
      <c r="K1246" s="51">
        <v>3.552</v>
      </c>
    </row>
    <row r="1247" spans="1:11" x14ac:dyDescent="0.2">
      <c r="A1247" s="57">
        <v>43094</v>
      </c>
      <c r="B1247" s="51">
        <v>3.1909999999999998</v>
      </c>
      <c r="C1247" s="51">
        <v>3.1909999999999998</v>
      </c>
      <c r="D1247" s="51">
        <v>3.133</v>
      </c>
      <c r="E1247" s="51">
        <v>3.133</v>
      </c>
      <c r="F1247" s="51">
        <v>3.2719999999999998</v>
      </c>
      <c r="G1247" s="51">
        <v>3.2719999999999998</v>
      </c>
      <c r="H1247" s="51">
        <v>3.387</v>
      </c>
      <c r="I1247" s="51">
        <v>3.387</v>
      </c>
      <c r="J1247" s="51">
        <v>3.5390000000000001</v>
      </c>
      <c r="K1247" s="51">
        <v>3.5390000000000001</v>
      </c>
    </row>
    <row r="1248" spans="1:11" x14ac:dyDescent="0.2">
      <c r="A1248" s="57">
        <v>43101</v>
      </c>
      <c r="B1248" s="51">
        <v>3.206</v>
      </c>
      <c r="C1248" s="51">
        <v>3.206</v>
      </c>
      <c r="D1248" s="51">
        <v>3.1480000000000001</v>
      </c>
      <c r="E1248" s="51">
        <v>3.1480000000000001</v>
      </c>
      <c r="F1248" s="51">
        <v>3.2869999999999999</v>
      </c>
      <c r="G1248" s="51">
        <v>3.2869999999999999</v>
      </c>
      <c r="H1248" s="51">
        <v>3.403</v>
      </c>
      <c r="I1248" s="51">
        <v>3.403</v>
      </c>
      <c r="J1248" s="51">
        <v>3.59</v>
      </c>
      <c r="K1248" s="51">
        <v>3.59</v>
      </c>
    </row>
    <row r="1249" spans="1:11" x14ac:dyDescent="0.2">
      <c r="A1249" s="57">
        <v>43108</v>
      </c>
      <c r="B1249" s="51">
        <v>3.258</v>
      </c>
      <c r="C1249" s="51">
        <v>3.258</v>
      </c>
      <c r="D1249" s="51">
        <v>3.1989999999999998</v>
      </c>
      <c r="E1249" s="51">
        <v>3.1989999999999998</v>
      </c>
      <c r="F1249" s="51">
        <v>3.34</v>
      </c>
      <c r="G1249" s="51">
        <v>3.34</v>
      </c>
      <c r="H1249" s="51">
        <v>3.4590000000000001</v>
      </c>
      <c r="I1249" s="51">
        <v>3.4590000000000001</v>
      </c>
      <c r="J1249" s="51">
        <v>3.6379999999999999</v>
      </c>
      <c r="K1249" s="51">
        <v>3.6379999999999999</v>
      </c>
    </row>
    <row r="1250" spans="1:11" x14ac:dyDescent="0.2">
      <c r="A1250" s="57">
        <v>43115</v>
      </c>
      <c r="B1250" s="51">
        <v>3.2559999999999998</v>
      </c>
      <c r="C1250" s="51">
        <v>3.2559999999999998</v>
      </c>
      <c r="D1250" s="51">
        <v>3.1960000000000002</v>
      </c>
      <c r="E1250" s="51">
        <v>3.1960000000000002</v>
      </c>
      <c r="F1250" s="51">
        <v>3.34</v>
      </c>
      <c r="G1250" s="51">
        <v>3.34</v>
      </c>
      <c r="H1250" s="51">
        <v>3.4569999999999999</v>
      </c>
      <c r="I1250" s="51">
        <v>3.4569999999999999</v>
      </c>
      <c r="J1250" s="51">
        <v>3.641</v>
      </c>
      <c r="K1250" s="51">
        <v>3.641</v>
      </c>
    </row>
    <row r="1251" spans="1:11" x14ac:dyDescent="0.2">
      <c r="A1251" s="57">
        <v>43122</v>
      </c>
      <c r="B1251" s="51">
        <v>3.2679999999999998</v>
      </c>
      <c r="C1251" s="51">
        <v>3.2679999999999998</v>
      </c>
      <c r="D1251" s="51">
        <v>3.2090000000000001</v>
      </c>
      <c r="E1251" s="51">
        <v>3.2090000000000001</v>
      </c>
      <c r="F1251" s="51">
        <v>3.3519999999999999</v>
      </c>
      <c r="G1251" s="51">
        <v>3.3519999999999999</v>
      </c>
      <c r="H1251" s="51">
        <v>3.468</v>
      </c>
      <c r="I1251" s="51">
        <v>3.468</v>
      </c>
      <c r="J1251" s="51">
        <v>3.6429999999999998</v>
      </c>
      <c r="K1251" s="51">
        <v>3.6429999999999998</v>
      </c>
    </row>
    <row r="1252" spans="1:11" x14ac:dyDescent="0.2">
      <c r="A1252" s="57">
        <v>43129</v>
      </c>
      <c r="B1252" s="51">
        <v>3.355</v>
      </c>
      <c r="C1252" s="51">
        <v>3.355</v>
      </c>
      <c r="D1252" s="51">
        <v>3.2959999999999998</v>
      </c>
      <c r="E1252" s="51">
        <v>3.2959999999999998</v>
      </c>
      <c r="F1252" s="51">
        <v>3.4359999999999999</v>
      </c>
      <c r="G1252" s="51">
        <v>3.4359999999999999</v>
      </c>
      <c r="H1252" s="51">
        <v>3.5529999999999999</v>
      </c>
      <c r="I1252" s="51">
        <v>3.5529999999999999</v>
      </c>
      <c r="J1252" s="51">
        <v>3.6829999999999998</v>
      </c>
      <c r="K1252" s="51">
        <v>3.6829999999999998</v>
      </c>
    </row>
    <row r="1253" spans="1:11" x14ac:dyDescent="0.2">
      <c r="A1253" s="57">
        <v>43136</v>
      </c>
      <c r="B1253" s="51">
        <v>3.4279999999999999</v>
      </c>
      <c r="C1253" s="51">
        <v>3.4279999999999999</v>
      </c>
      <c r="D1253" s="51">
        <v>3.37</v>
      </c>
      <c r="E1253" s="51">
        <v>3.37</v>
      </c>
      <c r="F1253" s="51">
        <v>3.508</v>
      </c>
      <c r="G1253" s="51">
        <v>3.508</v>
      </c>
      <c r="H1253" s="51">
        <v>3.625</v>
      </c>
      <c r="I1253" s="51">
        <v>3.625</v>
      </c>
      <c r="J1253" s="51">
        <v>3.7109999999999999</v>
      </c>
      <c r="K1253" s="51">
        <v>3.7109999999999999</v>
      </c>
    </row>
    <row r="1254" spans="1:11" x14ac:dyDescent="0.2">
      <c r="A1254" s="57">
        <v>43143</v>
      </c>
      <c r="B1254" s="51">
        <v>3.4159999999999999</v>
      </c>
      <c r="C1254" s="51">
        <v>3.4159999999999999</v>
      </c>
      <c r="D1254" s="51">
        <v>3.3580000000000001</v>
      </c>
      <c r="E1254" s="51">
        <v>3.3580000000000001</v>
      </c>
      <c r="F1254" s="51">
        <v>3.496</v>
      </c>
      <c r="G1254" s="51">
        <v>3.496</v>
      </c>
      <c r="H1254" s="51">
        <v>3.6120000000000001</v>
      </c>
      <c r="I1254" s="51">
        <v>3.6120000000000001</v>
      </c>
      <c r="J1254" s="51">
        <v>3.6890000000000001</v>
      </c>
      <c r="K1254" s="51">
        <v>3.6890000000000001</v>
      </c>
    </row>
    <row r="1255" spans="1:11" x14ac:dyDescent="0.2">
      <c r="A1255" s="57">
        <v>43150</v>
      </c>
      <c r="B1255" s="51">
        <v>3.4079999999999999</v>
      </c>
      <c r="C1255" s="51">
        <v>3.4079999999999999</v>
      </c>
      <c r="D1255" s="51">
        <v>3.3490000000000002</v>
      </c>
      <c r="E1255" s="51">
        <v>3.3490000000000002</v>
      </c>
      <c r="F1255" s="51">
        <v>3.4870000000000001</v>
      </c>
      <c r="G1255" s="51">
        <v>3.4870000000000001</v>
      </c>
      <c r="H1255" s="51">
        <v>3.605</v>
      </c>
      <c r="I1255" s="51">
        <v>3.605</v>
      </c>
      <c r="J1255" s="51">
        <v>3.6579999999999999</v>
      </c>
      <c r="K1255" s="51">
        <v>3.6579999999999999</v>
      </c>
    </row>
    <row r="1256" spans="1:11" x14ac:dyDescent="0.2">
      <c r="A1256" s="57">
        <v>43157</v>
      </c>
      <c r="B1256" s="51">
        <v>3.4180000000000001</v>
      </c>
      <c r="C1256" s="51">
        <v>3.4180000000000001</v>
      </c>
      <c r="D1256" s="51">
        <v>3.36</v>
      </c>
      <c r="E1256" s="51">
        <v>3.36</v>
      </c>
      <c r="F1256" s="51">
        <v>3.4980000000000002</v>
      </c>
      <c r="G1256" s="51">
        <v>3.4980000000000002</v>
      </c>
      <c r="H1256" s="51">
        <v>3.6139999999999999</v>
      </c>
      <c r="I1256" s="51">
        <v>3.6139999999999999</v>
      </c>
      <c r="J1256" s="51">
        <v>3.66</v>
      </c>
      <c r="K1256" s="51">
        <v>3.66</v>
      </c>
    </row>
    <row r="1257" spans="1:11" x14ac:dyDescent="0.2">
      <c r="A1257" s="57">
        <v>43164</v>
      </c>
      <c r="B1257" s="51">
        <v>3.4140000000000001</v>
      </c>
      <c r="C1257" s="51">
        <v>3.4140000000000001</v>
      </c>
      <c r="D1257" s="51">
        <v>3.3559999999999999</v>
      </c>
      <c r="E1257" s="51">
        <v>3.3559999999999999</v>
      </c>
      <c r="F1257" s="51">
        <v>3.496</v>
      </c>
      <c r="G1257" s="51">
        <v>3.496</v>
      </c>
      <c r="H1257" s="51">
        <v>3.613</v>
      </c>
      <c r="I1257" s="51">
        <v>3.613</v>
      </c>
      <c r="J1257" s="51">
        <v>3.6520000000000001</v>
      </c>
      <c r="K1257" s="51">
        <v>3.6520000000000001</v>
      </c>
    </row>
    <row r="1258" spans="1:11" x14ac:dyDescent="0.2">
      <c r="A1258" s="57">
        <v>43171</v>
      </c>
      <c r="B1258" s="51">
        <v>3.4510000000000001</v>
      </c>
      <c r="C1258" s="51">
        <v>3.4510000000000001</v>
      </c>
      <c r="D1258" s="51">
        <v>3.3919999999999999</v>
      </c>
      <c r="E1258" s="51">
        <v>3.3919999999999999</v>
      </c>
      <c r="F1258" s="51">
        <v>3.5329999999999999</v>
      </c>
      <c r="G1258" s="51">
        <v>3.5329999999999999</v>
      </c>
      <c r="H1258" s="51">
        <v>3.6509999999999998</v>
      </c>
      <c r="I1258" s="51">
        <v>3.6509999999999998</v>
      </c>
      <c r="J1258" s="51">
        <v>3.6520000000000001</v>
      </c>
      <c r="K1258" s="51">
        <v>3.6520000000000001</v>
      </c>
    </row>
    <row r="1259" spans="1:11" x14ac:dyDescent="0.2">
      <c r="A1259" s="57">
        <v>43178</v>
      </c>
      <c r="B1259" s="51">
        <v>3.492</v>
      </c>
      <c r="C1259" s="51">
        <v>3.492</v>
      </c>
      <c r="D1259" s="51">
        <v>3.431</v>
      </c>
      <c r="E1259" s="51">
        <v>3.431</v>
      </c>
      <c r="F1259" s="51">
        <v>3.5779999999999998</v>
      </c>
      <c r="G1259" s="51">
        <v>3.5779999999999998</v>
      </c>
      <c r="H1259" s="51">
        <v>3.6970000000000001</v>
      </c>
      <c r="I1259" s="51">
        <v>3.6970000000000001</v>
      </c>
      <c r="J1259" s="51">
        <v>3.641</v>
      </c>
      <c r="K1259" s="51">
        <v>3.641</v>
      </c>
    </row>
    <row r="1260" spans="1:11" x14ac:dyDescent="0.2">
      <c r="A1260" s="57">
        <v>43185</v>
      </c>
      <c r="B1260" s="51">
        <v>3.5470000000000002</v>
      </c>
      <c r="C1260" s="51">
        <v>3.5470000000000002</v>
      </c>
      <c r="D1260" s="51">
        <v>3.4870000000000001</v>
      </c>
      <c r="E1260" s="51">
        <v>3.4870000000000001</v>
      </c>
      <c r="F1260" s="51">
        <v>3.629</v>
      </c>
      <c r="G1260" s="51">
        <v>3.629</v>
      </c>
      <c r="H1260" s="51">
        <v>3.7490000000000001</v>
      </c>
      <c r="I1260" s="51">
        <v>3.7490000000000001</v>
      </c>
      <c r="J1260" s="51">
        <v>3.669</v>
      </c>
      <c r="K1260" s="51">
        <v>3.669</v>
      </c>
    </row>
    <row r="1261" spans="1:11" x14ac:dyDescent="0.2">
      <c r="A1261" s="57">
        <v>43192</v>
      </c>
      <c r="B1261" s="51">
        <v>3.6</v>
      </c>
      <c r="C1261" s="51">
        <v>3.6</v>
      </c>
      <c r="D1261" s="51">
        <v>3.5409999999999999</v>
      </c>
      <c r="E1261" s="51">
        <v>3.5409999999999999</v>
      </c>
      <c r="F1261" s="51">
        <v>3.6779999999999999</v>
      </c>
      <c r="G1261" s="51">
        <v>3.6779999999999999</v>
      </c>
      <c r="H1261" s="51">
        <v>3.802</v>
      </c>
      <c r="I1261" s="51">
        <v>3.802</v>
      </c>
      <c r="J1261" s="51">
        <v>3.714</v>
      </c>
      <c r="K1261" s="51">
        <v>3.714</v>
      </c>
    </row>
    <row r="1262" spans="1:11" x14ac:dyDescent="0.2">
      <c r="A1262" s="57">
        <v>43199</v>
      </c>
      <c r="B1262" s="51">
        <v>3.58</v>
      </c>
      <c r="C1262" s="51">
        <v>3.58</v>
      </c>
      <c r="D1262" s="51">
        <v>3.5219999999999998</v>
      </c>
      <c r="E1262" s="51">
        <v>3.5219999999999998</v>
      </c>
      <c r="F1262" s="51">
        <v>3.6579999999999999</v>
      </c>
      <c r="G1262" s="51">
        <v>3.6579999999999999</v>
      </c>
      <c r="H1262" s="51">
        <v>3.78</v>
      </c>
      <c r="I1262" s="51">
        <v>3.78</v>
      </c>
      <c r="J1262" s="51">
        <v>3.7170000000000001</v>
      </c>
      <c r="K1262" s="51">
        <v>3.7170000000000001</v>
      </c>
    </row>
    <row r="1263" spans="1:11" x14ac:dyDescent="0.2">
      <c r="A1263" s="57">
        <v>43206</v>
      </c>
      <c r="B1263" s="51">
        <v>3.6110000000000002</v>
      </c>
      <c r="C1263" s="51">
        <v>3.6110000000000002</v>
      </c>
      <c r="D1263" s="51">
        <v>3.5529999999999999</v>
      </c>
      <c r="E1263" s="51">
        <v>3.5529999999999999</v>
      </c>
      <c r="F1263" s="51">
        <v>3.6920000000000002</v>
      </c>
      <c r="G1263" s="51">
        <v>3.6920000000000002</v>
      </c>
      <c r="H1263" s="51">
        <v>3.81</v>
      </c>
      <c r="I1263" s="51">
        <v>3.81</v>
      </c>
      <c r="J1263" s="51">
        <v>3.7869999999999999</v>
      </c>
      <c r="K1263" s="51">
        <v>3.7869999999999999</v>
      </c>
    </row>
    <row r="1264" spans="1:11" x14ac:dyDescent="0.2">
      <c r="A1264" s="57">
        <v>43213</v>
      </c>
      <c r="B1264" s="51">
        <v>3.6259999999999999</v>
      </c>
      <c r="C1264" s="51">
        <v>3.6259999999999999</v>
      </c>
      <c r="D1264" s="51">
        <v>3.5670000000000002</v>
      </c>
      <c r="E1264" s="51">
        <v>3.5670000000000002</v>
      </c>
      <c r="F1264" s="51">
        <v>3.7069999999999999</v>
      </c>
      <c r="G1264" s="51">
        <v>3.7069999999999999</v>
      </c>
      <c r="H1264" s="51">
        <v>3.827</v>
      </c>
      <c r="I1264" s="51">
        <v>3.827</v>
      </c>
      <c r="J1264" s="51">
        <v>3.8149999999999999</v>
      </c>
      <c r="K1264" s="51">
        <v>3.8149999999999999</v>
      </c>
    </row>
    <row r="1265" spans="1:11" x14ac:dyDescent="0.2">
      <c r="A1265" s="57">
        <v>43220</v>
      </c>
      <c r="B1265" s="51">
        <v>3.6669999999999998</v>
      </c>
      <c r="C1265" s="51">
        <v>3.6669999999999998</v>
      </c>
      <c r="D1265" s="51">
        <v>3.609</v>
      </c>
      <c r="E1265" s="51">
        <v>3.609</v>
      </c>
      <c r="F1265" s="51">
        <v>3.746</v>
      </c>
      <c r="G1265" s="51">
        <v>3.746</v>
      </c>
      <c r="H1265" s="51">
        <v>3.8650000000000002</v>
      </c>
      <c r="I1265" s="51">
        <v>3.8650000000000002</v>
      </c>
      <c r="J1265" s="51">
        <v>3.8340000000000001</v>
      </c>
      <c r="K1265" s="51">
        <v>3.8340000000000001</v>
      </c>
    </row>
    <row r="1266" spans="1:11" x14ac:dyDescent="0.2">
      <c r="A1266" s="57">
        <v>43227</v>
      </c>
      <c r="B1266" s="51">
        <v>3.69</v>
      </c>
      <c r="C1266" s="51">
        <v>3.69</v>
      </c>
      <c r="D1266" s="51">
        <v>3.6320000000000001</v>
      </c>
      <c r="E1266" s="51">
        <v>3.6320000000000001</v>
      </c>
      <c r="F1266" s="51">
        <v>3.7690000000000001</v>
      </c>
      <c r="G1266" s="51">
        <v>3.7690000000000001</v>
      </c>
      <c r="H1266" s="51">
        <v>3.8849999999999998</v>
      </c>
      <c r="I1266" s="51">
        <v>3.8849999999999998</v>
      </c>
      <c r="J1266" s="51">
        <v>3.863</v>
      </c>
      <c r="K1266" s="51">
        <v>3.863</v>
      </c>
    </row>
    <row r="1267" spans="1:11" x14ac:dyDescent="0.2">
      <c r="A1267" s="57">
        <v>43234</v>
      </c>
      <c r="B1267" s="51">
        <v>3.6720000000000002</v>
      </c>
      <c r="C1267" s="51">
        <v>3.6720000000000002</v>
      </c>
      <c r="D1267" s="51">
        <v>3.5990000000000002</v>
      </c>
      <c r="E1267" s="51">
        <v>3.5990000000000002</v>
      </c>
      <c r="F1267" s="51">
        <v>3.7919999999999998</v>
      </c>
      <c r="G1267" s="51">
        <v>3.7919999999999998</v>
      </c>
      <c r="H1267" s="51">
        <v>3.8969999999999998</v>
      </c>
      <c r="I1267" s="51">
        <v>3.8969999999999998</v>
      </c>
      <c r="J1267" s="51">
        <v>3.9289999999999998</v>
      </c>
      <c r="K1267" s="51">
        <v>3.9289999999999998</v>
      </c>
    </row>
    <row r="1268" spans="1:11" x14ac:dyDescent="0.2">
      <c r="A1268" s="57">
        <v>43241</v>
      </c>
      <c r="B1268" s="51">
        <v>3.6890000000000001</v>
      </c>
      <c r="C1268" s="51">
        <v>3.6890000000000001</v>
      </c>
      <c r="D1268" s="51">
        <v>3.6179999999999999</v>
      </c>
      <c r="E1268" s="51">
        <v>3.6179999999999999</v>
      </c>
      <c r="F1268" s="51">
        <v>3.8029999999999999</v>
      </c>
      <c r="G1268" s="51">
        <v>3.8029999999999999</v>
      </c>
      <c r="H1268" s="51">
        <v>3.91</v>
      </c>
      <c r="I1268" s="51">
        <v>3.91</v>
      </c>
      <c r="J1268" s="51">
        <v>3.9729999999999999</v>
      </c>
      <c r="K1268" s="51">
        <v>3.9729999999999999</v>
      </c>
    </row>
    <row r="1269" spans="1:11" x14ac:dyDescent="0.2">
      <c r="A1269" s="57">
        <v>43248</v>
      </c>
      <c r="B1269" s="51">
        <v>3.7080000000000002</v>
      </c>
      <c r="C1269" s="51">
        <v>3.7080000000000002</v>
      </c>
      <c r="D1269" s="51">
        <v>3.6360000000000001</v>
      </c>
      <c r="E1269" s="51">
        <v>3.6360000000000001</v>
      </c>
      <c r="F1269" s="51">
        <v>3.8250000000000002</v>
      </c>
      <c r="G1269" s="51">
        <v>3.8250000000000002</v>
      </c>
      <c r="H1269" s="51">
        <v>3.931</v>
      </c>
      <c r="I1269" s="51">
        <v>3.931</v>
      </c>
      <c r="J1269" s="51">
        <v>3.9969999999999999</v>
      </c>
      <c r="K1269" s="51">
        <v>3.9969999999999999</v>
      </c>
    </row>
    <row r="1270" spans="1:11" x14ac:dyDescent="0.2">
      <c r="A1270" s="57">
        <v>43255</v>
      </c>
      <c r="B1270" s="51">
        <v>3.7040000000000002</v>
      </c>
      <c r="C1270" s="51">
        <v>3.7040000000000002</v>
      </c>
      <c r="D1270" s="51">
        <v>3.6320000000000001</v>
      </c>
      <c r="E1270" s="51">
        <v>3.6320000000000001</v>
      </c>
      <c r="F1270" s="51">
        <v>3.8180000000000001</v>
      </c>
      <c r="G1270" s="51">
        <v>3.8180000000000001</v>
      </c>
      <c r="H1270" s="51">
        <v>3.9239999999999999</v>
      </c>
      <c r="I1270" s="51">
        <v>3.9239999999999999</v>
      </c>
      <c r="J1270" s="51">
        <v>4.0030000000000001</v>
      </c>
      <c r="K1270" s="51">
        <v>4.0030000000000001</v>
      </c>
    </row>
    <row r="1271" spans="1:11" x14ac:dyDescent="0.2">
      <c r="A1271" s="57">
        <v>43262</v>
      </c>
      <c r="B1271" s="51">
        <v>3.6880000000000002</v>
      </c>
      <c r="C1271" s="51">
        <v>3.6880000000000002</v>
      </c>
      <c r="D1271" s="51">
        <v>3.6179999999999999</v>
      </c>
      <c r="E1271" s="51">
        <v>3.6179999999999999</v>
      </c>
      <c r="F1271" s="51">
        <v>3.8029999999999999</v>
      </c>
      <c r="G1271" s="51">
        <v>3.8029999999999999</v>
      </c>
      <c r="H1271" s="51">
        <v>3.907</v>
      </c>
      <c r="I1271" s="51">
        <v>3.907</v>
      </c>
      <c r="J1271" s="51">
        <v>3.99</v>
      </c>
      <c r="K1271" s="51">
        <v>3.99</v>
      </c>
    </row>
    <row r="1272" spans="1:11" x14ac:dyDescent="0.2">
      <c r="A1272" s="57">
        <v>43269</v>
      </c>
      <c r="B1272" s="51">
        <v>3.6640000000000001</v>
      </c>
      <c r="C1272" s="51">
        <v>3.6640000000000001</v>
      </c>
      <c r="D1272" s="51">
        <v>3.5910000000000002</v>
      </c>
      <c r="E1272" s="51">
        <v>3.5910000000000002</v>
      </c>
      <c r="F1272" s="51">
        <v>3.7719999999999998</v>
      </c>
      <c r="G1272" s="51">
        <v>3.7719999999999998</v>
      </c>
      <c r="H1272" s="51">
        <v>3.8879999999999999</v>
      </c>
      <c r="I1272" s="51">
        <v>3.8879999999999999</v>
      </c>
      <c r="J1272" s="51">
        <v>3.976</v>
      </c>
      <c r="K1272" s="51">
        <v>3.976</v>
      </c>
    </row>
    <row r="1273" spans="1:11" x14ac:dyDescent="0.2">
      <c r="A1273" s="57">
        <v>43276</v>
      </c>
      <c r="B1273" s="51">
        <v>3.6339999999999999</v>
      </c>
      <c r="C1273" s="51">
        <v>3.6339999999999999</v>
      </c>
      <c r="D1273" s="51">
        <v>3.5619999999999998</v>
      </c>
      <c r="E1273" s="51">
        <v>3.5619999999999998</v>
      </c>
      <c r="F1273" s="51">
        <v>3.7440000000000002</v>
      </c>
      <c r="G1273" s="51">
        <v>3.7440000000000002</v>
      </c>
      <c r="H1273" s="51">
        <v>3.86</v>
      </c>
      <c r="I1273" s="51">
        <v>3.86</v>
      </c>
      <c r="J1273" s="51">
        <v>3.9590000000000001</v>
      </c>
      <c r="K1273" s="51">
        <v>3.9590000000000001</v>
      </c>
    </row>
    <row r="1274" spans="1:11" x14ac:dyDescent="0.2">
      <c r="A1274" s="57">
        <v>43283</v>
      </c>
      <c r="B1274" s="51">
        <v>3.6219999999999999</v>
      </c>
      <c r="C1274" s="51">
        <v>3.6219999999999999</v>
      </c>
      <c r="D1274" s="51">
        <v>3.5459999999999998</v>
      </c>
      <c r="E1274" s="51">
        <v>3.5459999999999998</v>
      </c>
      <c r="F1274" s="51">
        <v>3.7389999999999999</v>
      </c>
      <c r="G1274" s="51">
        <v>3.7389999999999999</v>
      </c>
      <c r="H1274" s="51">
        <v>3.8559999999999999</v>
      </c>
      <c r="I1274" s="51">
        <v>3.8559999999999999</v>
      </c>
      <c r="J1274" s="51">
        <v>3.96</v>
      </c>
      <c r="K1274" s="51">
        <v>3.96</v>
      </c>
    </row>
    <row r="1275" spans="1:11" x14ac:dyDescent="0.2">
      <c r="A1275" s="57">
        <v>43290</v>
      </c>
      <c r="B1275" s="51">
        <v>3.6259999999999999</v>
      </c>
      <c r="C1275" s="51">
        <v>3.6259999999999999</v>
      </c>
      <c r="D1275" s="51">
        <v>3.55</v>
      </c>
      <c r="E1275" s="51">
        <v>3.55</v>
      </c>
      <c r="F1275" s="51">
        <v>3.74</v>
      </c>
      <c r="G1275" s="51">
        <v>3.74</v>
      </c>
      <c r="H1275" s="51">
        <v>3.863</v>
      </c>
      <c r="I1275" s="51">
        <v>3.863</v>
      </c>
      <c r="J1275" s="51">
        <v>3.97</v>
      </c>
      <c r="K1275" s="51">
        <v>3.97</v>
      </c>
    </row>
    <row r="1276" spans="1:11" x14ac:dyDescent="0.2">
      <c r="A1276" s="57">
        <v>43297</v>
      </c>
      <c r="B1276" s="51">
        <v>3.609</v>
      </c>
      <c r="C1276" s="51">
        <v>3.609</v>
      </c>
      <c r="D1276" s="51">
        <v>3.5350000000000001</v>
      </c>
      <c r="E1276" s="51">
        <v>3.5350000000000001</v>
      </c>
      <c r="F1276" s="51">
        <v>3.7280000000000002</v>
      </c>
      <c r="G1276" s="51">
        <v>3.7280000000000002</v>
      </c>
      <c r="H1276" s="51">
        <v>3.84</v>
      </c>
      <c r="I1276" s="51">
        <v>3.84</v>
      </c>
      <c r="J1276" s="51">
        <v>3.968</v>
      </c>
      <c r="K1276" s="51">
        <v>3.968</v>
      </c>
    </row>
    <row r="1277" spans="1:11" x14ac:dyDescent="0.2">
      <c r="A1277" s="57">
        <v>43304</v>
      </c>
      <c r="B1277" s="51">
        <v>3.5880000000000001</v>
      </c>
      <c r="C1277" s="51">
        <v>3.5880000000000001</v>
      </c>
      <c r="D1277" s="51">
        <v>3.5139999999999998</v>
      </c>
      <c r="E1277" s="51">
        <v>3.5139999999999998</v>
      </c>
      <c r="F1277" s="51">
        <v>3.702</v>
      </c>
      <c r="G1277" s="51">
        <v>3.702</v>
      </c>
      <c r="H1277" s="51">
        <v>3.8180000000000001</v>
      </c>
      <c r="I1277" s="51">
        <v>3.8180000000000001</v>
      </c>
      <c r="J1277" s="51">
        <v>3.9430000000000001</v>
      </c>
      <c r="K1277" s="51">
        <v>3.9430000000000001</v>
      </c>
    </row>
    <row r="1278" spans="1:11" x14ac:dyDescent="0.2">
      <c r="A1278" s="57">
        <v>43311</v>
      </c>
      <c r="B1278" s="51">
        <v>3.5790000000000002</v>
      </c>
      <c r="C1278" s="51">
        <v>3.5790000000000002</v>
      </c>
      <c r="D1278" s="51">
        <v>3.5049999999999999</v>
      </c>
      <c r="E1278" s="51">
        <v>3.5049999999999999</v>
      </c>
      <c r="F1278" s="51">
        <v>3.6970000000000001</v>
      </c>
      <c r="G1278" s="51">
        <v>3.6970000000000001</v>
      </c>
      <c r="H1278" s="51">
        <v>3.8119999999999998</v>
      </c>
      <c r="I1278" s="51">
        <v>3.8119999999999998</v>
      </c>
      <c r="J1278" s="51">
        <v>3.9449999999999998</v>
      </c>
      <c r="K1278" s="51">
        <v>3.9449999999999998</v>
      </c>
    </row>
    <row r="1279" spans="1:11" x14ac:dyDescent="0.2">
      <c r="A1279" s="57">
        <v>43318</v>
      </c>
      <c r="B1279" s="51">
        <v>3.5760000000000001</v>
      </c>
      <c r="C1279" s="51">
        <v>3.5760000000000001</v>
      </c>
      <c r="D1279" s="51">
        <v>3.5009999999999999</v>
      </c>
      <c r="E1279" s="51">
        <v>3.5009999999999999</v>
      </c>
      <c r="F1279" s="51">
        <v>3.6949999999999998</v>
      </c>
      <c r="G1279" s="51">
        <v>3.6949999999999998</v>
      </c>
      <c r="H1279" s="51">
        <v>3.8090000000000002</v>
      </c>
      <c r="I1279" s="51">
        <v>3.8090000000000002</v>
      </c>
      <c r="J1279" s="51">
        <v>3.9430000000000001</v>
      </c>
      <c r="K1279" s="51">
        <v>3.9430000000000001</v>
      </c>
    </row>
    <row r="1280" spans="1:11" x14ac:dyDescent="0.2">
      <c r="A1280" s="57">
        <v>43325</v>
      </c>
      <c r="B1280" s="51">
        <v>3.5630000000000002</v>
      </c>
      <c r="C1280" s="51">
        <v>3.5630000000000002</v>
      </c>
      <c r="D1280" s="51">
        <v>3.4910000000000001</v>
      </c>
      <c r="E1280" s="51">
        <v>3.4910000000000001</v>
      </c>
      <c r="F1280" s="51">
        <v>3.6789999999999998</v>
      </c>
      <c r="G1280" s="51">
        <v>3.6789999999999998</v>
      </c>
      <c r="H1280" s="51">
        <v>3.7890000000000001</v>
      </c>
      <c r="I1280" s="51">
        <v>3.7890000000000001</v>
      </c>
      <c r="J1280" s="51">
        <v>3.9420000000000002</v>
      </c>
      <c r="K1280" s="51">
        <v>3.9420000000000002</v>
      </c>
    </row>
    <row r="1281" spans="1:11" x14ac:dyDescent="0.2">
      <c r="A1281" s="57">
        <v>43332</v>
      </c>
      <c r="B1281" s="51">
        <v>3.5379999999999998</v>
      </c>
      <c r="C1281" s="51">
        <v>3.5379999999999998</v>
      </c>
      <c r="D1281" s="51">
        <v>3.4620000000000002</v>
      </c>
      <c r="E1281" s="51">
        <v>3.4620000000000002</v>
      </c>
      <c r="F1281" s="51">
        <v>3.6669999999999998</v>
      </c>
      <c r="G1281" s="51">
        <v>3.6669999999999998</v>
      </c>
      <c r="H1281" s="51">
        <v>3.7669999999999999</v>
      </c>
      <c r="I1281" s="51">
        <v>3.7669999999999999</v>
      </c>
      <c r="J1281" s="51">
        <v>3.9289999999999998</v>
      </c>
      <c r="K1281" s="51">
        <v>3.9289999999999998</v>
      </c>
    </row>
    <row r="1282" spans="1:11" x14ac:dyDescent="0.2">
      <c r="A1282" s="57">
        <v>43339</v>
      </c>
      <c r="B1282" s="51">
        <v>3.5459999999999998</v>
      </c>
      <c r="C1282" s="51">
        <v>3.5459999999999998</v>
      </c>
      <c r="D1282" s="51">
        <v>3.4710000000000001</v>
      </c>
      <c r="E1282" s="51">
        <v>3.4710000000000001</v>
      </c>
      <c r="F1282" s="51">
        <v>3.6739999999999999</v>
      </c>
      <c r="G1282" s="51">
        <v>3.6739999999999999</v>
      </c>
      <c r="H1282" s="51">
        <v>3.7759999999999998</v>
      </c>
      <c r="I1282" s="51">
        <v>3.7759999999999998</v>
      </c>
      <c r="J1282" s="51">
        <v>3.9449999999999998</v>
      </c>
      <c r="K1282" s="51">
        <v>3.9449999999999998</v>
      </c>
    </row>
    <row r="1283" spans="1:11" x14ac:dyDescent="0.2">
      <c r="A1283" s="57">
        <v>43346</v>
      </c>
      <c r="B1283" s="51">
        <v>3.5720000000000001</v>
      </c>
      <c r="C1283" s="51">
        <v>3.5720000000000001</v>
      </c>
      <c r="D1283" s="51">
        <v>3.4980000000000002</v>
      </c>
      <c r="E1283" s="51">
        <v>3.4980000000000002</v>
      </c>
      <c r="F1283" s="51">
        <v>3.6909999999999998</v>
      </c>
      <c r="G1283" s="51">
        <v>3.6909999999999998</v>
      </c>
      <c r="H1283" s="51">
        <v>3.8</v>
      </c>
      <c r="I1283" s="51">
        <v>3.8</v>
      </c>
      <c r="J1283" s="51">
        <v>3.9590000000000001</v>
      </c>
      <c r="K1283" s="51">
        <v>3.9590000000000001</v>
      </c>
    </row>
    <row r="1284" spans="1:11" x14ac:dyDescent="0.2">
      <c r="A1284" s="57">
        <v>43353</v>
      </c>
      <c r="B1284" s="51">
        <v>3.585</v>
      </c>
      <c r="C1284" s="51">
        <v>3.585</v>
      </c>
      <c r="D1284" s="51">
        <v>3.5129999999999999</v>
      </c>
      <c r="E1284" s="51">
        <v>3.5129999999999999</v>
      </c>
      <c r="F1284" s="51">
        <v>3.6970000000000001</v>
      </c>
      <c r="G1284" s="51">
        <v>3.6970000000000001</v>
      </c>
      <c r="H1284" s="51">
        <v>3.8090000000000002</v>
      </c>
      <c r="I1284" s="51">
        <v>3.8090000000000002</v>
      </c>
      <c r="J1284" s="51">
        <v>3.9689999999999999</v>
      </c>
      <c r="K1284" s="51">
        <v>3.9689999999999999</v>
      </c>
    </row>
    <row r="1285" spans="1:11" x14ac:dyDescent="0.2">
      <c r="A1285" s="57">
        <v>43360</v>
      </c>
      <c r="B1285" s="51">
        <v>3.5939999999999999</v>
      </c>
      <c r="C1285" s="51">
        <v>3.5939999999999999</v>
      </c>
      <c r="D1285" s="51">
        <v>3.52</v>
      </c>
      <c r="E1285" s="51">
        <v>3.52</v>
      </c>
      <c r="F1285" s="51">
        <v>3.71</v>
      </c>
      <c r="G1285" s="51">
        <v>3.71</v>
      </c>
      <c r="H1285" s="51">
        <v>3.8239999999999998</v>
      </c>
      <c r="I1285" s="51">
        <v>3.8239999999999998</v>
      </c>
      <c r="J1285" s="51">
        <v>3.9790000000000001</v>
      </c>
      <c r="K1285" s="51">
        <v>3.9790000000000001</v>
      </c>
    </row>
    <row r="1286" spans="1:11" x14ac:dyDescent="0.2">
      <c r="A1286" s="57">
        <v>43367</v>
      </c>
      <c r="B1286" s="51">
        <v>3.601</v>
      </c>
      <c r="C1286" s="51">
        <v>3.601</v>
      </c>
      <c r="D1286" s="51">
        <v>3.5270000000000001</v>
      </c>
      <c r="E1286" s="51">
        <v>3.5270000000000001</v>
      </c>
      <c r="F1286" s="51">
        <v>3.7189999999999999</v>
      </c>
      <c r="G1286" s="51">
        <v>3.7189999999999999</v>
      </c>
      <c r="H1286" s="51">
        <v>3.8319999999999999</v>
      </c>
      <c r="I1286" s="51">
        <v>3.8319999999999999</v>
      </c>
      <c r="J1286" s="51">
        <v>3.9860000000000002</v>
      </c>
      <c r="K1286" s="51">
        <v>3.9860000000000002</v>
      </c>
    </row>
    <row r="1287" spans="1:11" x14ac:dyDescent="0.2">
      <c r="A1287" s="57">
        <v>43374</v>
      </c>
      <c r="B1287" s="51">
        <v>3.6989999999999998</v>
      </c>
      <c r="C1287" s="51">
        <v>3.6989999999999998</v>
      </c>
      <c r="D1287" s="51">
        <v>3.6240000000000001</v>
      </c>
      <c r="E1287" s="51">
        <v>3.6240000000000001</v>
      </c>
      <c r="F1287" s="51">
        <v>3.8159999999999998</v>
      </c>
      <c r="G1287" s="51">
        <v>3.8159999999999998</v>
      </c>
      <c r="H1287" s="51">
        <v>3.9329999999999998</v>
      </c>
      <c r="I1287" s="51">
        <v>3.9329999999999998</v>
      </c>
      <c r="J1287" s="51">
        <v>4.0380000000000003</v>
      </c>
      <c r="K1287" s="51">
        <v>4.0380000000000003</v>
      </c>
    </row>
    <row r="1288" spans="1:11" x14ac:dyDescent="0.2">
      <c r="A1288" s="57">
        <v>43381</v>
      </c>
      <c r="B1288" s="51">
        <v>3.7810000000000001</v>
      </c>
      <c r="C1288" s="51">
        <v>3.7810000000000001</v>
      </c>
      <c r="D1288" s="51">
        <v>3.7069999999999999</v>
      </c>
      <c r="E1288" s="51">
        <v>3.7069999999999999</v>
      </c>
      <c r="F1288" s="51">
        <v>3.9</v>
      </c>
      <c r="G1288" s="51">
        <v>3.9</v>
      </c>
      <c r="H1288" s="51">
        <v>4.0110000000000001</v>
      </c>
      <c r="I1288" s="51">
        <v>4.0110000000000001</v>
      </c>
      <c r="J1288" s="51">
        <v>4.1109999999999998</v>
      </c>
      <c r="K1288" s="51">
        <v>4.1109999999999998</v>
      </c>
    </row>
    <row r="1289" spans="1:11" x14ac:dyDescent="0.2">
      <c r="A1289" s="57">
        <v>43388</v>
      </c>
      <c r="B1289" s="51">
        <v>3.7829999999999999</v>
      </c>
      <c r="C1289" s="51">
        <v>3.7829999999999999</v>
      </c>
      <c r="D1289" s="51">
        <v>3.7080000000000002</v>
      </c>
      <c r="E1289" s="51">
        <v>3.7080000000000002</v>
      </c>
      <c r="F1289" s="51">
        <v>3.9020000000000001</v>
      </c>
      <c r="G1289" s="51">
        <v>3.9020000000000001</v>
      </c>
      <c r="H1289" s="51">
        <v>4.008</v>
      </c>
      <c r="I1289" s="51">
        <v>4.008</v>
      </c>
      <c r="J1289" s="51">
        <v>4.109</v>
      </c>
      <c r="K1289" s="51">
        <v>4.109</v>
      </c>
    </row>
    <row r="1290" spans="1:11" x14ac:dyDescent="0.2">
      <c r="A1290" s="57">
        <v>43395</v>
      </c>
      <c r="B1290" s="51">
        <v>3.7829999999999999</v>
      </c>
      <c r="C1290" s="51">
        <v>3.7829999999999999</v>
      </c>
      <c r="D1290" s="51">
        <v>3.7090000000000001</v>
      </c>
      <c r="E1290" s="51">
        <v>3.7090000000000001</v>
      </c>
      <c r="F1290" s="51">
        <v>3.9020000000000001</v>
      </c>
      <c r="G1290" s="51">
        <v>3.9020000000000001</v>
      </c>
      <c r="H1290" s="51">
        <v>4.0069999999999997</v>
      </c>
      <c r="I1290" s="51">
        <v>4.0069999999999997</v>
      </c>
      <c r="J1290" s="51">
        <v>4.0960000000000001</v>
      </c>
      <c r="K1290" s="51">
        <v>4.0960000000000001</v>
      </c>
    </row>
    <row r="1291" spans="1:11" x14ac:dyDescent="0.2">
      <c r="A1291" s="57">
        <v>43402</v>
      </c>
      <c r="B1291" s="51">
        <v>3.754</v>
      </c>
      <c r="C1291" s="51">
        <v>3.754</v>
      </c>
      <c r="D1291" s="51">
        <v>3.6829999999999998</v>
      </c>
      <c r="E1291" s="51">
        <v>3.6829999999999998</v>
      </c>
      <c r="F1291" s="51">
        <v>3.867</v>
      </c>
      <c r="G1291" s="51">
        <v>3.867</v>
      </c>
      <c r="H1291" s="51">
        <v>3.972</v>
      </c>
      <c r="I1291" s="51">
        <v>3.972</v>
      </c>
      <c r="J1291" s="51">
        <v>4.0739999999999998</v>
      </c>
      <c r="K1291" s="51">
        <v>4.0739999999999998</v>
      </c>
    </row>
    <row r="1292" spans="1:11" x14ac:dyDescent="0.2">
      <c r="A1292" s="57">
        <v>43409</v>
      </c>
      <c r="B1292" s="51">
        <v>3.7160000000000002</v>
      </c>
      <c r="C1292" s="51">
        <v>3.7160000000000002</v>
      </c>
      <c r="D1292" s="51">
        <v>3.6440000000000001</v>
      </c>
      <c r="E1292" s="51">
        <v>3.6440000000000001</v>
      </c>
      <c r="F1292" s="51">
        <v>3.8319999999999999</v>
      </c>
      <c r="G1292" s="51">
        <v>3.8319999999999999</v>
      </c>
      <c r="H1292" s="51">
        <v>3.9359999999999999</v>
      </c>
      <c r="I1292" s="51">
        <v>3.9359999999999999</v>
      </c>
      <c r="J1292" s="51">
        <v>4.0679999999999996</v>
      </c>
      <c r="K1292" s="51">
        <v>4.0679999999999996</v>
      </c>
    </row>
    <row r="1293" spans="1:11" x14ac:dyDescent="0.2">
      <c r="A1293" s="57">
        <v>43416</v>
      </c>
      <c r="B1293" s="51">
        <v>3.6560000000000001</v>
      </c>
      <c r="C1293" s="51">
        <v>3.6560000000000001</v>
      </c>
      <c r="D1293" s="51">
        <v>3.5819999999999999</v>
      </c>
      <c r="E1293" s="51">
        <v>3.5819999999999999</v>
      </c>
      <c r="F1293" s="51">
        <v>3.7789999999999999</v>
      </c>
      <c r="G1293" s="51">
        <v>3.7789999999999999</v>
      </c>
      <c r="H1293" s="51">
        <v>3.879</v>
      </c>
      <c r="I1293" s="51">
        <v>3.879</v>
      </c>
      <c r="J1293" s="51">
        <v>4.04</v>
      </c>
      <c r="K1293" s="51">
        <v>4.04</v>
      </c>
    </row>
    <row r="1294" spans="1:11" x14ac:dyDescent="0.2">
      <c r="A1294" s="57">
        <v>43423</v>
      </c>
      <c r="B1294" s="51">
        <v>3.5990000000000002</v>
      </c>
      <c r="C1294" s="51">
        <v>3.5990000000000002</v>
      </c>
      <c r="D1294" s="51">
        <v>3.5259999999999998</v>
      </c>
      <c r="E1294" s="51">
        <v>3.5259999999999998</v>
      </c>
      <c r="F1294" s="51">
        <v>3.7229999999999999</v>
      </c>
      <c r="G1294" s="51">
        <v>3.7229999999999999</v>
      </c>
      <c r="H1294" s="51">
        <v>3.8210000000000002</v>
      </c>
      <c r="I1294" s="51">
        <v>3.8210000000000002</v>
      </c>
      <c r="J1294" s="51">
        <v>4</v>
      </c>
      <c r="K1294" s="51">
        <v>4</v>
      </c>
    </row>
    <row r="1295" spans="1:11" x14ac:dyDescent="0.2">
      <c r="A1295" s="57">
        <v>43430</v>
      </c>
      <c r="B1295" s="51">
        <v>3.5550000000000002</v>
      </c>
      <c r="C1295" s="51">
        <v>3.5550000000000002</v>
      </c>
      <c r="D1295" s="51">
        <v>3.4780000000000002</v>
      </c>
      <c r="E1295" s="51">
        <v>3.4780000000000002</v>
      </c>
      <c r="F1295" s="51">
        <v>3.6819999999999999</v>
      </c>
      <c r="G1295" s="51">
        <v>3.6819999999999999</v>
      </c>
      <c r="H1295" s="51">
        <v>3.7829999999999999</v>
      </c>
      <c r="I1295" s="51">
        <v>3.7829999999999999</v>
      </c>
      <c r="J1295" s="51">
        <v>3.964</v>
      </c>
      <c r="K1295" s="51">
        <v>3.964</v>
      </c>
    </row>
    <row r="1296" spans="1:11" x14ac:dyDescent="0.2">
      <c r="A1296" s="57">
        <v>43437</v>
      </c>
      <c r="B1296" s="51">
        <v>3.4729999999999999</v>
      </c>
      <c r="C1296" s="51">
        <v>3.4729999999999999</v>
      </c>
      <c r="D1296" s="51">
        <v>3.399</v>
      </c>
      <c r="E1296" s="51">
        <v>3.399</v>
      </c>
      <c r="F1296" s="51">
        <v>3.5939999999999999</v>
      </c>
      <c r="G1296" s="51">
        <v>3.5939999999999999</v>
      </c>
      <c r="H1296" s="51">
        <v>3.6949999999999998</v>
      </c>
      <c r="I1296" s="51">
        <v>3.6949999999999998</v>
      </c>
      <c r="J1296" s="51">
        <v>3.9220000000000002</v>
      </c>
      <c r="K1296" s="51">
        <v>3.9220000000000002</v>
      </c>
    </row>
    <row r="1297" spans="1:11" x14ac:dyDescent="0.2">
      <c r="A1297" s="57">
        <v>43444</v>
      </c>
      <c r="B1297" s="51">
        <v>3.3940000000000001</v>
      </c>
      <c r="C1297" s="51">
        <v>3.3940000000000001</v>
      </c>
      <c r="D1297" s="51">
        <v>3.3180000000000001</v>
      </c>
      <c r="E1297" s="51">
        <v>3.3180000000000001</v>
      </c>
      <c r="F1297" s="51">
        <v>3.5150000000000001</v>
      </c>
      <c r="G1297" s="51">
        <v>3.5150000000000001</v>
      </c>
      <c r="H1297" s="51">
        <v>3.6269999999999998</v>
      </c>
      <c r="I1297" s="51">
        <v>3.6269999999999998</v>
      </c>
      <c r="J1297" s="51">
        <v>3.887</v>
      </c>
      <c r="K1297" s="51">
        <v>3.887</v>
      </c>
    </row>
    <row r="1298" spans="1:11" x14ac:dyDescent="0.2">
      <c r="A1298" s="57">
        <v>43451</v>
      </c>
      <c r="B1298" s="51">
        <v>3.3450000000000002</v>
      </c>
      <c r="C1298" s="51">
        <v>3.3450000000000002</v>
      </c>
      <c r="D1298" s="51">
        <v>3.2709999999999999</v>
      </c>
      <c r="E1298" s="51">
        <v>3.2709999999999999</v>
      </c>
      <c r="F1298" s="51">
        <v>3.4590000000000001</v>
      </c>
      <c r="G1298" s="51">
        <v>3.4590000000000001</v>
      </c>
      <c r="H1298" s="51">
        <v>3.5790000000000002</v>
      </c>
      <c r="I1298" s="51">
        <v>3.5790000000000002</v>
      </c>
      <c r="J1298" s="51">
        <v>3.835</v>
      </c>
      <c r="K1298" s="51">
        <v>3.835</v>
      </c>
    </row>
    <row r="1299" spans="1:11" x14ac:dyDescent="0.2">
      <c r="A1299" s="57">
        <v>43458</v>
      </c>
      <c r="B1299" s="51">
        <v>3.3319999999999999</v>
      </c>
      <c r="C1299" s="51">
        <v>3.3319999999999999</v>
      </c>
      <c r="D1299" s="51">
        <v>3.2530000000000001</v>
      </c>
      <c r="E1299" s="51">
        <v>3.2530000000000001</v>
      </c>
      <c r="F1299" s="51">
        <v>3.4590000000000001</v>
      </c>
      <c r="G1299" s="51">
        <v>3.4590000000000001</v>
      </c>
      <c r="H1299" s="51">
        <v>3.569</v>
      </c>
      <c r="I1299" s="51">
        <v>3.569</v>
      </c>
      <c r="J1299" s="51">
        <v>3.8319999999999999</v>
      </c>
      <c r="K1299" s="51">
        <v>3.8319999999999999</v>
      </c>
    </row>
    <row r="1300" spans="1:11" x14ac:dyDescent="0.2">
      <c r="A1300" s="57">
        <v>43465</v>
      </c>
      <c r="B1300" s="51">
        <v>3.2959999999999998</v>
      </c>
      <c r="C1300" s="51">
        <v>3.2959999999999998</v>
      </c>
      <c r="D1300" s="51">
        <v>3.2189999999999999</v>
      </c>
      <c r="E1300" s="51">
        <v>3.2189999999999999</v>
      </c>
      <c r="F1300" s="51">
        <v>3.419</v>
      </c>
      <c r="G1300" s="51">
        <v>3.419</v>
      </c>
      <c r="H1300" s="51">
        <v>3.5289999999999999</v>
      </c>
      <c r="I1300" s="51">
        <v>3.5289999999999999</v>
      </c>
      <c r="J1300" s="51">
        <v>3.8130000000000002</v>
      </c>
      <c r="K1300" s="51">
        <v>3.8130000000000002</v>
      </c>
    </row>
    <row r="1301" spans="1:11" x14ac:dyDescent="0.2">
      <c r="A1301" s="57">
        <v>43472</v>
      </c>
      <c r="B1301" s="51">
        <v>3.2610000000000001</v>
      </c>
      <c r="C1301" s="51">
        <v>3.2610000000000001</v>
      </c>
      <c r="D1301" s="51">
        <v>3.1829999999999998</v>
      </c>
      <c r="E1301" s="51">
        <v>3.1829999999999998</v>
      </c>
      <c r="F1301" s="51">
        <v>3.3879999999999999</v>
      </c>
      <c r="G1301" s="51">
        <v>3.3879999999999999</v>
      </c>
      <c r="H1301" s="51">
        <v>3.4990000000000001</v>
      </c>
      <c r="I1301" s="51">
        <v>3.4990000000000001</v>
      </c>
      <c r="J1301" s="51">
        <v>3.8050000000000002</v>
      </c>
      <c r="K1301" s="51">
        <v>3.8050000000000002</v>
      </c>
    </row>
    <row r="1302" spans="1:11" x14ac:dyDescent="0.2">
      <c r="A1302" s="57">
        <v>43479</v>
      </c>
      <c r="B1302" s="51">
        <v>3.2370000000000001</v>
      </c>
      <c r="C1302" s="51">
        <v>3.2370000000000001</v>
      </c>
      <c r="D1302" s="51">
        <v>3.161</v>
      </c>
      <c r="E1302" s="51">
        <v>3.161</v>
      </c>
      <c r="F1302" s="51">
        <v>3.3540000000000001</v>
      </c>
      <c r="G1302" s="51">
        <v>3.3540000000000001</v>
      </c>
      <c r="H1302" s="51">
        <v>3.4729999999999999</v>
      </c>
      <c r="I1302" s="51">
        <v>3.4729999999999999</v>
      </c>
      <c r="J1302" s="51">
        <v>3.742</v>
      </c>
      <c r="K1302" s="51">
        <v>3.742</v>
      </c>
    </row>
    <row r="1303" spans="1:11" x14ac:dyDescent="0.2">
      <c r="A1303" s="57">
        <v>43486</v>
      </c>
      <c r="B1303" s="51">
        <v>3.2240000000000002</v>
      </c>
      <c r="C1303" s="51">
        <v>3.2240000000000002</v>
      </c>
      <c r="D1303" s="51">
        <v>3.1480000000000001</v>
      </c>
      <c r="E1303" s="51">
        <v>3.1480000000000001</v>
      </c>
      <c r="F1303" s="51">
        <v>3.347</v>
      </c>
      <c r="G1303" s="51">
        <v>3.347</v>
      </c>
      <c r="H1303" s="51">
        <v>3.4550000000000001</v>
      </c>
      <c r="I1303" s="51">
        <v>3.4550000000000001</v>
      </c>
      <c r="J1303" s="51">
        <v>3.7389999999999999</v>
      </c>
      <c r="K1303" s="51">
        <v>3.7389999999999999</v>
      </c>
    </row>
    <row r="1304" spans="1:11" x14ac:dyDescent="0.2">
      <c r="A1304" s="57">
        <v>43493</v>
      </c>
      <c r="B1304" s="51">
        <v>3.206</v>
      </c>
      <c r="C1304" s="51">
        <v>3.206</v>
      </c>
      <c r="D1304" s="51">
        <v>3.13</v>
      </c>
      <c r="E1304" s="51">
        <v>3.13</v>
      </c>
      <c r="F1304" s="51">
        <v>3.32</v>
      </c>
      <c r="G1304" s="51">
        <v>3.32</v>
      </c>
      <c r="H1304" s="51">
        <v>3.4430000000000001</v>
      </c>
      <c r="I1304" s="51">
        <v>3.4430000000000001</v>
      </c>
      <c r="J1304" s="51">
        <v>3.726</v>
      </c>
      <c r="K1304" s="51">
        <v>3.726</v>
      </c>
    </row>
    <row r="1305" spans="1:11" x14ac:dyDescent="0.2">
      <c r="A1305" s="57">
        <v>43500</v>
      </c>
      <c r="B1305" s="51">
        <v>3.2080000000000002</v>
      </c>
      <c r="C1305" s="51">
        <v>3.2080000000000002</v>
      </c>
      <c r="D1305" s="51">
        <v>3.1309999999999998</v>
      </c>
      <c r="E1305" s="51">
        <v>3.1309999999999998</v>
      </c>
      <c r="F1305" s="51">
        <v>3.3319999999999999</v>
      </c>
      <c r="G1305" s="51">
        <v>3.3319999999999999</v>
      </c>
      <c r="H1305" s="51">
        <v>3.4460000000000002</v>
      </c>
      <c r="I1305" s="51">
        <v>3.4460000000000002</v>
      </c>
      <c r="J1305" s="51">
        <v>3.7109999999999999</v>
      </c>
      <c r="K1305" s="51">
        <v>3.7109999999999999</v>
      </c>
    </row>
    <row r="1306" spans="1:11" x14ac:dyDescent="0.2">
      <c r="A1306" s="57">
        <v>43507</v>
      </c>
      <c r="B1306" s="51">
        <v>3.2349999999999999</v>
      </c>
      <c r="C1306" s="51">
        <v>3.2349999999999999</v>
      </c>
      <c r="D1306" s="51">
        <v>3.1549999999999998</v>
      </c>
      <c r="E1306" s="51">
        <v>3.1549999999999998</v>
      </c>
      <c r="F1306" s="51">
        <v>3.3570000000000002</v>
      </c>
      <c r="G1306" s="51">
        <v>3.3570000000000002</v>
      </c>
      <c r="H1306" s="51">
        <v>3.4809999999999999</v>
      </c>
      <c r="I1306" s="51">
        <v>3.4809999999999999</v>
      </c>
      <c r="J1306" s="51">
        <v>3.714</v>
      </c>
      <c r="K1306" s="51">
        <v>3.714</v>
      </c>
    </row>
    <row r="1307" spans="1:11" x14ac:dyDescent="0.2">
      <c r="A1307" s="57">
        <v>43514</v>
      </c>
      <c r="B1307" s="51">
        <v>3.2410000000000001</v>
      </c>
      <c r="C1307" s="51">
        <v>3.2410000000000001</v>
      </c>
      <c r="D1307" s="51">
        <v>3.161</v>
      </c>
      <c r="E1307" s="51">
        <v>3.161</v>
      </c>
      <c r="F1307" s="51">
        <v>3.3610000000000002</v>
      </c>
      <c r="G1307" s="51">
        <v>3.3610000000000002</v>
      </c>
      <c r="H1307" s="51">
        <v>3.484</v>
      </c>
      <c r="I1307" s="51">
        <v>3.484</v>
      </c>
      <c r="J1307" s="51">
        <v>3.7389999999999999</v>
      </c>
      <c r="K1307" s="51">
        <v>3.7389999999999999</v>
      </c>
    </row>
    <row r="1308" spans="1:11" x14ac:dyDescent="0.2">
      <c r="A1308" s="57">
        <v>43521</v>
      </c>
      <c r="B1308" s="51">
        <v>3.2589999999999999</v>
      </c>
      <c r="C1308" s="51">
        <v>3.2589999999999999</v>
      </c>
      <c r="D1308" s="51">
        <v>3.1840000000000002</v>
      </c>
      <c r="E1308" s="51">
        <v>3.1840000000000002</v>
      </c>
      <c r="F1308" s="51">
        <v>3.371</v>
      </c>
      <c r="G1308" s="51">
        <v>3.371</v>
      </c>
      <c r="H1308" s="51">
        <v>3.4980000000000002</v>
      </c>
      <c r="I1308" s="51">
        <v>3.4980000000000002</v>
      </c>
      <c r="J1308" s="51">
        <v>3.7719999999999998</v>
      </c>
      <c r="K1308" s="51">
        <v>3.7719999999999998</v>
      </c>
    </row>
    <row r="1309" spans="1:11" x14ac:dyDescent="0.2">
      <c r="A1309" s="57">
        <v>43528</v>
      </c>
      <c r="B1309" s="51">
        <v>3.2709999999999999</v>
      </c>
      <c r="C1309" s="51">
        <v>3.2709999999999999</v>
      </c>
      <c r="D1309" s="51">
        <v>3.1949999999999998</v>
      </c>
      <c r="E1309" s="51">
        <v>3.1949999999999998</v>
      </c>
      <c r="F1309" s="51">
        <v>3.3889999999999998</v>
      </c>
      <c r="G1309" s="51">
        <v>3.3889999999999998</v>
      </c>
      <c r="H1309" s="51">
        <v>3.5070000000000001</v>
      </c>
      <c r="I1309" s="51">
        <v>3.5070000000000001</v>
      </c>
      <c r="J1309" s="51">
        <v>3.7789999999999999</v>
      </c>
      <c r="K1309" s="51">
        <v>3.7789999999999999</v>
      </c>
    </row>
    <row r="1310" spans="1:11" x14ac:dyDescent="0.2">
      <c r="A1310" s="57">
        <v>43535</v>
      </c>
      <c r="B1310" s="51">
        <v>3.2970000000000002</v>
      </c>
      <c r="C1310" s="51">
        <v>3.2970000000000002</v>
      </c>
      <c r="D1310" s="51">
        <v>3.2229999999999999</v>
      </c>
      <c r="E1310" s="51">
        <v>3.2229999999999999</v>
      </c>
      <c r="F1310" s="51">
        <v>3.415</v>
      </c>
      <c r="G1310" s="51">
        <v>3.415</v>
      </c>
      <c r="H1310" s="51">
        <v>3.528</v>
      </c>
      <c r="I1310" s="51">
        <v>3.528</v>
      </c>
      <c r="J1310" s="51">
        <v>3.778</v>
      </c>
      <c r="K1310" s="51">
        <v>3.778</v>
      </c>
    </row>
    <row r="1311" spans="1:11" x14ac:dyDescent="0.2">
      <c r="A1311" s="57">
        <v>43542</v>
      </c>
      <c r="B1311" s="51">
        <v>3.3380000000000001</v>
      </c>
      <c r="C1311" s="51">
        <v>3.3380000000000001</v>
      </c>
      <c r="D1311" s="51">
        <v>3.2639999999999998</v>
      </c>
      <c r="E1311" s="51">
        <v>3.2639999999999998</v>
      </c>
      <c r="F1311" s="51">
        <v>3.448</v>
      </c>
      <c r="G1311" s="51">
        <v>3.448</v>
      </c>
      <c r="H1311" s="51">
        <v>3.5670000000000002</v>
      </c>
      <c r="I1311" s="51">
        <v>3.5670000000000002</v>
      </c>
      <c r="J1311" s="51">
        <v>3.7810000000000001</v>
      </c>
      <c r="K1311" s="51">
        <v>3.7810000000000001</v>
      </c>
    </row>
    <row r="1312" spans="1:11" x14ac:dyDescent="0.2">
      <c r="A1312" s="57">
        <v>43549</v>
      </c>
      <c r="B1312" s="51">
        <v>3.4630000000000001</v>
      </c>
      <c r="C1312" s="51">
        <v>3.4630000000000001</v>
      </c>
      <c r="D1312" s="51">
        <v>3.3889999999999998</v>
      </c>
      <c r="E1312" s="51">
        <v>3.3889999999999998</v>
      </c>
      <c r="F1312" s="51">
        <v>3.58</v>
      </c>
      <c r="G1312" s="51">
        <v>3.58</v>
      </c>
      <c r="H1312" s="51">
        <v>3.6930000000000001</v>
      </c>
      <c r="I1312" s="51">
        <v>3.6930000000000001</v>
      </c>
      <c r="J1312" s="51">
        <v>3.819</v>
      </c>
      <c r="K1312" s="51">
        <v>3.819</v>
      </c>
    </row>
    <row r="1313" spans="1:11" x14ac:dyDescent="0.2">
      <c r="A1313" s="57">
        <v>43556</v>
      </c>
      <c r="B1313" s="51">
        <v>3.6019999999999999</v>
      </c>
      <c r="C1313" s="51">
        <v>3.6019999999999999</v>
      </c>
      <c r="D1313" s="51">
        <v>3.5289999999999999</v>
      </c>
      <c r="E1313" s="51">
        <v>3.5289999999999999</v>
      </c>
      <c r="F1313" s="51">
        <v>3.722</v>
      </c>
      <c r="G1313" s="51">
        <v>3.722</v>
      </c>
      <c r="H1313" s="51">
        <v>3.8279999999999998</v>
      </c>
      <c r="I1313" s="51">
        <v>3.8279999999999998</v>
      </c>
      <c r="J1313" s="51">
        <v>3.8490000000000002</v>
      </c>
      <c r="K1313" s="51">
        <v>3.8490000000000002</v>
      </c>
    </row>
    <row r="1314" spans="1:11" x14ac:dyDescent="0.2">
      <c r="A1314" s="57">
        <v>43563</v>
      </c>
      <c r="B1314" s="51">
        <v>3.7919999999999998</v>
      </c>
      <c r="C1314" s="51">
        <v>3.7919999999999998</v>
      </c>
      <c r="D1314" s="51">
        <v>3.718</v>
      </c>
      <c r="E1314" s="51">
        <v>3.718</v>
      </c>
      <c r="F1314" s="51">
        <v>3.9159999999999999</v>
      </c>
      <c r="G1314" s="51">
        <v>3.9159999999999999</v>
      </c>
      <c r="H1314" s="51">
        <v>4.0149999999999997</v>
      </c>
      <c r="I1314" s="51">
        <v>4.0149999999999997</v>
      </c>
      <c r="J1314" s="51">
        <v>3.91</v>
      </c>
      <c r="K1314" s="51">
        <v>3.91</v>
      </c>
    </row>
    <row r="1315" spans="1:11" x14ac:dyDescent="0.2">
      <c r="A1315" s="57">
        <v>43570</v>
      </c>
      <c r="B1315" s="51">
        <v>3.996</v>
      </c>
      <c r="C1315" s="51">
        <v>3.996</v>
      </c>
      <c r="D1315" s="51">
        <v>3.9220000000000002</v>
      </c>
      <c r="E1315" s="51">
        <v>3.9220000000000002</v>
      </c>
      <c r="F1315" s="51">
        <v>4.1159999999999997</v>
      </c>
      <c r="G1315" s="51">
        <v>4.1159999999999997</v>
      </c>
      <c r="H1315" s="51">
        <v>4.2190000000000003</v>
      </c>
      <c r="I1315" s="51">
        <v>4.2190000000000003</v>
      </c>
      <c r="J1315" s="51">
        <v>3.9670000000000001</v>
      </c>
      <c r="K1315" s="51">
        <v>3.9670000000000001</v>
      </c>
    </row>
    <row r="1316" spans="1:11" x14ac:dyDescent="0.2">
      <c r="A1316" s="57">
        <v>43577</v>
      </c>
      <c r="B1316" s="51">
        <v>4.0209999999999999</v>
      </c>
      <c r="C1316" s="51">
        <v>4.0209999999999999</v>
      </c>
      <c r="D1316" s="51">
        <v>3.948</v>
      </c>
      <c r="E1316" s="51">
        <v>3.948</v>
      </c>
      <c r="F1316" s="51">
        <v>4.141</v>
      </c>
      <c r="G1316" s="51">
        <v>4.141</v>
      </c>
      <c r="H1316" s="51">
        <v>4.2450000000000001</v>
      </c>
      <c r="I1316" s="51">
        <v>4.2450000000000001</v>
      </c>
      <c r="J1316" s="51">
        <v>4.0030000000000001</v>
      </c>
      <c r="K1316" s="51">
        <v>4.0030000000000001</v>
      </c>
    </row>
    <row r="1317" spans="1:11" x14ac:dyDescent="0.2">
      <c r="A1317" s="57">
        <v>43584</v>
      </c>
      <c r="B1317" s="51">
        <v>4.0579999999999998</v>
      </c>
      <c r="C1317" s="51">
        <v>4.0579999999999998</v>
      </c>
      <c r="D1317" s="51">
        <v>3.9820000000000002</v>
      </c>
      <c r="E1317" s="51">
        <v>3.9820000000000002</v>
      </c>
      <c r="F1317" s="51">
        <v>4.1749999999999998</v>
      </c>
      <c r="G1317" s="51">
        <v>4.1749999999999998</v>
      </c>
      <c r="H1317" s="51">
        <v>4.2919999999999998</v>
      </c>
      <c r="I1317" s="51">
        <v>4.2919999999999998</v>
      </c>
      <c r="J1317" s="51">
        <v>4.0350000000000001</v>
      </c>
      <c r="K1317" s="51">
        <v>4.0350000000000001</v>
      </c>
    </row>
    <row r="1318" spans="1:11" x14ac:dyDescent="0.2">
      <c r="A1318" s="57">
        <v>43591</v>
      </c>
      <c r="B1318" s="51">
        <v>4.08</v>
      </c>
      <c r="C1318" s="51">
        <v>4.08</v>
      </c>
      <c r="D1318" s="51">
        <v>4.0060000000000002</v>
      </c>
      <c r="E1318" s="51">
        <v>4.0060000000000002</v>
      </c>
      <c r="F1318" s="51">
        <v>4.1989999999999998</v>
      </c>
      <c r="G1318" s="51">
        <v>4.1989999999999998</v>
      </c>
      <c r="H1318" s="51">
        <v>4.3049999999999997</v>
      </c>
      <c r="I1318" s="51">
        <v>4.3049999999999997</v>
      </c>
      <c r="J1318" s="51">
        <v>4.0970000000000004</v>
      </c>
      <c r="K1318" s="51">
        <v>4.0970000000000004</v>
      </c>
    </row>
    <row r="1319" spans="1:11" x14ac:dyDescent="0.2">
      <c r="A1319" s="57">
        <v>43598</v>
      </c>
      <c r="B1319" s="51">
        <v>4.0410000000000004</v>
      </c>
      <c r="C1319" s="51">
        <v>4.0410000000000004</v>
      </c>
      <c r="D1319" s="51">
        <v>3.968</v>
      </c>
      <c r="E1319" s="51">
        <v>3.968</v>
      </c>
      <c r="F1319" s="51">
        <v>4.1529999999999996</v>
      </c>
      <c r="G1319" s="51">
        <v>4.1529999999999996</v>
      </c>
      <c r="H1319" s="51">
        <v>4.2670000000000003</v>
      </c>
      <c r="I1319" s="51">
        <v>4.2670000000000003</v>
      </c>
      <c r="J1319" s="51">
        <v>4.1360000000000001</v>
      </c>
      <c r="K1319" s="51">
        <v>4.1360000000000001</v>
      </c>
    </row>
    <row r="1320" spans="1:11" x14ac:dyDescent="0.2">
      <c r="A1320" s="57">
        <v>43605</v>
      </c>
      <c r="B1320" s="51">
        <v>4.0060000000000002</v>
      </c>
      <c r="C1320" s="51">
        <v>4.0060000000000002</v>
      </c>
      <c r="D1320" s="51">
        <v>3.9340000000000002</v>
      </c>
      <c r="E1320" s="51">
        <v>3.9340000000000002</v>
      </c>
      <c r="F1320" s="51">
        <v>4.1180000000000003</v>
      </c>
      <c r="G1320" s="51">
        <v>4.1180000000000003</v>
      </c>
      <c r="H1320" s="51">
        <v>4.2309999999999999</v>
      </c>
      <c r="I1320" s="51">
        <v>4.2309999999999999</v>
      </c>
      <c r="J1320" s="51">
        <v>4.1449999999999996</v>
      </c>
      <c r="K1320" s="51">
        <v>4.1449999999999996</v>
      </c>
    </row>
    <row r="1321" spans="1:11" x14ac:dyDescent="0.2">
      <c r="A1321" s="57">
        <v>43612</v>
      </c>
      <c r="B1321" s="51">
        <v>3.9489999999999998</v>
      </c>
      <c r="C1321" s="51">
        <v>3.9489999999999998</v>
      </c>
      <c r="D1321" s="51">
        <v>3.8780000000000001</v>
      </c>
      <c r="E1321" s="51">
        <v>3.8780000000000001</v>
      </c>
      <c r="F1321" s="51">
        <v>4.0590000000000002</v>
      </c>
      <c r="G1321" s="51">
        <v>4.0590000000000002</v>
      </c>
      <c r="H1321" s="51">
        <v>4.1740000000000004</v>
      </c>
      <c r="I1321" s="51">
        <v>4.1740000000000004</v>
      </c>
      <c r="J1321" s="51">
        <v>4.1340000000000003</v>
      </c>
      <c r="K1321" s="51">
        <v>4.1340000000000003</v>
      </c>
    </row>
    <row r="1322" spans="1:11" x14ac:dyDescent="0.2">
      <c r="A1322" s="57">
        <v>43619</v>
      </c>
      <c r="B1322" s="51">
        <v>3.8980000000000001</v>
      </c>
      <c r="C1322" s="51">
        <v>3.8980000000000001</v>
      </c>
      <c r="D1322" s="51">
        <v>3.83</v>
      </c>
      <c r="E1322" s="51">
        <v>3.83</v>
      </c>
      <c r="F1322" s="51">
        <v>4.0090000000000003</v>
      </c>
      <c r="G1322" s="51">
        <v>4.0090000000000003</v>
      </c>
      <c r="H1322" s="51">
        <v>4.109</v>
      </c>
      <c r="I1322" s="51">
        <v>4.109</v>
      </c>
      <c r="J1322" s="51">
        <v>4.109</v>
      </c>
      <c r="K1322" s="51">
        <v>4.109</v>
      </c>
    </row>
    <row r="1323" spans="1:11" x14ac:dyDescent="0.2">
      <c r="A1323" s="57">
        <v>43626</v>
      </c>
      <c r="B1323" s="51">
        <v>3.8159999999999998</v>
      </c>
      <c r="C1323" s="51">
        <v>3.8159999999999998</v>
      </c>
      <c r="D1323" s="51">
        <v>3.7450000000000001</v>
      </c>
      <c r="E1323" s="51">
        <v>3.7450000000000001</v>
      </c>
      <c r="F1323" s="51">
        <v>3.9329999999999998</v>
      </c>
      <c r="G1323" s="51">
        <v>3.9329999999999998</v>
      </c>
      <c r="H1323" s="51">
        <v>4.0350000000000001</v>
      </c>
      <c r="I1323" s="51">
        <v>4.0350000000000001</v>
      </c>
      <c r="J1323" s="51">
        <v>4.0579999999999998</v>
      </c>
      <c r="K1323" s="51">
        <v>4.0579999999999998</v>
      </c>
    </row>
    <row r="1324" spans="1:11" x14ac:dyDescent="0.2">
      <c r="A1324" s="57">
        <v>43633</v>
      </c>
      <c r="B1324" s="51">
        <v>3.7490000000000001</v>
      </c>
      <c r="C1324" s="51">
        <v>3.7490000000000001</v>
      </c>
      <c r="D1324" s="51">
        <v>3.6779999999999999</v>
      </c>
      <c r="E1324" s="51">
        <v>3.6779999999999999</v>
      </c>
      <c r="F1324" s="51">
        <v>3.871</v>
      </c>
      <c r="G1324" s="51">
        <v>3.871</v>
      </c>
      <c r="H1324" s="51">
        <v>3.964</v>
      </c>
      <c r="I1324" s="51">
        <v>3.964</v>
      </c>
      <c r="J1324" s="51">
        <v>4.0060000000000002</v>
      </c>
      <c r="K1324" s="51">
        <v>4.0060000000000002</v>
      </c>
    </row>
    <row r="1325" spans="1:11" x14ac:dyDescent="0.2">
      <c r="A1325" s="57">
        <v>43640</v>
      </c>
      <c r="B1325" s="51">
        <v>3.6829999999999998</v>
      </c>
      <c r="C1325" s="51">
        <v>3.6829999999999998</v>
      </c>
      <c r="D1325" s="51">
        <v>3.613</v>
      </c>
      <c r="E1325" s="51">
        <v>3.613</v>
      </c>
      <c r="F1325" s="51">
        <v>3.8</v>
      </c>
      <c r="G1325" s="51">
        <v>3.8</v>
      </c>
      <c r="H1325" s="51">
        <v>3.9</v>
      </c>
      <c r="I1325" s="51">
        <v>3.9</v>
      </c>
      <c r="J1325" s="51">
        <v>3.968</v>
      </c>
      <c r="K1325" s="51">
        <v>3.968</v>
      </c>
    </row>
    <row r="1326" spans="1:11" x14ac:dyDescent="0.2">
      <c r="A1326" s="57">
        <v>43647</v>
      </c>
      <c r="B1326" s="51">
        <v>3.6949999999999998</v>
      </c>
      <c r="C1326" s="51">
        <v>3.6949999999999998</v>
      </c>
      <c r="D1326" s="51">
        <v>3.621</v>
      </c>
      <c r="E1326" s="51">
        <v>3.621</v>
      </c>
      <c r="F1326" s="51">
        <v>3.8220000000000001</v>
      </c>
      <c r="G1326" s="51">
        <v>3.8220000000000001</v>
      </c>
      <c r="H1326" s="51">
        <v>3.919</v>
      </c>
      <c r="I1326" s="51">
        <v>3.919</v>
      </c>
      <c r="J1326" s="51">
        <v>3.9630000000000001</v>
      </c>
      <c r="K1326" s="51">
        <v>3.9630000000000001</v>
      </c>
    </row>
    <row r="1327" spans="1:11" x14ac:dyDescent="0.2">
      <c r="A1327" s="57">
        <v>43654</v>
      </c>
      <c r="B1327" s="51">
        <v>3.7010000000000001</v>
      </c>
      <c r="C1327" s="51">
        <v>3.7010000000000001</v>
      </c>
      <c r="D1327" s="51">
        <v>3.6269999999999998</v>
      </c>
      <c r="E1327" s="51">
        <v>3.6269999999999998</v>
      </c>
      <c r="F1327" s="51">
        <v>3.8260000000000001</v>
      </c>
      <c r="G1327" s="51">
        <v>3.8260000000000001</v>
      </c>
      <c r="H1327" s="51">
        <v>3.923</v>
      </c>
      <c r="I1327" s="51">
        <v>3.923</v>
      </c>
      <c r="J1327" s="51">
        <v>3.9529999999999998</v>
      </c>
      <c r="K1327" s="51">
        <v>3.9529999999999998</v>
      </c>
    </row>
    <row r="1328" spans="1:11" x14ac:dyDescent="0.2">
      <c r="A1328" s="57">
        <v>43661</v>
      </c>
      <c r="B1328" s="51">
        <v>3.6789999999999998</v>
      </c>
      <c r="C1328" s="51">
        <v>3.6789999999999998</v>
      </c>
      <c r="D1328" s="51">
        <v>3.605</v>
      </c>
      <c r="E1328" s="51">
        <v>3.605</v>
      </c>
      <c r="F1328" s="51">
        <v>3.8079999999999998</v>
      </c>
      <c r="G1328" s="51">
        <v>3.8079999999999998</v>
      </c>
      <c r="H1328" s="51">
        <v>3.9020000000000001</v>
      </c>
      <c r="I1328" s="51">
        <v>3.9020000000000001</v>
      </c>
      <c r="J1328" s="51">
        <v>3.952</v>
      </c>
      <c r="K1328" s="51">
        <v>3.952</v>
      </c>
    </row>
    <row r="1329" spans="1:11" x14ac:dyDescent="0.2">
      <c r="A1329" s="57">
        <v>43668</v>
      </c>
      <c r="B1329" s="51">
        <v>3.6419999999999999</v>
      </c>
      <c r="C1329" s="51">
        <v>3.6419999999999999</v>
      </c>
      <c r="D1329" s="51">
        <v>3.569</v>
      </c>
      <c r="E1329" s="51">
        <v>3.569</v>
      </c>
      <c r="F1329" s="51">
        <v>3.7719999999999998</v>
      </c>
      <c r="G1329" s="51">
        <v>3.7719999999999998</v>
      </c>
      <c r="H1329" s="51">
        <v>3.863</v>
      </c>
      <c r="I1329" s="51">
        <v>3.863</v>
      </c>
      <c r="J1329" s="51">
        <v>3.9390000000000001</v>
      </c>
      <c r="K1329" s="51">
        <v>3.9390000000000001</v>
      </c>
    </row>
    <row r="1330" spans="1:11" x14ac:dyDescent="0.2">
      <c r="A1330" s="57">
        <v>43675</v>
      </c>
      <c r="B1330" s="51">
        <v>3.625</v>
      </c>
      <c r="C1330" s="51">
        <v>3.625</v>
      </c>
      <c r="D1330" s="51">
        <v>3.5510000000000002</v>
      </c>
      <c r="E1330" s="51">
        <v>3.5510000000000002</v>
      </c>
      <c r="F1330" s="51">
        <v>3.7530000000000001</v>
      </c>
      <c r="G1330" s="51">
        <v>3.7530000000000001</v>
      </c>
      <c r="H1330" s="51">
        <v>3.8490000000000002</v>
      </c>
      <c r="I1330" s="51">
        <v>3.8490000000000002</v>
      </c>
      <c r="J1330" s="51">
        <v>3.94</v>
      </c>
      <c r="K1330" s="51">
        <v>3.94</v>
      </c>
    </row>
    <row r="1331" spans="1:11" x14ac:dyDescent="0.2">
      <c r="A1331" s="57">
        <v>43682</v>
      </c>
      <c r="B1331" s="51">
        <v>3.6120000000000001</v>
      </c>
      <c r="C1331" s="51">
        <v>3.6120000000000001</v>
      </c>
      <c r="D1331" s="51">
        <v>3.5369999999999999</v>
      </c>
      <c r="E1331" s="51">
        <v>3.5369999999999999</v>
      </c>
      <c r="F1331" s="51">
        <v>3.7480000000000002</v>
      </c>
      <c r="G1331" s="51">
        <v>3.7480000000000002</v>
      </c>
      <c r="H1331" s="51">
        <v>3.8380000000000001</v>
      </c>
      <c r="I1331" s="51">
        <v>3.8380000000000001</v>
      </c>
      <c r="J1331" s="51">
        <v>3.94</v>
      </c>
      <c r="K1331" s="51">
        <v>3.94</v>
      </c>
    </row>
    <row r="1332" spans="1:11" x14ac:dyDescent="0.2">
      <c r="A1332" s="57">
        <v>43689</v>
      </c>
      <c r="B1332" s="51">
        <v>3.56</v>
      </c>
      <c r="C1332" s="51">
        <v>3.56</v>
      </c>
      <c r="D1332" s="51">
        <v>3.4870000000000001</v>
      </c>
      <c r="E1332" s="51">
        <v>3.4870000000000001</v>
      </c>
      <c r="F1332" s="51">
        <v>3.6859999999999999</v>
      </c>
      <c r="G1332" s="51">
        <v>3.6859999999999999</v>
      </c>
      <c r="H1332" s="51">
        <v>3.78</v>
      </c>
      <c r="I1332" s="51">
        <v>3.78</v>
      </c>
      <c r="J1332" s="51">
        <v>3.9089999999999998</v>
      </c>
      <c r="K1332" s="51">
        <v>3.9089999999999998</v>
      </c>
    </row>
    <row r="1333" spans="1:11" x14ac:dyDescent="0.2">
      <c r="A1333" s="57">
        <v>43696</v>
      </c>
      <c r="B1333" s="51">
        <v>3.5350000000000001</v>
      </c>
      <c r="C1333" s="51">
        <v>3.5350000000000001</v>
      </c>
      <c r="D1333" s="51">
        <v>3.4630000000000001</v>
      </c>
      <c r="E1333" s="51">
        <v>3.4630000000000001</v>
      </c>
      <c r="F1333" s="51">
        <v>3.66</v>
      </c>
      <c r="G1333" s="51">
        <v>3.66</v>
      </c>
      <c r="H1333" s="51">
        <v>3.7559999999999998</v>
      </c>
      <c r="I1333" s="51">
        <v>3.7559999999999998</v>
      </c>
      <c r="J1333" s="51">
        <v>3.887</v>
      </c>
      <c r="K1333" s="51">
        <v>3.887</v>
      </c>
    </row>
    <row r="1334" spans="1:11" x14ac:dyDescent="0.2">
      <c r="A1334" s="57">
        <v>43703</v>
      </c>
      <c r="B1334" s="51">
        <v>3.5139999999999998</v>
      </c>
      <c r="C1334" s="51">
        <v>3.5139999999999998</v>
      </c>
      <c r="D1334" s="51">
        <v>3.44</v>
      </c>
      <c r="E1334" s="51">
        <v>3.44</v>
      </c>
      <c r="F1334" s="51">
        <v>3.6480000000000001</v>
      </c>
      <c r="G1334" s="51">
        <v>3.6480000000000001</v>
      </c>
      <c r="H1334" s="51">
        <v>3.7320000000000002</v>
      </c>
      <c r="I1334" s="51">
        <v>3.7320000000000002</v>
      </c>
      <c r="J1334" s="51">
        <v>3.887</v>
      </c>
      <c r="K1334" s="51">
        <v>3.887</v>
      </c>
    </row>
    <row r="1335" spans="1:11" x14ac:dyDescent="0.2">
      <c r="A1335" s="57">
        <v>43710</v>
      </c>
      <c r="B1335" s="51">
        <v>3.569</v>
      </c>
      <c r="C1335" s="51">
        <v>3.569</v>
      </c>
      <c r="D1335" s="51">
        <v>3.4910000000000001</v>
      </c>
      <c r="E1335" s="51">
        <v>3.4910000000000001</v>
      </c>
      <c r="F1335" s="51">
        <v>3.7109999999999999</v>
      </c>
      <c r="G1335" s="51">
        <v>3.7109999999999999</v>
      </c>
      <c r="H1335" s="51">
        <v>3.8029999999999999</v>
      </c>
      <c r="I1335" s="51">
        <v>3.8029999999999999</v>
      </c>
      <c r="J1335" s="51">
        <v>3.8849999999999998</v>
      </c>
      <c r="K1335" s="51">
        <v>3.8849999999999998</v>
      </c>
    </row>
    <row r="1336" spans="1:11" x14ac:dyDescent="0.2">
      <c r="A1336" s="57">
        <v>43717</v>
      </c>
      <c r="B1336" s="51">
        <v>3.57</v>
      </c>
      <c r="C1336" s="51">
        <v>3.57</v>
      </c>
      <c r="D1336" s="51">
        <v>3.4940000000000002</v>
      </c>
      <c r="E1336" s="51">
        <v>3.4940000000000002</v>
      </c>
      <c r="F1336" s="51">
        <v>3.702</v>
      </c>
      <c r="G1336" s="51">
        <v>3.702</v>
      </c>
      <c r="H1336" s="51">
        <v>3.798</v>
      </c>
      <c r="I1336" s="51">
        <v>3.798</v>
      </c>
      <c r="J1336" s="51">
        <v>3.8780000000000001</v>
      </c>
      <c r="K1336" s="51">
        <v>3.8780000000000001</v>
      </c>
    </row>
    <row r="1337" spans="1:11" x14ac:dyDescent="0.2">
      <c r="A1337" s="57">
        <v>43724</v>
      </c>
      <c r="B1337" s="51">
        <v>3.5710000000000002</v>
      </c>
      <c r="C1337" s="51">
        <v>3.5710000000000002</v>
      </c>
      <c r="D1337" s="51">
        <v>3.496</v>
      </c>
      <c r="E1337" s="51">
        <v>3.496</v>
      </c>
      <c r="F1337" s="51">
        <v>3.6960000000000002</v>
      </c>
      <c r="G1337" s="51">
        <v>3.6960000000000002</v>
      </c>
      <c r="H1337" s="51">
        <v>3.8010000000000002</v>
      </c>
      <c r="I1337" s="51">
        <v>3.8010000000000002</v>
      </c>
      <c r="J1337" s="51">
        <v>3.9009999999999998</v>
      </c>
      <c r="K1337" s="51">
        <v>3.9009999999999998</v>
      </c>
    </row>
    <row r="1338" spans="1:11" x14ac:dyDescent="0.2">
      <c r="A1338" s="57">
        <v>43731</v>
      </c>
      <c r="B1338" s="51">
        <v>3.6890000000000001</v>
      </c>
      <c r="C1338" s="51">
        <v>3.6890000000000001</v>
      </c>
      <c r="D1338" s="51">
        <v>3.613</v>
      </c>
      <c r="E1338" s="51">
        <v>3.613</v>
      </c>
      <c r="F1338" s="51">
        <v>3.8220000000000001</v>
      </c>
      <c r="G1338" s="51">
        <v>3.8220000000000001</v>
      </c>
      <c r="H1338" s="51">
        <v>3.9180000000000001</v>
      </c>
      <c r="I1338" s="51">
        <v>3.9180000000000001</v>
      </c>
      <c r="J1338" s="51">
        <v>3.976</v>
      </c>
      <c r="K1338" s="51">
        <v>3.976</v>
      </c>
    </row>
    <row r="1339" spans="1:11" x14ac:dyDescent="0.2">
      <c r="A1339" s="57">
        <v>43738</v>
      </c>
      <c r="B1339" s="51">
        <v>4.0339999999999998</v>
      </c>
      <c r="C1339" s="51">
        <v>4.0339999999999998</v>
      </c>
      <c r="D1339" s="51">
        <v>3.9529999999999998</v>
      </c>
      <c r="E1339" s="51">
        <v>3.9529999999999998</v>
      </c>
      <c r="F1339" s="51">
        <v>4.1740000000000004</v>
      </c>
      <c r="G1339" s="51">
        <v>4.1740000000000004</v>
      </c>
      <c r="H1339" s="51">
        <v>4.2809999999999997</v>
      </c>
      <c r="I1339" s="51">
        <v>4.2809999999999997</v>
      </c>
      <c r="J1339" s="51">
        <v>3.976</v>
      </c>
      <c r="K1339" s="51">
        <v>3.976</v>
      </c>
    </row>
    <row r="1340" spans="1:11" x14ac:dyDescent="0.2">
      <c r="A1340" s="57">
        <v>43745</v>
      </c>
      <c r="B1340" s="51">
        <v>4.1689999999999996</v>
      </c>
      <c r="C1340" s="51">
        <v>4.1689999999999996</v>
      </c>
      <c r="D1340" s="51">
        <v>4.0910000000000002</v>
      </c>
      <c r="E1340" s="51">
        <v>4.0910000000000002</v>
      </c>
      <c r="F1340" s="51">
        <v>4.3029999999999999</v>
      </c>
      <c r="G1340" s="51">
        <v>4.3029999999999999</v>
      </c>
      <c r="H1340" s="51">
        <v>4.407</v>
      </c>
      <c r="I1340" s="51">
        <v>4.407</v>
      </c>
      <c r="J1340" s="51">
        <v>3.9809999999999999</v>
      </c>
      <c r="K1340" s="51">
        <v>3.9809999999999999</v>
      </c>
    </row>
    <row r="1341" spans="1:11" x14ac:dyDescent="0.2">
      <c r="A1341" s="57">
        <v>43752</v>
      </c>
      <c r="B1341" s="51">
        <v>4.1660000000000004</v>
      </c>
      <c r="C1341" s="51">
        <v>4.1660000000000004</v>
      </c>
      <c r="D1341" s="51">
        <v>4.0890000000000004</v>
      </c>
      <c r="E1341" s="51">
        <v>4.0890000000000004</v>
      </c>
      <c r="F1341" s="51">
        <v>4.3</v>
      </c>
      <c r="G1341" s="51">
        <v>4.3</v>
      </c>
      <c r="H1341" s="51">
        <v>4.3959999999999999</v>
      </c>
      <c r="I1341" s="51">
        <v>4.3959999999999999</v>
      </c>
      <c r="J1341" s="51">
        <v>3.9820000000000002</v>
      </c>
      <c r="K1341" s="51">
        <v>3.9820000000000002</v>
      </c>
    </row>
    <row r="1342" spans="1:11" x14ac:dyDescent="0.2">
      <c r="A1342" s="57">
        <v>43759</v>
      </c>
      <c r="B1342" s="51">
        <v>4.1059999999999999</v>
      </c>
      <c r="C1342" s="51">
        <v>4.1059999999999999</v>
      </c>
      <c r="D1342" s="51">
        <v>4.03</v>
      </c>
      <c r="E1342" s="51">
        <v>4.03</v>
      </c>
      <c r="F1342" s="51">
        <v>4.2409999999999997</v>
      </c>
      <c r="G1342" s="51">
        <v>4.2409999999999997</v>
      </c>
      <c r="H1342" s="51">
        <v>4.3319999999999999</v>
      </c>
      <c r="I1342" s="51">
        <v>4.3319999999999999</v>
      </c>
      <c r="J1342" s="51">
        <v>3.98</v>
      </c>
      <c r="K1342" s="51">
        <v>3.98</v>
      </c>
    </row>
    <row r="1343" spans="1:11" x14ac:dyDescent="0.2">
      <c r="A1343" s="57">
        <v>43766</v>
      </c>
      <c r="B1343" s="51">
        <v>4.0209999999999999</v>
      </c>
      <c r="C1343" s="51">
        <v>4.0209999999999999</v>
      </c>
      <c r="D1343" s="51">
        <v>3.948</v>
      </c>
      <c r="E1343" s="51">
        <v>3.948</v>
      </c>
      <c r="F1343" s="51">
        <v>4.1459999999999999</v>
      </c>
      <c r="G1343" s="51">
        <v>4.1459999999999999</v>
      </c>
      <c r="H1343" s="51">
        <v>4.2389999999999999</v>
      </c>
      <c r="I1343" s="51">
        <v>4.2389999999999999</v>
      </c>
      <c r="J1343" s="51">
        <v>3.9980000000000002</v>
      </c>
      <c r="K1343" s="51">
        <v>3.9980000000000002</v>
      </c>
    </row>
    <row r="1344" spans="1:11" x14ac:dyDescent="0.2">
      <c r="A1344" s="57">
        <v>43773</v>
      </c>
      <c r="B1344" s="51">
        <v>4.0350000000000001</v>
      </c>
      <c r="C1344" s="51">
        <v>4.0350000000000001</v>
      </c>
      <c r="D1344" s="51">
        <v>3.9529999999999998</v>
      </c>
      <c r="E1344" s="51">
        <v>3.9529999999999998</v>
      </c>
      <c r="F1344" s="51">
        <v>4.1790000000000003</v>
      </c>
      <c r="G1344" s="51">
        <v>4.1790000000000003</v>
      </c>
      <c r="H1344" s="51">
        <v>4.2729999999999997</v>
      </c>
      <c r="I1344" s="51">
        <v>4.2729999999999997</v>
      </c>
      <c r="J1344" s="51">
        <v>4.0110000000000001</v>
      </c>
      <c r="K1344" s="51">
        <v>4.0110000000000001</v>
      </c>
    </row>
    <row r="1345" spans="1:11" x14ac:dyDescent="0.2">
      <c r="A1345" s="57">
        <v>43780</v>
      </c>
      <c r="B1345" s="51">
        <v>3.9990000000000001</v>
      </c>
      <c r="C1345" s="51">
        <v>3.9990000000000001</v>
      </c>
      <c r="D1345" s="51">
        <v>3.9209999999999998</v>
      </c>
      <c r="E1345" s="51">
        <v>3.9209999999999998</v>
      </c>
      <c r="F1345" s="51">
        <v>4.1440000000000001</v>
      </c>
      <c r="G1345" s="51">
        <v>4.1440000000000001</v>
      </c>
      <c r="H1345" s="51">
        <v>4.2290000000000001</v>
      </c>
      <c r="I1345" s="51">
        <v>4.2290000000000001</v>
      </c>
      <c r="J1345" s="51">
        <v>4.0140000000000002</v>
      </c>
      <c r="K1345" s="51">
        <v>4.0140000000000002</v>
      </c>
    </row>
    <row r="1346" spans="1:11" x14ac:dyDescent="0.2">
      <c r="A1346" s="57">
        <v>43787</v>
      </c>
      <c r="B1346" s="51">
        <v>3.9180000000000001</v>
      </c>
      <c r="C1346" s="51">
        <v>3.9180000000000001</v>
      </c>
      <c r="D1346" s="51">
        <v>3.847</v>
      </c>
      <c r="E1346" s="51">
        <v>3.847</v>
      </c>
      <c r="F1346" s="51">
        <v>4.0350000000000001</v>
      </c>
      <c r="G1346" s="51">
        <v>4.0350000000000001</v>
      </c>
      <c r="H1346" s="51">
        <v>4.1340000000000003</v>
      </c>
      <c r="I1346" s="51">
        <v>4.1340000000000003</v>
      </c>
      <c r="J1346" s="51">
        <v>4.0030000000000001</v>
      </c>
      <c r="K1346" s="51">
        <v>4.0030000000000001</v>
      </c>
    </row>
    <row r="1347" spans="1:11" x14ac:dyDescent="0.2">
      <c r="A1347" s="57">
        <v>43794</v>
      </c>
      <c r="B1347" s="51">
        <v>3.8250000000000002</v>
      </c>
      <c r="C1347" s="51">
        <v>3.8250000000000002</v>
      </c>
      <c r="D1347" s="51">
        <v>3.7530000000000001</v>
      </c>
      <c r="E1347" s="51">
        <v>3.7530000000000001</v>
      </c>
      <c r="F1347" s="51">
        <v>3.95</v>
      </c>
      <c r="G1347" s="51">
        <v>3.95</v>
      </c>
      <c r="H1347" s="51">
        <v>4.0430000000000001</v>
      </c>
      <c r="I1347" s="51">
        <v>4.0430000000000001</v>
      </c>
      <c r="J1347" s="51">
        <v>3.9830000000000001</v>
      </c>
      <c r="K1347" s="51">
        <v>3.9830000000000001</v>
      </c>
    </row>
    <row r="1348" spans="1:11" x14ac:dyDescent="0.2">
      <c r="A1348" s="57">
        <v>43801</v>
      </c>
      <c r="B1348" s="51">
        <v>3.75</v>
      </c>
      <c r="C1348" s="51">
        <v>3.75</v>
      </c>
      <c r="D1348" s="51">
        <v>3.6739999999999999</v>
      </c>
      <c r="E1348" s="51">
        <v>3.6739999999999999</v>
      </c>
      <c r="F1348" s="51">
        <v>3.879</v>
      </c>
      <c r="G1348" s="51">
        <v>3.879</v>
      </c>
      <c r="H1348" s="51">
        <v>3.9710000000000001</v>
      </c>
      <c r="I1348" s="51">
        <v>3.9710000000000001</v>
      </c>
      <c r="J1348" s="51">
        <v>3.96</v>
      </c>
      <c r="K1348" s="51">
        <v>3.96</v>
      </c>
    </row>
    <row r="1349" spans="1:11" x14ac:dyDescent="0.2">
      <c r="A1349" s="57">
        <v>43808</v>
      </c>
      <c r="B1349" s="51">
        <v>3.657</v>
      </c>
      <c r="C1349" s="51">
        <v>3.657</v>
      </c>
      <c r="D1349" s="51">
        <v>3.58</v>
      </c>
      <c r="E1349" s="51">
        <v>3.58</v>
      </c>
      <c r="F1349" s="51">
        <v>3.7879999999999998</v>
      </c>
      <c r="G1349" s="51">
        <v>3.7879999999999998</v>
      </c>
      <c r="H1349" s="51">
        <v>3.883</v>
      </c>
      <c r="I1349" s="51">
        <v>3.883</v>
      </c>
      <c r="J1349" s="51">
        <v>3.9039999999999999</v>
      </c>
      <c r="K1349" s="51">
        <v>3.9039999999999999</v>
      </c>
    </row>
    <row r="1350" spans="1:11" x14ac:dyDescent="0.2">
      <c r="A1350" s="57">
        <v>43815</v>
      </c>
      <c r="B1350" s="51">
        <v>3.5880000000000001</v>
      </c>
      <c r="C1350" s="51">
        <v>3.5880000000000001</v>
      </c>
      <c r="D1350" s="51">
        <v>3.508</v>
      </c>
      <c r="E1350" s="51">
        <v>3.508</v>
      </c>
      <c r="F1350" s="51">
        <v>3.7160000000000002</v>
      </c>
      <c r="G1350" s="51">
        <v>3.7160000000000002</v>
      </c>
      <c r="H1350" s="51">
        <v>3.8279999999999998</v>
      </c>
      <c r="I1350" s="51">
        <v>3.8279999999999998</v>
      </c>
      <c r="J1350" s="51">
        <v>3.8820000000000001</v>
      </c>
      <c r="K1350" s="51">
        <v>3.8820000000000001</v>
      </c>
    </row>
    <row r="1351" spans="1:11" x14ac:dyDescent="0.2">
      <c r="A1351" s="57">
        <v>43822</v>
      </c>
      <c r="B1351" s="51">
        <v>3.536</v>
      </c>
      <c r="C1351" s="51">
        <v>3.536</v>
      </c>
      <c r="D1351" s="51">
        <v>3.4569999999999999</v>
      </c>
      <c r="E1351" s="51">
        <v>3.4569999999999999</v>
      </c>
      <c r="F1351" s="51">
        <v>3.6739999999999999</v>
      </c>
      <c r="G1351" s="51">
        <v>3.6739999999999999</v>
      </c>
      <c r="H1351" s="51">
        <v>3.7690000000000001</v>
      </c>
      <c r="I1351" s="51">
        <v>3.7690000000000001</v>
      </c>
      <c r="J1351" s="51">
        <v>3.8660000000000001</v>
      </c>
      <c r="K1351" s="51">
        <v>3.8660000000000001</v>
      </c>
    </row>
    <row r="1352" spans="1:11" x14ac:dyDescent="0.2">
      <c r="A1352" s="57">
        <v>43829</v>
      </c>
      <c r="B1352" s="51">
        <v>3.5169999999999999</v>
      </c>
      <c r="C1352" s="51">
        <v>3.5169999999999999</v>
      </c>
      <c r="D1352" s="51">
        <v>3.4380000000000002</v>
      </c>
      <c r="E1352" s="51">
        <v>3.4380000000000002</v>
      </c>
      <c r="F1352" s="51">
        <v>3.66</v>
      </c>
      <c r="G1352" s="51">
        <v>3.66</v>
      </c>
      <c r="H1352" s="51">
        <v>3.75</v>
      </c>
      <c r="I1352" s="51">
        <v>3.75</v>
      </c>
      <c r="J1352" s="51">
        <v>3.899</v>
      </c>
      <c r="K1352" s="51">
        <v>3.899</v>
      </c>
    </row>
    <row r="1353" spans="1:11" x14ac:dyDescent="0.2">
      <c r="A1353" s="57">
        <v>43836</v>
      </c>
      <c r="B1353" s="51">
        <v>3.5049999999999999</v>
      </c>
      <c r="C1353" s="51">
        <v>3.5049999999999999</v>
      </c>
      <c r="D1353" s="51">
        <v>3.4279999999999999</v>
      </c>
      <c r="E1353" s="51">
        <v>3.4279999999999999</v>
      </c>
      <c r="F1353" s="51">
        <v>3.6459999999999999</v>
      </c>
      <c r="G1353" s="51">
        <v>3.6459999999999999</v>
      </c>
      <c r="H1353" s="51">
        <v>3.73</v>
      </c>
      <c r="I1353" s="51">
        <v>3.73</v>
      </c>
      <c r="J1353" s="51">
        <v>3.895</v>
      </c>
      <c r="K1353" s="51">
        <v>3.895</v>
      </c>
    </row>
    <row r="1354" spans="1:11" x14ac:dyDescent="0.2">
      <c r="A1354" s="57">
        <v>43843</v>
      </c>
      <c r="B1354" s="51">
        <v>3.4969999999999999</v>
      </c>
      <c r="C1354" s="51">
        <v>3.4969999999999999</v>
      </c>
      <c r="D1354" s="51">
        <v>3.419</v>
      </c>
      <c r="E1354" s="51">
        <v>3.419</v>
      </c>
      <c r="F1354" s="51">
        <v>3.6419999999999999</v>
      </c>
      <c r="G1354" s="51">
        <v>3.6419999999999999</v>
      </c>
      <c r="H1354" s="51">
        <v>3.7250000000000001</v>
      </c>
      <c r="I1354" s="51">
        <v>3.7250000000000001</v>
      </c>
      <c r="J1354" s="51">
        <v>3.8719999999999999</v>
      </c>
      <c r="K1354" s="51">
        <v>3.8719999999999999</v>
      </c>
    </row>
    <row r="1355" spans="1:11" x14ac:dyDescent="0.2">
      <c r="A1355" s="57">
        <v>43850</v>
      </c>
      <c r="B1355" s="51">
        <v>3.4870000000000001</v>
      </c>
      <c r="C1355" s="51">
        <v>3.4870000000000001</v>
      </c>
      <c r="D1355" s="51">
        <v>3.4079999999999999</v>
      </c>
      <c r="E1355" s="51">
        <v>3.4079999999999999</v>
      </c>
      <c r="F1355" s="51">
        <v>3.6349999999999998</v>
      </c>
      <c r="G1355" s="51">
        <v>3.6349999999999998</v>
      </c>
      <c r="H1355" s="51">
        <v>3.7160000000000002</v>
      </c>
      <c r="I1355" s="51">
        <v>3.7160000000000002</v>
      </c>
      <c r="J1355" s="51">
        <v>3.8660000000000001</v>
      </c>
      <c r="K1355" s="51">
        <v>3.8660000000000001</v>
      </c>
    </row>
    <row r="1356" spans="1:11" x14ac:dyDescent="0.2">
      <c r="A1356" s="57">
        <v>43857</v>
      </c>
      <c r="B1356" s="51">
        <v>3.4670000000000001</v>
      </c>
      <c r="C1356" s="51">
        <v>3.4670000000000001</v>
      </c>
      <c r="D1356" s="51">
        <v>3.3879999999999999</v>
      </c>
      <c r="E1356" s="51">
        <v>3.3879999999999999</v>
      </c>
      <c r="F1356" s="51">
        <v>3.609</v>
      </c>
      <c r="G1356" s="51">
        <v>3.609</v>
      </c>
      <c r="H1356" s="51">
        <v>3.7029999999999998</v>
      </c>
      <c r="I1356" s="51">
        <v>3.7029999999999998</v>
      </c>
      <c r="J1356" s="51">
        <v>3.8570000000000002</v>
      </c>
      <c r="K1356" s="51">
        <v>3.8570000000000002</v>
      </c>
    </row>
    <row r="1357" spans="1:11" x14ac:dyDescent="0.2">
      <c r="A1357" s="57">
        <v>43864</v>
      </c>
      <c r="B1357" s="51">
        <v>3.4550000000000001</v>
      </c>
      <c r="C1357" s="51">
        <v>3.4550000000000001</v>
      </c>
      <c r="D1357" s="51">
        <v>3.371</v>
      </c>
      <c r="E1357" s="51">
        <v>3.371</v>
      </c>
      <c r="F1357" s="51">
        <v>3.6110000000000002</v>
      </c>
      <c r="G1357" s="51">
        <v>3.6110000000000002</v>
      </c>
      <c r="H1357" s="51">
        <v>3.6970000000000001</v>
      </c>
      <c r="I1357" s="51">
        <v>3.6970000000000001</v>
      </c>
      <c r="J1357" s="51">
        <v>3.8119999999999998</v>
      </c>
      <c r="K1357" s="51">
        <v>3.8119999999999998</v>
      </c>
    </row>
    <row r="1358" spans="1:11" x14ac:dyDescent="0.2">
      <c r="A1358" s="57">
        <v>43871</v>
      </c>
      <c r="B1358" s="51">
        <v>3.4489999999999998</v>
      </c>
      <c r="C1358" s="51">
        <v>3.4489999999999998</v>
      </c>
      <c r="D1358" s="51">
        <v>3.3660000000000001</v>
      </c>
      <c r="E1358" s="51">
        <v>3.3660000000000001</v>
      </c>
      <c r="F1358" s="51">
        <v>3.6040000000000001</v>
      </c>
      <c r="G1358" s="51">
        <v>3.6040000000000001</v>
      </c>
      <c r="H1358" s="51">
        <v>3.6869999999999998</v>
      </c>
      <c r="I1358" s="51">
        <v>3.6869999999999998</v>
      </c>
      <c r="J1358" s="51">
        <v>3.7839999999999998</v>
      </c>
      <c r="K1358" s="51">
        <v>3.7839999999999998</v>
      </c>
    </row>
    <row r="1359" spans="1:11" x14ac:dyDescent="0.2">
      <c r="A1359" s="57">
        <v>43878</v>
      </c>
      <c r="B1359" s="51">
        <v>3.4409999999999998</v>
      </c>
      <c r="C1359" s="51">
        <v>3.4409999999999998</v>
      </c>
      <c r="D1359" s="51">
        <v>3.3580000000000001</v>
      </c>
      <c r="E1359" s="51">
        <v>3.3580000000000001</v>
      </c>
      <c r="F1359" s="51">
        <v>3.5990000000000002</v>
      </c>
      <c r="G1359" s="51">
        <v>3.5990000000000002</v>
      </c>
      <c r="H1359" s="51">
        <v>3.68</v>
      </c>
      <c r="I1359" s="51">
        <v>3.68</v>
      </c>
      <c r="J1359" s="51">
        <v>3.774</v>
      </c>
      <c r="K1359" s="51">
        <v>3.774</v>
      </c>
    </row>
    <row r="1360" spans="1:11" x14ac:dyDescent="0.2">
      <c r="A1360" s="57">
        <v>43885</v>
      </c>
      <c r="B1360" s="51">
        <v>3.4430000000000001</v>
      </c>
      <c r="C1360" s="51">
        <v>3.4430000000000001</v>
      </c>
      <c r="D1360" s="51">
        <v>3.36</v>
      </c>
      <c r="E1360" s="51">
        <v>3.36</v>
      </c>
      <c r="F1360" s="51">
        <v>3.5920000000000001</v>
      </c>
      <c r="G1360" s="51">
        <v>3.5920000000000001</v>
      </c>
      <c r="H1360" s="51">
        <v>3.6829999999999998</v>
      </c>
      <c r="I1360" s="51">
        <v>3.6829999999999998</v>
      </c>
      <c r="J1360" s="51">
        <v>3.778</v>
      </c>
      <c r="K1360" s="51">
        <v>3.778</v>
      </c>
    </row>
    <row r="1361" spans="1:11" x14ac:dyDescent="0.2">
      <c r="A1361" s="57">
        <v>43892</v>
      </c>
      <c r="B1361" s="51">
        <v>3.4350000000000001</v>
      </c>
      <c r="C1361" s="51">
        <v>3.4350000000000001</v>
      </c>
      <c r="D1361" s="51">
        <v>3.3530000000000002</v>
      </c>
      <c r="E1361" s="51">
        <v>3.3530000000000002</v>
      </c>
      <c r="F1361" s="51">
        <v>3.5779999999999998</v>
      </c>
      <c r="G1361" s="51">
        <v>3.5779999999999998</v>
      </c>
      <c r="H1361" s="51">
        <v>3.6739999999999999</v>
      </c>
      <c r="I1361" s="51">
        <v>3.6739999999999999</v>
      </c>
      <c r="J1361" s="51">
        <v>3.7280000000000002</v>
      </c>
      <c r="K1361" s="51">
        <v>3.7280000000000002</v>
      </c>
    </row>
    <row r="1362" spans="1:11" x14ac:dyDescent="0.2">
      <c r="A1362" s="57">
        <v>43899</v>
      </c>
      <c r="B1362" s="51">
        <v>3.403</v>
      </c>
      <c r="C1362" s="51">
        <v>3.403</v>
      </c>
      <c r="D1362" s="51">
        <v>3.3250000000000002</v>
      </c>
      <c r="E1362" s="51">
        <v>3.3250000000000002</v>
      </c>
      <c r="F1362" s="51">
        <v>3.5430000000000001</v>
      </c>
      <c r="G1362" s="51">
        <v>3.5430000000000001</v>
      </c>
      <c r="H1362" s="51">
        <v>3.6320000000000001</v>
      </c>
      <c r="I1362" s="51">
        <v>3.6320000000000001</v>
      </c>
      <c r="J1362" s="51">
        <v>3.7050000000000001</v>
      </c>
      <c r="K1362" s="51">
        <v>3.7050000000000001</v>
      </c>
    </row>
    <row r="1363" spans="1:11" x14ac:dyDescent="0.2">
      <c r="A1363" s="57">
        <v>43906</v>
      </c>
      <c r="B1363" s="51">
        <v>3.298</v>
      </c>
      <c r="C1363" s="51">
        <v>3.298</v>
      </c>
      <c r="D1363" s="51">
        <v>3.222</v>
      </c>
      <c r="E1363" s="51">
        <v>3.222</v>
      </c>
      <c r="F1363" s="51">
        <v>3.4430000000000001</v>
      </c>
      <c r="G1363" s="51">
        <v>3.4430000000000001</v>
      </c>
      <c r="H1363" s="51">
        <v>3.5230000000000001</v>
      </c>
      <c r="I1363" s="51">
        <v>3.5230000000000001</v>
      </c>
      <c r="J1363" s="51">
        <v>3.625</v>
      </c>
      <c r="K1363" s="51">
        <v>3.625</v>
      </c>
    </row>
    <row r="1364" spans="1:11" x14ac:dyDescent="0.2">
      <c r="A1364" s="57">
        <v>43913</v>
      </c>
      <c r="B1364" s="51">
        <v>3.1419999999999999</v>
      </c>
      <c r="C1364" s="51">
        <v>3.1419999999999999</v>
      </c>
      <c r="D1364" s="51">
        <v>3.0659999999999998</v>
      </c>
      <c r="E1364" s="51">
        <v>3.0659999999999998</v>
      </c>
      <c r="F1364" s="51">
        <v>3.3079999999999998</v>
      </c>
      <c r="G1364" s="51">
        <v>3.3079999999999998</v>
      </c>
      <c r="H1364" s="51">
        <v>3.3519999999999999</v>
      </c>
      <c r="I1364" s="51">
        <v>3.3519999999999999</v>
      </c>
      <c r="J1364" s="51">
        <v>3.552</v>
      </c>
      <c r="K1364" s="51">
        <v>3.552</v>
      </c>
    </row>
    <row r="1365" spans="1:11" x14ac:dyDescent="0.2">
      <c r="A1365" s="57">
        <v>43920</v>
      </c>
      <c r="B1365" s="51">
        <v>3.0310000000000001</v>
      </c>
      <c r="C1365" s="51">
        <v>3.0310000000000001</v>
      </c>
      <c r="D1365" s="51">
        <v>2.9529999999999998</v>
      </c>
      <c r="E1365" s="51">
        <v>2.9529999999999998</v>
      </c>
      <c r="F1365" s="51">
        <v>3.1989999999999998</v>
      </c>
      <c r="G1365" s="51">
        <v>3.1989999999999998</v>
      </c>
      <c r="H1365" s="51">
        <v>3.2469999999999999</v>
      </c>
      <c r="I1365" s="51">
        <v>3.2469999999999999</v>
      </c>
      <c r="J1365" s="51">
        <v>3.395</v>
      </c>
      <c r="K1365" s="51">
        <v>3.395</v>
      </c>
    </row>
    <row r="1366" spans="1:11" x14ac:dyDescent="0.2">
      <c r="A1366" s="57">
        <v>43927</v>
      </c>
      <c r="B1366" s="51">
        <v>2.9529999999999998</v>
      </c>
      <c r="C1366" s="51">
        <v>2.9529999999999998</v>
      </c>
      <c r="D1366" s="51">
        <v>2.8719999999999999</v>
      </c>
      <c r="E1366" s="51">
        <v>2.8719999999999999</v>
      </c>
      <c r="F1366" s="51">
        <v>3.1230000000000002</v>
      </c>
      <c r="G1366" s="51">
        <v>3.1230000000000002</v>
      </c>
      <c r="H1366" s="51">
        <v>3.1749999999999998</v>
      </c>
      <c r="I1366" s="51">
        <v>3.1749999999999998</v>
      </c>
      <c r="J1366" s="51">
        <v>3.3679999999999999</v>
      </c>
      <c r="K1366" s="51">
        <v>3.3679999999999999</v>
      </c>
    </row>
    <row r="1367" spans="1:11" x14ac:dyDescent="0.2">
      <c r="A1367" s="57">
        <v>43934</v>
      </c>
      <c r="B1367" s="51">
        <v>2.8340000000000001</v>
      </c>
      <c r="C1367" s="51">
        <v>2.8340000000000001</v>
      </c>
      <c r="D1367" s="51">
        <v>2.7509999999999999</v>
      </c>
      <c r="E1367" s="51">
        <v>2.7509999999999999</v>
      </c>
      <c r="F1367" s="51">
        <v>2.9980000000000002</v>
      </c>
      <c r="G1367" s="51">
        <v>2.9980000000000002</v>
      </c>
      <c r="H1367" s="51">
        <v>3.069</v>
      </c>
      <c r="I1367" s="51">
        <v>3.069</v>
      </c>
      <c r="J1367" s="51">
        <v>3.302</v>
      </c>
      <c r="K1367" s="51">
        <v>3.302</v>
      </c>
    </row>
    <row r="1368" spans="1:11" x14ac:dyDescent="0.2">
      <c r="A1368" s="57">
        <v>43941</v>
      </c>
      <c r="B1368" s="51">
        <v>2.7850000000000001</v>
      </c>
      <c r="C1368" s="51">
        <v>2.7850000000000001</v>
      </c>
      <c r="D1368" s="51">
        <v>2.7</v>
      </c>
      <c r="E1368" s="51">
        <v>2.7</v>
      </c>
      <c r="F1368" s="51">
        <v>2.9569999999999999</v>
      </c>
      <c r="G1368" s="51">
        <v>2.9569999999999999</v>
      </c>
      <c r="H1368" s="51">
        <v>3.0230000000000001</v>
      </c>
      <c r="I1368" s="51">
        <v>3.0230000000000001</v>
      </c>
      <c r="J1368" s="51">
        <v>3.2480000000000002</v>
      </c>
      <c r="K1368" s="51">
        <v>3.2480000000000002</v>
      </c>
    </row>
    <row r="1369" spans="1:11" x14ac:dyDescent="0.2">
      <c r="A1369" s="57">
        <v>43948</v>
      </c>
      <c r="B1369" s="51">
        <v>2.7370000000000001</v>
      </c>
      <c r="C1369" s="51">
        <v>2.7370000000000001</v>
      </c>
      <c r="D1369" s="51">
        <v>2.6520000000000001</v>
      </c>
      <c r="E1369" s="51">
        <v>2.6520000000000001</v>
      </c>
      <c r="F1369" s="51">
        <v>2.9049999999999998</v>
      </c>
      <c r="G1369" s="51">
        <v>2.9049999999999998</v>
      </c>
      <c r="H1369" s="51">
        <v>2.984</v>
      </c>
      <c r="I1369" s="51">
        <v>2.984</v>
      </c>
      <c r="J1369" s="51">
        <v>3.214</v>
      </c>
      <c r="K1369" s="51">
        <v>3.214</v>
      </c>
    </row>
    <row r="1370" spans="1:11" x14ac:dyDescent="0.2">
      <c r="A1370" s="57">
        <v>43955</v>
      </c>
      <c r="B1370" s="51">
        <v>2.7210000000000001</v>
      </c>
      <c r="C1370" s="51">
        <v>2.7210000000000001</v>
      </c>
      <c r="D1370" s="51">
        <v>2.6349999999999998</v>
      </c>
      <c r="E1370" s="51">
        <v>2.6349999999999998</v>
      </c>
      <c r="F1370" s="51">
        <v>2.8860000000000001</v>
      </c>
      <c r="G1370" s="51">
        <v>2.8860000000000001</v>
      </c>
      <c r="H1370" s="51">
        <v>2.972</v>
      </c>
      <c r="I1370" s="51">
        <v>2.972</v>
      </c>
      <c r="J1370" s="51">
        <v>3.1909999999999998</v>
      </c>
      <c r="K1370" s="51">
        <v>3.1909999999999998</v>
      </c>
    </row>
    <row r="1371" spans="1:11" x14ac:dyDescent="0.2">
      <c r="A1371" s="57">
        <v>43962</v>
      </c>
      <c r="B1371" s="51">
        <v>2.7370000000000001</v>
      </c>
      <c r="C1371" s="51">
        <v>2.7370000000000001</v>
      </c>
      <c r="D1371" s="51">
        <v>2.65</v>
      </c>
      <c r="E1371" s="51">
        <v>2.65</v>
      </c>
      <c r="F1371" s="51">
        <v>2.9009999999999998</v>
      </c>
      <c r="G1371" s="51">
        <v>2.9009999999999998</v>
      </c>
      <c r="H1371" s="51">
        <v>2.9910000000000001</v>
      </c>
      <c r="I1371" s="51">
        <v>2.9910000000000001</v>
      </c>
      <c r="J1371" s="51">
        <v>3.1819999999999999</v>
      </c>
      <c r="K1371" s="51">
        <v>3.1819999999999999</v>
      </c>
    </row>
    <row r="1372" spans="1:11" x14ac:dyDescent="0.2">
      <c r="A1372" s="57">
        <v>43969</v>
      </c>
      <c r="B1372" s="51">
        <v>2.7749999999999999</v>
      </c>
      <c r="C1372" s="51">
        <v>2.7749999999999999</v>
      </c>
      <c r="D1372" s="51">
        <v>2.6880000000000002</v>
      </c>
      <c r="E1372" s="51">
        <v>2.6880000000000002</v>
      </c>
      <c r="F1372" s="51">
        <v>2.9430000000000001</v>
      </c>
      <c r="G1372" s="51">
        <v>2.9430000000000001</v>
      </c>
      <c r="H1372" s="51">
        <v>3.03</v>
      </c>
      <c r="I1372" s="51">
        <v>3.03</v>
      </c>
      <c r="J1372" s="51">
        <v>3.1709999999999998</v>
      </c>
      <c r="K1372" s="51">
        <v>3.1709999999999998</v>
      </c>
    </row>
    <row r="1373" spans="1:11" x14ac:dyDescent="0.2">
      <c r="A1373" s="57">
        <v>43976</v>
      </c>
      <c r="B1373" s="51">
        <v>2.85</v>
      </c>
      <c r="C1373" s="51">
        <v>2.85</v>
      </c>
      <c r="D1373" s="51">
        <v>2.766</v>
      </c>
      <c r="E1373" s="51">
        <v>2.766</v>
      </c>
      <c r="F1373" s="51">
        <v>3.0169999999999999</v>
      </c>
      <c r="G1373" s="51">
        <v>3.0169999999999999</v>
      </c>
      <c r="H1373" s="51">
        <v>3.0939999999999999</v>
      </c>
      <c r="I1373" s="51">
        <v>3.0939999999999999</v>
      </c>
      <c r="J1373" s="51">
        <v>3.1819999999999999</v>
      </c>
      <c r="K1373" s="51">
        <v>3.1819999999999999</v>
      </c>
    </row>
    <row r="1374" spans="1:11" x14ac:dyDescent="0.2">
      <c r="A1374" s="57">
        <v>43983</v>
      </c>
      <c r="B1374" s="51">
        <v>2.8820000000000001</v>
      </c>
      <c r="C1374" s="51">
        <v>2.8820000000000001</v>
      </c>
      <c r="D1374" s="51">
        <v>2.798</v>
      </c>
      <c r="E1374" s="51">
        <v>2.798</v>
      </c>
      <c r="F1374" s="51">
        <v>3.036</v>
      </c>
      <c r="G1374" s="51">
        <v>3.036</v>
      </c>
      <c r="H1374" s="51">
        <v>3.1280000000000001</v>
      </c>
      <c r="I1374" s="51">
        <v>3.1280000000000001</v>
      </c>
      <c r="J1374" s="51">
        <v>3.181</v>
      </c>
      <c r="K1374" s="51">
        <v>3.181</v>
      </c>
    </row>
    <row r="1375" spans="1:11" x14ac:dyDescent="0.2">
      <c r="A1375" s="57">
        <v>43990</v>
      </c>
      <c r="B1375" s="51">
        <v>2.9369999999999998</v>
      </c>
      <c r="C1375" s="51">
        <v>2.9369999999999998</v>
      </c>
      <c r="D1375" s="51">
        <v>2.855</v>
      </c>
      <c r="E1375" s="51">
        <v>2.855</v>
      </c>
      <c r="F1375" s="51">
        <v>3.0939999999999999</v>
      </c>
      <c r="G1375" s="51">
        <v>3.0939999999999999</v>
      </c>
      <c r="H1375" s="51">
        <v>3.1739999999999999</v>
      </c>
      <c r="I1375" s="51">
        <v>3.1739999999999999</v>
      </c>
      <c r="J1375" s="51">
        <v>3.198</v>
      </c>
      <c r="K1375" s="51">
        <v>3.198</v>
      </c>
    </row>
    <row r="1376" spans="1:11" x14ac:dyDescent="0.2">
      <c r="A1376" s="57">
        <v>43997</v>
      </c>
      <c r="B1376" s="51">
        <v>2.976</v>
      </c>
      <c r="C1376" s="51">
        <v>2.976</v>
      </c>
      <c r="D1376" s="51">
        <v>2.891</v>
      </c>
      <c r="E1376" s="51">
        <v>2.891</v>
      </c>
      <c r="F1376" s="51">
        <v>3.129</v>
      </c>
      <c r="G1376" s="51">
        <v>3.129</v>
      </c>
      <c r="H1376" s="51">
        <v>3.2250000000000001</v>
      </c>
      <c r="I1376" s="51">
        <v>3.2250000000000001</v>
      </c>
      <c r="J1376" s="51">
        <v>3.218</v>
      </c>
      <c r="K1376" s="51">
        <v>3.218</v>
      </c>
    </row>
    <row r="1377" spans="1:11" x14ac:dyDescent="0.2">
      <c r="A1377" s="57">
        <v>44004</v>
      </c>
      <c r="B1377" s="51">
        <v>3.0219999999999998</v>
      </c>
      <c r="C1377" s="51">
        <v>3.0219999999999998</v>
      </c>
      <c r="D1377" s="51">
        <v>2.9390000000000001</v>
      </c>
      <c r="E1377" s="51">
        <v>2.9390000000000001</v>
      </c>
      <c r="F1377" s="51">
        <v>3.169</v>
      </c>
      <c r="G1377" s="51">
        <v>3.169</v>
      </c>
      <c r="H1377" s="51">
        <v>3.2719999999999998</v>
      </c>
      <c r="I1377" s="51">
        <v>3.2719999999999998</v>
      </c>
      <c r="J1377" s="51">
        <v>3.2370000000000001</v>
      </c>
      <c r="K1377" s="51">
        <v>3.2370000000000001</v>
      </c>
    </row>
    <row r="1378" spans="1:11" x14ac:dyDescent="0.2">
      <c r="A1378" s="57">
        <v>44011</v>
      </c>
      <c r="B1378" s="51">
        <v>3.044</v>
      </c>
      <c r="C1378" s="51">
        <v>3.044</v>
      </c>
      <c r="D1378" s="51">
        <v>2.9630000000000001</v>
      </c>
      <c r="E1378" s="51">
        <v>2.9630000000000001</v>
      </c>
      <c r="F1378" s="51">
        <v>3.1850000000000001</v>
      </c>
      <c r="G1378" s="51">
        <v>3.1850000000000001</v>
      </c>
      <c r="H1378" s="51">
        <v>3.2869999999999999</v>
      </c>
      <c r="I1378" s="51">
        <v>3.2869999999999999</v>
      </c>
      <c r="J1378" s="51">
        <v>3.246</v>
      </c>
      <c r="K1378" s="51">
        <v>3.246</v>
      </c>
    </row>
    <row r="1379" spans="1:11" x14ac:dyDescent="0.2">
      <c r="A1379" s="57">
        <v>44018</v>
      </c>
      <c r="B1379" s="51">
        <v>3.0630000000000002</v>
      </c>
      <c r="C1379" s="51">
        <v>3.0630000000000002</v>
      </c>
      <c r="D1379" s="51">
        <v>2.9809999999999999</v>
      </c>
      <c r="E1379" s="51">
        <v>2.9809999999999999</v>
      </c>
      <c r="F1379" s="51">
        <v>3.2050000000000001</v>
      </c>
      <c r="G1379" s="51">
        <v>3.2050000000000001</v>
      </c>
      <c r="H1379" s="51">
        <v>3.3079999999999998</v>
      </c>
      <c r="I1379" s="51">
        <v>3.3079999999999998</v>
      </c>
      <c r="J1379" s="51">
        <v>3.26</v>
      </c>
      <c r="K1379" s="51">
        <v>3.26</v>
      </c>
    </row>
    <row r="1380" spans="1:11" x14ac:dyDescent="0.2">
      <c r="A1380" s="57">
        <v>44025</v>
      </c>
      <c r="B1380" s="51">
        <v>3.101</v>
      </c>
      <c r="C1380" s="51">
        <v>3.101</v>
      </c>
      <c r="D1380" s="51">
        <v>3.0219999999999998</v>
      </c>
      <c r="E1380" s="51">
        <v>3.0219999999999998</v>
      </c>
      <c r="F1380" s="51">
        <v>3.234</v>
      </c>
      <c r="G1380" s="51">
        <v>3.234</v>
      </c>
      <c r="H1380" s="51">
        <v>3.3410000000000002</v>
      </c>
      <c r="I1380" s="51">
        <v>3.3410000000000002</v>
      </c>
      <c r="J1380" s="51">
        <v>3.2509999999999999</v>
      </c>
      <c r="K1380" s="51">
        <v>3.2509999999999999</v>
      </c>
    </row>
    <row r="1381" spans="1:11" x14ac:dyDescent="0.2">
      <c r="A1381" s="57">
        <v>44032</v>
      </c>
      <c r="B1381" s="51">
        <v>3.11</v>
      </c>
      <c r="C1381" s="51">
        <v>3.11</v>
      </c>
      <c r="D1381" s="51">
        <v>3.0310000000000001</v>
      </c>
      <c r="E1381" s="51">
        <v>3.0310000000000001</v>
      </c>
      <c r="F1381" s="51">
        <v>3.2450000000000001</v>
      </c>
      <c r="G1381" s="51">
        <v>3.2450000000000001</v>
      </c>
      <c r="H1381" s="51">
        <v>3.35</v>
      </c>
      <c r="I1381" s="51">
        <v>3.35</v>
      </c>
      <c r="J1381" s="51">
        <v>3.2480000000000002</v>
      </c>
      <c r="K1381" s="51">
        <v>3.2480000000000002</v>
      </c>
    </row>
    <row r="1382" spans="1:11" x14ac:dyDescent="0.2">
      <c r="A1382" s="57">
        <v>44039</v>
      </c>
      <c r="B1382" s="51">
        <v>3.1320000000000001</v>
      </c>
      <c r="C1382" s="51">
        <v>3.1320000000000001</v>
      </c>
      <c r="D1382" s="51">
        <v>3.0489999999999999</v>
      </c>
      <c r="E1382" s="51">
        <v>3.0489999999999999</v>
      </c>
      <c r="F1382" s="51">
        <v>3.2669999999999999</v>
      </c>
      <c r="G1382" s="51">
        <v>3.2669999999999999</v>
      </c>
      <c r="H1382" s="51">
        <v>3.38</v>
      </c>
      <c r="I1382" s="51">
        <v>3.38</v>
      </c>
      <c r="J1382" s="51">
        <v>3.2559999999999998</v>
      </c>
      <c r="K1382" s="51">
        <v>3.2559999999999998</v>
      </c>
    </row>
    <row r="1383" spans="1:11" x14ac:dyDescent="0.2">
      <c r="A1383" s="57">
        <v>44046</v>
      </c>
      <c r="B1383" s="51">
        <v>3.137</v>
      </c>
      <c r="C1383" s="51">
        <v>3.137</v>
      </c>
      <c r="D1383" s="51">
        <v>3.0579999999999998</v>
      </c>
      <c r="E1383" s="51">
        <v>3.0579999999999998</v>
      </c>
      <c r="F1383" s="51">
        <v>3.2690000000000001</v>
      </c>
      <c r="G1383" s="51">
        <v>3.2690000000000001</v>
      </c>
      <c r="H1383" s="51">
        <v>3.3820000000000001</v>
      </c>
      <c r="I1383" s="51">
        <v>3.3820000000000001</v>
      </c>
      <c r="J1383" s="51">
        <v>3.2530000000000001</v>
      </c>
      <c r="K1383" s="51">
        <v>3.2530000000000001</v>
      </c>
    </row>
    <row r="1384" spans="1:11" x14ac:dyDescent="0.2">
      <c r="A1384" s="57">
        <v>44053</v>
      </c>
      <c r="B1384" s="51">
        <v>3.1349999999999998</v>
      </c>
      <c r="C1384" s="51">
        <v>3.1349999999999998</v>
      </c>
      <c r="D1384" s="51">
        <v>3.0539999999999998</v>
      </c>
      <c r="E1384" s="51">
        <v>3.0539999999999998</v>
      </c>
      <c r="F1384" s="51">
        <v>3.27</v>
      </c>
      <c r="G1384" s="51">
        <v>3.27</v>
      </c>
      <c r="H1384" s="51">
        <v>3.3849999999999998</v>
      </c>
      <c r="I1384" s="51">
        <v>3.3849999999999998</v>
      </c>
      <c r="J1384" s="51">
        <v>3.2559999999999998</v>
      </c>
      <c r="K1384" s="51">
        <v>3.2559999999999998</v>
      </c>
    </row>
    <row r="1385" spans="1:11" x14ac:dyDescent="0.2">
      <c r="A1385" s="57">
        <v>44060</v>
      </c>
      <c r="B1385" s="51">
        <v>3.15</v>
      </c>
      <c r="C1385" s="51">
        <v>3.15</v>
      </c>
      <c r="D1385" s="51">
        <v>3.0670000000000002</v>
      </c>
      <c r="E1385" s="51">
        <v>3.0670000000000002</v>
      </c>
      <c r="F1385" s="51">
        <v>3.2869999999999999</v>
      </c>
      <c r="G1385" s="51">
        <v>3.2869999999999999</v>
      </c>
      <c r="H1385" s="51">
        <v>3.4009999999999998</v>
      </c>
      <c r="I1385" s="51">
        <v>3.4009999999999998</v>
      </c>
      <c r="J1385" s="51">
        <v>3.2639999999999998</v>
      </c>
      <c r="K1385" s="51">
        <v>3.2639999999999998</v>
      </c>
    </row>
    <row r="1386" spans="1:11" x14ac:dyDescent="0.2">
      <c r="A1386" s="57">
        <v>44067</v>
      </c>
      <c r="B1386" s="51">
        <v>3.1749999999999998</v>
      </c>
      <c r="C1386" s="51">
        <v>3.1749999999999998</v>
      </c>
      <c r="D1386" s="51">
        <v>3.0920000000000001</v>
      </c>
      <c r="E1386" s="51">
        <v>3.0920000000000001</v>
      </c>
      <c r="F1386" s="51">
        <v>3.32</v>
      </c>
      <c r="G1386" s="51">
        <v>3.32</v>
      </c>
      <c r="H1386" s="51">
        <v>3.4260000000000002</v>
      </c>
      <c r="I1386" s="51">
        <v>3.4260000000000002</v>
      </c>
      <c r="J1386" s="51">
        <v>3.2650000000000001</v>
      </c>
      <c r="K1386" s="51">
        <v>3.2650000000000001</v>
      </c>
    </row>
    <row r="1387" spans="1:11" x14ac:dyDescent="0.2">
      <c r="A1387" s="57">
        <v>44074</v>
      </c>
      <c r="B1387" s="51">
        <v>3.1840000000000002</v>
      </c>
      <c r="C1387" s="51">
        <v>3.1840000000000002</v>
      </c>
      <c r="D1387" s="51">
        <v>3.1</v>
      </c>
      <c r="E1387" s="51">
        <v>3.1</v>
      </c>
      <c r="F1387" s="51">
        <v>3.331</v>
      </c>
      <c r="G1387" s="51">
        <v>3.331</v>
      </c>
      <c r="H1387" s="51">
        <v>3.4329999999999998</v>
      </c>
      <c r="I1387" s="51">
        <v>3.4329999999999998</v>
      </c>
      <c r="J1387" s="51">
        <v>3.2759999999999998</v>
      </c>
      <c r="K1387" s="51">
        <v>3.2759999999999998</v>
      </c>
    </row>
    <row r="1388" spans="1:11" x14ac:dyDescent="0.2">
      <c r="A1388" s="57">
        <v>44081</v>
      </c>
      <c r="B1388" s="51">
        <v>3.1880000000000002</v>
      </c>
      <c r="C1388" s="51">
        <v>3.1880000000000002</v>
      </c>
      <c r="D1388" s="51">
        <v>3.1059999999999999</v>
      </c>
      <c r="E1388" s="51">
        <v>3.1059999999999999</v>
      </c>
      <c r="F1388" s="51">
        <v>3.331</v>
      </c>
      <c r="G1388" s="51">
        <v>3.331</v>
      </c>
      <c r="H1388" s="51">
        <v>3.4359999999999999</v>
      </c>
      <c r="I1388" s="51">
        <v>3.4359999999999999</v>
      </c>
      <c r="J1388" s="51">
        <v>3.2759999999999998</v>
      </c>
      <c r="K1388" s="51">
        <v>3.2759999999999998</v>
      </c>
    </row>
    <row r="1389" spans="1:11" x14ac:dyDescent="0.2">
      <c r="A1389" s="57">
        <v>44088</v>
      </c>
      <c r="B1389" s="51">
        <v>3.1850000000000001</v>
      </c>
      <c r="C1389" s="51">
        <v>3.1850000000000001</v>
      </c>
      <c r="D1389" s="51">
        <v>3.1019999999999999</v>
      </c>
      <c r="E1389" s="51">
        <v>3.1019999999999999</v>
      </c>
      <c r="F1389" s="51">
        <v>3.33</v>
      </c>
      <c r="G1389" s="51">
        <v>3.33</v>
      </c>
      <c r="H1389" s="51">
        <v>3.4319999999999999</v>
      </c>
      <c r="I1389" s="51">
        <v>3.4319999999999999</v>
      </c>
      <c r="J1389" s="51">
        <v>3.2669999999999999</v>
      </c>
      <c r="K1389" s="51">
        <v>3.2669999999999999</v>
      </c>
    </row>
    <row r="1390" spans="1:11" x14ac:dyDescent="0.2">
      <c r="A1390" s="57">
        <v>44095</v>
      </c>
      <c r="B1390" s="51">
        <v>3.169</v>
      </c>
      <c r="C1390" s="51">
        <v>3.169</v>
      </c>
      <c r="D1390" s="51">
        <v>3.0859999999999999</v>
      </c>
      <c r="E1390" s="51">
        <v>3.0859999999999999</v>
      </c>
      <c r="F1390" s="51">
        <v>3.32</v>
      </c>
      <c r="G1390" s="51">
        <v>3.32</v>
      </c>
      <c r="H1390" s="51">
        <v>3.415</v>
      </c>
      <c r="I1390" s="51">
        <v>3.415</v>
      </c>
      <c r="J1390" s="51">
        <v>3.2570000000000001</v>
      </c>
      <c r="K1390" s="51">
        <v>3.2570000000000001</v>
      </c>
    </row>
    <row r="1391" spans="1:11" x14ac:dyDescent="0.2">
      <c r="A1391" s="57">
        <v>44102</v>
      </c>
      <c r="B1391" s="51">
        <v>3.1549999999999998</v>
      </c>
      <c r="C1391" s="51">
        <v>3.1549999999999998</v>
      </c>
      <c r="D1391" s="51">
        <v>3.069</v>
      </c>
      <c r="E1391" s="51">
        <v>3.069</v>
      </c>
      <c r="F1391" s="51">
        <v>3.3119999999999998</v>
      </c>
      <c r="G1391" s="51">
        <v>3.3119999999999998</v>
      </c>
      <c r="H1391" s="51">
        <v>3.4049999999999998</v>
      </c>
      <c r="I1391" s="51">
        <v>3.4049999999999998</v>
      </c>
      <c r="J1391" s="51">
        <v>3.2360000000000002</v>
      </c>
      <c r="K1391" s="51">
        <v>3.2360000000000002</v>
      </c>
    </row>
    <row r="1392" spans="1:11" x14ac:dyDescent="0.2">
      <c r="A1392" s="57">
        <v>44109</v>
      </c>
      <c r="B1392" s="51">
        <v>3.145</v>
      </c>
      <c r="C1392" s="51">
        <v>3.145</v>
      </c>
      <c r="D1392" s="51">
        <v>3.0609999999999999</v>
      </c>
      <c r="E1392" s="51">
        <v>3.0609999999999999</v>
      </c>
      <c r="F1392" s="51">
        <v>3.2970000000000002</v>
      </c>
      <c r="G1392" s="51">
        <v>3.2970000000000002</v>
      </c>
      <c r="H1392" s="51">
        <v>3.3980000000000001</v>
      </c>
      <c r="I1392" s="51">
        <v>3.3980000000000001</v>
      </c>
      <c r="J1392" s="51">
        <v>3.2519999999999998</v>
      </c>
      <c r="K1392" s="51">
        <v>3.2519999999999998</v>
      </c>
    </row>
    <row r="1393" spans="1:11" x14ac:dyDescent="0.2">
      <c r="A1393" s="57">
        <v>44116</v>
      </c>
      <c r="B1393" s="51">
        <v>3.1349999999999998</v>
      </c>
      <c r="C1393" s="51">
        <v>3.1349999999999998</v>
      </c>
      <c r="D1393" s="51">
        <v>3.0489999999999999</v>
      </c>
      <c r="E1393" s="51">
        <v>3.0489999999999999</v>
      </c>
      <c r="F1393" s="51">
        <v>3.2890000000000001</v>
      </c>
      <c r="G1393" s="51">
        <v>3.2890000000000001</v>
      </c>
      <c r="H1393" s="51">
        <v>3.3879999999999999</v>
      </c>
      <c r="I1393" s="51">
        <v>3.3879999999999999</v>
      </c>
      <c r="J1393" s="51">
        <v>3.258</v>
      </c>
      <c r="K1393" s="51">
        <v>3.258</v>
      </c>
    </row>
    <row r="1394" spans="1:11" x14ac:dyDescent="0.2">
      <c r="A1394" s="57">
        <v>44123</v>
      </c>
      <c r="B1394" s="51">
        <v>3.1320000000000001</v>
      </c>
      <c r="C1394" s="51">
        <v>3.1320000000000001</v>
      </c>
      <c r="D1394" s="51">
        <v>3.0470000000000002</v>
      </c>
      <c r="E1394" s="51">
        <v>3.0470000000000002</v>
      </c>
      <c r="F1394" s="51">
        <v>3.2879999999999998</v>
      </c>
      <c r="G1394" s="51">
        <v>3.2879999999999998</v>
      </c>
      <c r="H1394" s="51">
        <v>3.3820000000000001</v>
      </c>
      <c r="I1394" s="51">
        <v>3.3820000000000001</v>
      </c>
      <c r="J1394" s="51">
        <v>3.2389999999999999</v>
      </c>
      <c r="K1394" s="51">
        <v>3.2389999999999999</v>
      </c>
    </row>
    <row r="1395" spans="1:11" x14ac:dyDescent="0.2">
      <c r="A1395" s="57">
        <v>44130</v>
      </c>
      <c r="B1395" s="51">
        <v>3.1339999999999999</v>
      </c>
      <c r="C1395" s="51">
        <v>3.1339999999999999</v>
      </c>
      <c r="D1395" s="51">
        <v>3.0510000000000002</v>
      </c>
      <c r="E1395" s="51">
        <v>3.0510000000000002</v>
      </c>
      <c r="F1395" s="51">
        <v>3.2829999999999999</v>
      </c>
      <c r="G1395" s="51">
        <v>3.2829999999999999</v>
      </c>
      <c r="H1395" s="51">
        <v>3.3820000000000001</v>
      </c>
      <c r="I1395" s="51">
        <v>3.3820000000000001</v>
      </c>
      <c r="J1395" s="51">
        <v>3.2349999999999999</v>
      </c>
      <c r="K1395" s="51">
        <v>3.2349999999999999</v>
      </c>
    </row>
    <row r="1396" spans="1:11" x14ac:dyDescent="0.2">
      <c r="A1396" s="57">
        <v>44137</v>
      </c>
      <c r="B1396" s="51">
        <v>3.1179999999999999</v>
      </c>
      <c r="C1396" s="51">
        <v>3.1179999999999999</v>
      </c>
      <c r="D1396" s="51">
        <v>3.0329999999999999</v>
      </c>
      <c r="E1396" s="51">
        <v>3.0329999999999999</v>
      </c>
      <c r="F1396" s="51">
        <v>3.2709999999999999</v>
      </c>
      <c r="G1396" s="51">
        <v>3.2709999999999999</v>
      </c>
      <c r="H1396" s="51">
        <v>3.3719999999999999</v>
      </c>
      <c r="I1396" s="51">
        <v>3.3719999999999999</v>
      </c>
      <c r="J1396" s="51">
        <v>3.2309999999999999</v>
      </c>
      <c r="K1396" s="51">
        <v>3.2309999999999999</v>
      </c>
    </row>
    <row r="1397" spans="1:11" x14ac:dyDescent="0.2">
      <c r="A1397" s="57">
        <v>44144</v>
      </c>
      <c r="B1397" s="51">
        <v>3.1139999999999999</v>
      </c>
      <c r="C1397" s="51">
        <v>3.1139999999999999</v>
      </c>
      <c r="D1397" s="51">
        <v>3.0289999999999999</v>
      </c>
      <c r="E1397" s="51">
        <v>3.0289999999999999</v>
      </c>
      <c r="F1397" s="51">
        <v>3.2690000000000001</v>
      </c>
      <c r="G1397" s="51">
        <v>3.2690000000000001</v>
      </c>
      <c r="H1397" s="51">
        <v>3.371</v>
      </c>
      <c r="I1397" s="51">
        <v>3.371</v>
      </c>
      <c r="J1397" s="51">
        <v>3.2370000000000001</v>
      </c>
      <c r="K1397" s="51">
        <v>3.2370000000000001</v>
      </c>
    </row>
    <row r="1398" spans="1:11" x14ac:dyDescent="0.2">
      <c r="A1398" s="57">
        <v>44151</v>
      </c>
      <c r="B1398" s="51">
        <v>3.1139999999999999</v>
      </c>
      <c r="C1398" s="51">
        <v>3.1139999999999999</v>
      </c>
      <c r="D1398" s="51">
        <v>3.0270000000000001</v>
      </c>
      <c r="E1398" s="51">
        <v>3.0270000000000001</v>
      </c>
      <c r="F1398" s="51">
        <v>3.2690000000000001</v>
      </c>
      <c r="G1398" s="51">
        <v>3.2690000000000001</v>
      </c>
      <c r="H1398" s="51">
        <v>3.3740000000000001</v>
      </c>
      <c r="I1398" s="51">
        <v>3.3740000000000001</v>
      </c>
      <c r="J1398" s="51">
        <v>3.24</v>
      </c>
      <c r="K1398" s="51">
        <v>3.24</v>
      </c>
    </row>
    <row r="1399" spans="1:11" x14ac:dyDescent="0.2">
      <c r="A1399" s="57">
        <v>44158</v>
      </c>
      <c r="B1399" s="51">
        <v>3.1120000000000001</v>
      </c>
      <c r="C1399" s="51">
        <v>3.1120000000000001</v>
      </c>
      <c r="D1399" s="51">
        <v>3.0249999999999999</v>
      </c>
      <c r="E1399" s="51">
        <v>3.0249999999999999</v>
      </c>
      <c r="F1399" s="51">
        <v>3.262</v>
      </c>
      <c r="G1399" s="51">
        <v>3.262</v>
      </c>
      <c r="H1399" s="51">
        <v>3.3769999999999998</v>
      </c>
      <c r="I1399" s="51">
        <v>3.3769999999999998</v>
      </c>
      <c r="J1399" s="51">
        <v>3.2530000000000001</v>
      </c>
      <c r="K1399" s="51">
        <v>3.2530000000000001</v>
      </c>
    </row>
    <row r="1400" spans="1:11" x14ac:dyDescent="0.2">
      <c r="A1400" s="57">
        <v>44165</v>
      </c>
      <c r="B1400" s="51">
        <v>3.1179999999999999</v>
      </c>
      <c r="C1400" s="51">
        <v>3.1179999999999999</v>
      </c>
      <c r="D1400" s="51">
        <v>3.032</v>
      </c>
      <c r="E1400" s="51">
        <v>3.032</v>
      </c>
      <c r="F1400" s="51">
        <v>3.2749999999999999</v>
      </c>
      <c r="G1400" s="51">
        <v>3.2749999999999999</v>
      </c>
      <c r="H1400" s="51">
        <v>3.3759999999999999</v>
      </c>
      <c r="I1400" s="51">
        <v>3.3759999999999999</v>
      </c>
      <c r="J1400" s="51">
        <v>3.2879999999999998</v>
      </c>
      <c r="K1400" s="51">
        <v>3.2879999999999998</v>
      </c>
    </row>
    <row r="1401" spans="1:11" x14ac:dyDescent="0.2">
      <c r="A1401" s="57">
        <v>44172</v>
      </c>
      <c r="B1401" s="51">
        <v>3.1269999999999998</v>
      </c>
      <c r="C1401" s="51">
        <v>3.1269999999999998</v>
      </c>
      <c r="D1401" s="51">
        <v>3.0409999999999999</v>
      </c>
      <c r="E1401" s="51">
        <v>3.0409999999999999</v>
      </c>
      <c r="F1401" s="51">
        <v>3.278</v>
      </c>
      <c r="G1401" s="51">
        <v>3.278</v>
      </c>
      <c r="H1401" s="51">
        <v>3.39</v>
      </c>
      <c r="I1401" s="51">
        <v>3.39</v>
      </c>
      <c r="J1401" s="51">
        <v>3.3109999999999999</v>
      </c>
      <c r="K1401" s="51">
        <v>3.3109999999999999</v>
      </c>
    </row>
    <row r="1402" spans="1:11" x14ac:dyDescent="0.2">
      <c r="A1402" s="57">
        <v>44179</v>
      </c>
      <c r="B1402" s="51">
        <v>3.1259999999999999</v>
      </c>
      <c r="C1402" s="51">
        <v>3.1259999999999999</v>
      </c>
      <c r="D1402" s="51">
        <v>3.04</v>
      </c>
      <c r="E1402" s="51">
        <v>3.04</v>
      </c>
      <c r="F1402" s="51">
        <v>3.2770000000000001</v>
      </c>
      <c r="G1402" s="51">
        <v>3.2770000000000001</v>
      </c>
      <c r="H1402" s="51">
        <v>3.387</v>
      </c>
      <c r="I1402" s="51">
        <v>3.387</v>
      </c>
      <c r="J1402" s="51">
        <v>3.3420000000000001</v>
      </c>
      <c r="K1402" s="51">
        <v>3.3420000000000001</v>
      </c>
    </row>
    <row r="1403" spans="1:11" x14ac:dyDescent="0.2">
      <c r="A1403" s="57">
        <v>44186</v>
      </c>
      <c r="B1403" s="51">
        <v>3.1480000000000001</v>
      </c>
      <c r="C1403" s="51">
        <v>3.1480000000000001</v>
      </c>
      <c r="D1403" s="51">
        <v>3.06</v>
      </c>
      <c r="E1403" s="51">
        <v>3.06</v>
      </c>
      <c r="F1403" s="51">
        <v>3.3029999999999999</v>
      </c>
      <c r="G1403" s="51">
        <v>3.3029999999999999</v>
      </c>
      <c r="H1403" s="51">
        <v>3.4140000000000001</v>
      </c>
      <c r="I1403" s="51">
        <v>3.4140000000000001</v>
      </c>
      <c r="J1403" s="51">
        <v>3.37</v>
      </c>
      <c r="K1403" s="51">
        <v>3.37</v>
      </c>
    </row>
    <row r="1404" spans="1:11" x14ac:dyDescent="0.2">
      <c r="A1404" s="57">
        <v>44193</v>
      </c>
      <c r="B1404" s="51">
        <v>3.1720000000000002</v>
      </c>
      <c r="C1404" s="51">
        <v>3.1720000000000002</v>
      </c>
      <c r="D1404" s="51">
        <v>3.085</v>
      </c>
      <c r="E1404" s="51">
        <v>3.085</v>
      </c>
      <c r="F1404" s="51">
        <v>3.3279999999999998</v>
      </c>
      <c r="G1404" s="51">
        <v>3.3279999999999998</v>
      </c>
      <c r="H1404" s="51">
        <v>3.4359999999999999</v>
      </c>
      <c r="I1404" s="51">
        <v>3.4359999999999999</v>
      </c>
      <c r="J1404" s="51">
        <v>3.399</v>
      </c>
      <c r="K1404" s="51">
        <v>3.399</v>
      </c>
    </row>
    <row r="1405" spans="1:11" x14ac:dyDescent="0.2">
      <c r="A1405" s="57">
        <v>44200</v>
      </c>
      <c r="B1405" s="51">
        <v>3.1859999999999999</v>
      </c>
      <c r="C1405" s="51">
        <v>3.1859999999999999</v>
      </c>
      <c r="D1405" s="51">
        <v>3.1</v>
      </c>
      <c r="E1405" s="51">
        <v>3.1</v>
      </c>
      <c r="F1405" s="51">
        <v>3.339</v>
      </c>
      <c r="G1405" s="51">
        <v>3.339</v>
      </c>
      <c r="H1405" s="51">
        <v>3.448</v>
      </c>
      <c r="I1405" s="51">
        <v>3.448</v>
      </c>
      <c r="J1405" s="51">
        <v>3.4039999999999999</v>
      </c>
      <c r="K1405" s="51">
        <v>3.4039999999999999</v>
      </c>
    </row>
    <row r="1406" spans="1:11" x14ac:dyDescent="0.2">
      <c r="A1406" s="57">
        <v>44207</v>
      </c>
      <c r="B1406" s="51">
        <v>3.2330000000000001</v>
      </c>
      <c r="C1406" s="51">
        <v>3.2330000000000001</v>
      </c>
      <c r="D1406" s="51">
        <v>3.145</v>
      </c>
      <c r="E1406" s="51">
        <v>3.145</v>
      </c>
      <c r="F1406" s="51">
        <v>3.387</v>
      </c>
      <c r="G1406" s="51">
        <v>3.387</v>
      </c>
      <c r="H1406" s="51">
        <v>3.4969999999999999</v>
      </c>
      <c r="I1406" s="51">
        <v>3.4969999999999999</v>
      </c>
      <c r="J1406" s="51">
        <v>3.427</v>
      </c>
      <c r="K1406" s="51">
        <v>3.427</v>
      </c>
    </row>
    <row r="1407" spans="1:11" x14ac:dyDescent="0.2">
      <c r="A1407" s="57">
        <v>44214</v>
      </c>
      <c r="B1407" s="51">
        <v>3.298</v>
      </c>
      <c r="C1407" s="51">
        <v>3.298</v>
      </c>
      <c r="D1407" s="51">
        <v>3.2130000000000001</v>
      </c>
      <c r="E1407" s="51">
        <v>3.2130000000000001</v>
      </c>
      <c r="F1407" s="51">
        <v>3.4449999999999998</v>
      </c>
      <c r="G1407" s="51">
        <v>3.4449999999999998</v>
      </c>
      <c r="H1407" s="51">
        <v>3.5550000000000002</v>
      </c>
      <c r="I1407" s="51">
        <v>3.5550000000000002</v>
      </c>
      <c r="J1407" s="51">
        <v>3.448</v>
      </c>
      <c r="K1407" s="51">
        <v>3.448</v>
      </c>
    </row>
    <row r="1408" spans="1:11" x14ac:dyDescent="0.2">
      <c r="A1408" s="57">
        <v>44221</v>
      </c>
      <c r="B1408" s="51">
        <v>3.3290000000000002</v>
      </c>
      <c r="C1408" s="51">
        <v>3.3290000000000002</v>
      </c>
      <c r="D1408" s="51">
        <v>3.2450000000000001</v>
      </c>
      <c r="E1408" s="51">
        <v>3.2450000000000001</v>
      </c>
      <c r="F1408" s="51">
        <v>3.4710000000000001</v>
      </c>
      <c r="G1408" s="51">
        <v>3.4710000000000001</v>
      </c>
      <c r="H1408" s="51">
        <v>3.589</v>
      </c>
      <c r="I1408" s="51">
        <v>3.589</v>
      </c>
      <c r="J1408" s="51">
        <v>3.4769999999999999</v>
      </c>
      <c r="K1408" s="51">
        <v>3.4769999999999999</v>
      </c>
    </row>
    <row r="1409" spans="1:11" x14ac:dyDescent="0.2">
      <c r="A1409" s="57">
        <v>44228</v>
      </c>
      <c r="B1409" s="51">
        <v>3.3580000000000001</v>
      </c>
      <c r="C1409" s="51">
        <v>3.3580000000000001</v>
      </c>
      <c r="D1409" s="51">
        <v>3.2719999999999998</v>
      </c>
      <c r="E1409" s="51">
        <v>3.2719999999999998</v>
      </c>
      <c r="F1409" s="51">
        <v>3.5089999999999999</v>
      </c>
      <c r="G1409" s="51">
        <v>3.5089999999999999</v>
      </c>
      <c r="H1409" s="51">
        <v>3.6190000000000002</v>
      </c>
      <c r="I1409" s="51">
        <v>3.6190000000000002</v>
      </c>
      <c r="J1409" s="51">
        <v>3.4969999999999999</v>
      </c>
      <c r="K1409" s="51">
        <v>3.4969999999999999</v>
      </c>
    </row>
    <row r="1410" spans="1:11" x14ac:dyDescent="0.2">
      <c r="A1410" s="57">
        <v>44235</v>
      </c>
      <c r="B1410" s="51">
        <v>3.403</v>
      </c>
      <c r="C1410" s="51">
        <v>3.403</v>
      </c>
      <c r="D1410" s="51">
        <v>3.3159999999999998</v>
      </c>
      <c r="E1410" s="51">
        <v>3.3159999999999998</v>
      </c>
      <c r="F1410" s="51">
        <v>3.5579999999999998</v>
      </c>
      <c r="G1410" s="51">
        <v>3.5579999999999998</v>
      </c>
      <c r="H1410" s="51">
        <v>3.66</v>
      </c>
      <c r="I1410" s="51">
        <v>3.66</v>
      </c>
      <c r="J1410" s="51">
        <v>3.5579999999999998</v>
      </c>
      <c r="K1410" s="51">
        <v>3.5579999999999998</v>
      </c>
    </row>
    <row r="1411" spans="1:11" x14ac:dyDescent="0.2">
      <c r="A1411" s="57">
        <v>44242</v>
      </c>
      <c r="B1411" s="51">
        <v>3.4340000000000002</v>
      </c>
      <c r="C1411" s="51">
        <v>3.4340000000000002</v>
      </c>
      <c r="D1411" s="51">
        <v>3.35</v>
      </c>
      <c r="E1411" s="51">
        <v>3.35</v>
      </c>
      <c r="F1411" s="51">
        <v>3.59</v>
      </c>
      <c r="G1411" s="51">
        <v>3.59</v>
      </c>
      <c r="H1411" s="51">
        <v>3.6829999999999998</v>
      </c>
      <c r="I1411" s="51">
        <v>3.6829999999999998</v>
      </c>
      <c r="J1411" s="51">
        <v>3.6349999999999998</v>
      </c>
      <c r="K1411" s="51">
        <v>3.6349999999999998</v>
      </c>
    </row>
    <row r="1412" spans="1:11" x14ac:dyDescent="0.2">
      <c r="A1412" s="57">
        <v>44249</v>
      </c>
      <c r="B1412" s="51">
        <v>3.54</v>
      </c>
      <c r="C1412" s="51">
        <v>3.54</v>
      </c>
      <c r="D1412" s="51">
        <v>3.4510000000000001</v>
      </c>
      <c r="E1412" s="51">
        <v>3.4510000000000001</v>
      </c>
      <c r="F1412" s="51">
        <v>3.698</v>
      </c>
      <c r="G1412" s="51">
        <v>3.698</v>
      </c>
      <c r="H1412" s="51">
        <v>3.8010000000000002</v>
      </c>
      <c r="I1412" s="51">
        <v>3.8010000000000002</v>
      </c>
      <c r="J1412" s="51">
        <v>3.7389999999999999</v>
      </c>
      <c r="K1412" s="51">
        <v>3.7389999999999999</v>
      </c>
    </row>
    <row r="1413" spans="1:11" x14ac:dyDescent="0.2">
      <c r="A1413" s="57">
        <v>44256</v>
      </c>
      <c r="B1413" s="51">
        <v>3.6520000000000001</v>
      </c>
      <c r="C1413" s="51">
        <v>3.6520000000000001</v>
      </c>
      <c r="D1413" s="51">
        <v>3.5630000000000002</v>
      </c>
      <c r="E1413" s="51">
        <v>3.5630000000000002</v>
      </c>
      <c r="F1413" s="51">
        <v>3.8119999999999998</v>
      </c>
      <c r="G1413" s="51">
        <v>3.8119999999999998</v>
      </c>
      <c r="H1413" s="51">
        <v>3.91</v>
      </c>
      <c r="I1413" s="51">
        <v>3.91</v>
      </c>
      <c r="J1413" s="51">
        <v>3.8460000000000001</v>
      </c>
      <c r="K1413" s="51">
        <v>3.8460000000000001</v>
      </c>
    </row>
    <row r="1414" spans="1:11" x14ac:dyDescent="0.2">
      <c r="A1414" s="57">
        <v>44263</v>
      </c>
      <c r="B1414" s="51">
        <v>3.7250000000000001</v>
      </c>
      <c r="C1414" s="51">
        <v>3.7250000000000001</v>
      </c>
      <c r="D1414" s="51">
        <v>3.6379999999999999</v>
      </c>
      <c r="E1414" s="51">
        <v>3.6379999999999999</v>
      </c>
      <c r="F1414" s="51">
        <v>3.879</v>
      </c>
      <c r="G1414" s="51">
        <v>3.879</v>
      </c>
      <c r="H1414" s="51">
        <v>3.9820000000000002</v>
      </c>
      <c r="I1414" s="51">
        <v>3.9820000000000002</v>
      </c>
      <c r="J1414" s="51">
        <v>3.8969999999999998</v>
      </c>
      <c r="K1414" s="51">
        <v>3.8969999999999998</v>
      </c>
    </row>
    <row r="1415" spans="1:11" x14ac:dyDescent="0.2">
      <c r="A1415" s="57">
        <v>44270</v>
      </c>
      <c r="B1415" s="51">
        <v>3.819</v>
      </c>
      <c r="C1415" s="51">
        <v>3.819</v>
      </c>
      <c r="D1415" s="51">
        <v>3.7309999999999999</v>
      </c>
      <c r="E1415" s="51">
        <v>3.7309999999999999</v>
      </c>
      <c r="F1415" s="51">
        <v>3.9769999999999999</v>
      </c>
      <c r="G1415" s="51">
        <v>3.9769999999999999</v>
      </c>
      <c r="H1415" s="51">
        <v>4.0780000000000003</v>
      </c>
      <c r="I1415" s="51">
        <v>4.0780000000000003</v>
      </c>
      <c r="J1415" s="51">
        <v>3.9510000000000001</v>
      </c>
      <c r="K1415" s="51">
        <v>3.9510000000000001</v>
      </c>
    </row>
    <row r="1416" spans="1:11" x14ac:dyDescent="0.2">
      <c r="A1416" s="57">
        <v>44277</v>
      </c>
      <c r="B1416" s="51">
        <v>3.8479999999999999</v>
      </c>
      <c r="C1416" s="51">
        <v>3.8479999999999999</v>
      </c>
      <c r="D1416" s="51">
        <v>3.76</v>
      </c>
      <c r="E1416" s="51">
        <v>3.76</v>
      </c>
      <c r="F1416" s="51">
        <v>4.0049999999999999</v>
      </c>
      <c r="G1416" s="51">
        <v>4.0049999999999999</v>
      </c>
      <c r="H1416" s="51">
        <v>4.1079999999999997</v>
      </c>
      <c r="I1416" s="51">
        <v>4.1079999999999997</v>
      </c>
      <c r="J1416" s="51">
        <v>3.98</v>
      </c>
      <c r="K1416" s="51">
        <v>3.98</v>
      </c>
    </row>
    <row r="1417" spans="1:11" x14ac:dyDescent="0.2">
      <c r="A1417" s="57">
        <v>44284</v>
      </c>
      <c r="B1417" s="51">
        <v>3.859</v>
      </c>
      <c r="C1417" s="51">
        <v>3.859</v>
      </c>
      <c r="D1417" s="51">
        <v>3.77</v>
      </c>
      <c r="E1417" s="51">
        <v>3.77</v>
      </c>
      <c r="F1417" s="51">
        <v>4.01</v>
      </c>
      <c r="G1417" s="51">
        <v>4.01</v>
      </c>
      <c r="H1417" s="51">
        <v>4.12</v>
      </c>
      <c r="I1417" s="51">
        <v>4.12</v>
      </c>
      <c r="J1417" s="51">
        <v>3.9820000000000002</v>
      </c>
      <c r="K1417" s="51">
        <v>3.9820000000000002</v>
      </c>
    </row>
    <row r="1418" spans="1:11" x14ac:dyDescent="0.2">
      <c r="A1418" s="57">
        <v>44291</v>
      </c>
      <c r="B1418" s="51">
        <v>3.8759999999999999</v>
      </c>
      <c r="C1418" s="51">
        <v>3.8759999999999999</v>
      </c>
      <c r="D1418" s="51">
        <v>3.7869999999999999</v>
      </c>
      <c r="E1418" s="51">
        <v>3.7869999999999999</v>
      </c>
      <c r="F1418" s="51">
        <v>4.0380000000000003</v>
      </c>
      <c r="G1418" s="51">
        <v>4.0380000000000003</v>
      </c>
      <c r="H1418" s="51">
        <v>4.1390000000000002</v>
      </c>
      <c r="I1418" s="51">
        <v>4.1390000000000002</v>
      </c>
      <c r="J1418" s="51">
        <v>3.9809999999999999</v>
      </c>
      <c r="K1418" s="51">
        <v>3.9809999999999999</v>
      </c>
    </row>
    <row r="1419" spans="1:11" x14ac:dyDescent="0.2">
      <c r="A1419" s="57">
        <v>44298</v>
      </c>
      <c r="B1419" s="51">
        <v>3.8940000000000001</v>
      </c>
      <c r="C1419" s="51">
        <v>3.8940000000000001</v>
      </c>
      <c r="D1419" s="51">
        <v>3.8029999999999999</v>
      </c>
      <c r="E1419" s="51">
        <v>3.8029999999999999</v>
      </c>
      <c r="F1419" s="51">
        <v>4.0570000000000004</v>
      </c>
      <c r="G1419" s="51">
        <v>4.0570000000000004</v>
      </c>
      <c r="H1419" s="51">
        <v>4.1619999999999999</v>
      </c>
      <c r="I1419" s="51">
        <v>4.1619999999999999</v>
      </c>
      <c r="J1419" s="51">
        <v>3.9750000000000001</v>
      </c>
      <c r="K1419" s="51">
        <v>3.9750000000000001</v>
      </c>
    </row>
    <row r="1420" spans="1:11" x14ac:dyDescent="0.2">
      <c r="A1420" s="57">
        <v>44305</v>
      </c>
      <c r="B1420" s="51">
        <v>3.9239999999999999</v>
      </c>
      <c r="C1420" s="51">
        <v>3.9239999999999999</v>
      </c>
      <c r="D1420" s="51">
        <v>3.835</v>
      </c>
      <c r="E1420" s="51">
        <v>3.835</v>
      </c>
      <c r="F1420" s="51">
        <v>4.093</v>
      </c>
      <c r="G1420" s="51">
        <v>4.093</v>
      </c>
      <c r="H1420" s="51">
        <v>4.1849999999999996</v>
      </c>
      <c r="I1420" s="51">
        <v>4.1849999999999996</v>
      </c>
      <c r="J1420" s="51">
        <v>3.9769999999999999</v>
      </c>
      <c r="K1420" s="51">
        <v>3.9769999999999999</v>
      </c>
    </row>
    <row r="1421" spans="1:11" x14ac:dyDescent="0.2">
      <c r="A1421" s="57">
        <v>44312</v>
      </c>
      <c r="B1421" s="51">
        <v>3.948</v>
      </c>
      <c r="C1421" s="51">
        <v>3.948</v>
      </c>
      <c r="D1421" s="51">
        <v>3.8620000000000001</v>
      </c>
      <c r="E1421" s="51">
        <v>3.8620000000000001</v>
      </c>
      <c r="F1421" s="51">
        <v>4.1070000000000002</v>
      </c>
      <c r="G1421" s="51">
        <v>4.1070000000000002</v>
      </c>
      <c r="H1421" s="51">
        <v>4.2030000000000003</v>
      </c>
      <c r="I1421" s="51">
        <v>4.2030000000000003</v>
      </c>
      <c r="J1421" s="51">
        <v>3.9860000000000002</v>
      </c>
      <c r="K1421" s="51">
        <v>3.9860000000000002</v>
      </c>
    </row>
    <row r="1422" spans="1:11" x14ac:dyDescent="0.2">
      <c r="A1422" s="57">
        <v>44319</v>
      </c>
      <c r="B1422" s="51">
        <v>3.9929999999999999</v>
      </c>
      <c r="C1422" s="51">
        <v>3.9929999999999999</v>
      </c>
      <c r="D1422" s="51">
        <v>3.9060000000000001</v>
      </c>
      <c r="E1422" s="51">
        <v>3.9060000000000001</v>
      </c>
      <c r="F1422" s="51">
        <v>4.1509999999999998</v>
      </c>
      <c r="G1422" s="51">
        <v>4.1509999999999998</v>
      </c>
      <c r="H1422" s="51">
        <v>4.2489999999999997</v>
      </c>
      <c r="I1422" s="51">
        <v>4.2489999999999997</v>
      </c>
      <c r="J1422" s="51">
        <v>3.9830000000000001</v>
      </c>
      <c r="K1422" s="51">
        <v>3.9830000000000001</v>
      </c>
    </row>
    <row r="1423" spans="1:11" x14ac:dyDescent="0.2">
      <c r="A1423" s="57">
        <v>44326</v>
      </c>
      <c r="B1423" s="51">
        <v>4.0389999999999997</v>
      </c>
      <c r="C1423" s="51">
        <v>4.0389999999999997</v>
      </c>
      <c r="D1423" s="51">
        <v>3.952</v>
      </c>
      <c r="E1423" s="51">
        <v>3.952</v>
      </c>
      <c r="F1423" s="51">
        <v>4.1980000000000004</v>
      </c>
      <c r="G1423" s="51">
        <v>4.1980000000000004</v>
      </c>
      <c r="H1423" s="51">
        <v>4.2960000000000003</v>
      </c>
      <c r="I1423" s="51">
        <v>4.2960000000000003</v>
      </c>
      <c r="J1423" s="51">
        <v>4.008</v>
      </c>
      <c r="K1423" s="51">
        <v>4.008</v>
      </c>
    </row>
    <row r="1424" spans="1:11" x14ac:dyDescent="0.2">
      <c r="A1424" s="57">
        <v>44333</v>
      </c>
      <c r="B1424" s="51">
        <v>4.0679999999999996</v>
      </c>
      <c r="C1424" s="51">
        <v>4.0679999999999996</v>
      </c>
      <c r="D1424" s="51">
        <v>3.9809999999999999</v>
      </c>
      <c r="E1424" s="51">
        <v>3.9809999999999999</v>
      </c>
      <c r="F1424" s="51">
        <v>4.2290000000000001</v>
      </c>
      <c r="G1424" s="51">
        <v>4.2290000000000001</v>
      </c>
      <c r="H1424" s="51">
        <v>4.3230000000000004</v>
      </c>
      <c r="I1424" s="51">
        <v>4.3230000000000004</v>
      </c>
      <c r="J1424" s="51">
        <v>4.0289999999999999</v>
      </c>
      <c r="K1424" s="51">
        <v>4.0289999999999999</v>
      </c>
    </row>
    <row r="1425" spans="1:11" x14ac:dyDescent="0.2">
      <c r="A1425" s="57">
        <v>44340</v>
      </c>
      <c r="B1425" s="51">
        <v>4.0999999999999996</v>
      </c>
      <c r="C1425" s="51">
        <v>4.0999999999999996</v>
      </c>
      <c r="D1425" s="51">
        <v>4.0140000000000002</v>
      </c>
      <c r="E1425" s="51">
        <v>4.0140000000000002</v>
      </c>
      <c r="F1425" s="51">
        <v>4.2619999999999996</v>
      </c>
      <c r="G1425" s="51">
        <v>4.2619999999999996</v>
      </c>
      <c r="H1425" s="51">
        <v>4.351</v>
      </c>
      <c r="I1425" s="51">
        <v>4.351</v>
      </c>
      <c r="J1425" s="51">
        <v>4.0469999999999997</v>
      </c>
      <c r="K1425" s="51">
        <v>4.0469999999999997</v>
      </c>
    </row>
    <row r="1426" spans="1:11" x14ac:dyDescent="0.2">
      <c r="A1426" s="57">
        <v>44347</v>
      </c>
      <c r="B1426" s="51">
        <v>4.1420000000000003</v>
      </c>
      <c r="C1426" s="51">
        <v>4.1420000000000003</v>
      </c>
      <c r="D1426" s="51">
        <v>4.0570000000000004</v>
      </c>
      <c r="E1426" s="51">
        <v>4.0570000000000004</v>
      </c>
      <c r="F1426" s="51">
        <v>4.3</v>
      </c>
      <c r="G1426" s="51">
        <v>4.3</v>
      </c>
      <c r="H1426" s="51">
        <v>4.3940000000000001</v>
      </c>
      <c r="I1426" s="51">
        <v>4.3940000000000001</v>
      </c>
      <c r="J1426" s="51">
        <v>4.0549999999999997</v>
      </c>
      <c r="K1426" s="51">
        <v>4.0549999999999997</v>
      </c>
    </row>
    <row r="1427" spans="1:11" x14ac:dyDescent="0.2">
      <c r="A1427" s="57">
        <v>44354</v>
      </c>
      <c r="B1427" s="51">
        <v>4.1630000000000003</v>
      </c>
      <c r="C1427" s="51">
        <v>4.1630000000000003</v>
      </c>
      <c r="D1427" s="51">
        <v>4.0780000000000003</v>
      </c>
      <c r="E1427" s="51">
        <v>4.0780000000000003</v>
      </c>
      <c r="F1427" s="51">
        <v>4.319</v>
      </c>
      <c r="G1427" s="51">
        <v>4.319</v>
      </c>
      <c r="H1427" s="51">
        <v>4.415</v>
      </c>
      <c r="I1427" s="51">
        <v>4.415</v>
      </c>
      <c r="J1427" s="51">
        <v>4.069</v>
      </c>
      <c r="K1427" s="51">
        <v>4.069</v>
      </c>
    </row>
    <row r="1428" spans="1:11" x14ac:dyDescent="0.2">
      <c r="A1428" s="57">
        <v>44361</v>
      </c>
      <c r="B1428" s="51">
        <v>4.1719999999999997</v>
      </c>
      <c r="C1428" s="51">
        <v>4.1719999999999997</v>
      </c>
      <c r="D1428" s="51">
        <v>4.0860000000000003</v>
      </c>
      <c r="E1428" s="51">
        <v>4.0860000000000003</v>
      </c>
      <c r="F1428" s="51">
        <v>4.3239999999999998</v>
      </c>
      <c r="G1428" s="51">
        <v>4.3239999999999998</v>
      </c>
      <c r="H1428" s="51">
        <v>4.4290000000000003</v>
      </c>
      <c r="I1428" s="51">
        <v>4.4290000000000003</v>
      </c>
      <c r="J1428" s="51">
        <v>4.0839999999999996</v>
      </c>
      <c r="K1428" s="51">
        <v>4.0839999999999996</v>
      </c>
    </row>
    <row r="1429" spans="1:11" x14ac:dyDescent="0.2">
      <c r="A1429" s="57">
        <v>44368</v>
      </c>
      <c r="B1429" s="51">
        <v>4.1740000000000004</v>
      </c>
      <c r="C1429" s="51">
        <v>4.1740000000000004</v>
      </c>
      <c r="D1429" s="51">
        <v>4.0869999999999997</v>
      </c>
      <c r="E1429" s="51">
        <v>4.0869999999999997</v>
      </c>
      <c r="F1429" s="51">
        <v>4.3310000000000004</v>
      </c>
      <c r="G1429" s="51">
        <v>4.3310000000000004</v>
      </c>
      <c r="H1429" s="51">
        <v>4.4370000000000003</v>
      </c>
      <c r="I1429" s="51">
        <v>4.4370000000000003</v>
      </c>
      <c r="J1429" s="51">
        <v>4.0990000000000002</v>
      </c>
      <c r="K1429" s="51">
        <v>4.0990000000000002</v>
      </c>
    </row>
    <row r="1430" spans="1:11" x14ac:dyDescent="0.2">
      <c r="A1430" s="57">
        <v>44375</v>
      </c>
      <c r="B1430" s="51">
        <v>4.2169999999999996</v>
      </c>
      <c r="C1430" s="51">
        <v>4.2169999999999996</v>
      </c>
      <c r="D1430" s="51">
        <v>4.1260000000000003</v>
      </c>
      <c r="E1430" s="51">
        <v>4.1260000000000003</v>
      </c>
      <c r="F1430" s="51">
        <v>4.3780000000000001</v>
      </c>
      <c r="G1430" s="51">
        <v>4.3780000000000001</v>
      </c>
      <c r="H1430" s="51">
        <v>4.49</v>
      </c>
      <c r="I1430" s="51">
        <v>4.49</v>
      </c>
      <c r="J1430" s="51">
        <v>4.1269999999999998</v>
      </c>
      <c r="K1430" s="51">
        <v>4.1269999999999998</v>
      </c>
    </row>
    <row r="1431" spans="1:11" x14ac:dyDescent="0.2">
      <c r="A1431" s="57">
        <v>44382</v>
      </c>
      <c r="B1431" s="51">
        <v>4.2309999999999999</v>
      </c>
      <c r="C1431" s="51">
        <v>4.2309999999999999</v>
      </c>
      <c r="D1431" s="51">
        <v>4.141</v>
      </c>
      <c r="E1431" s="51">
        <v>4.141</v>
      </c>
      <c r="F1431" s="51">
        <v>4.3970000000000002</v>
      </c>
      <c r="G1431" s="51">
        <v>4.3970000000000002</v>
      </c>
      <c r="H1431" s="51">
        <v>4.4980000000000002</v>
      </c>
      <c r="I1431" s="51">
        <v>4.4980000000000002</v>
      </c>
      <c r="J1431" s="51">
        <v>4.1849999999999996</v>
      </c>
      <c r="K1431" s="51">
        <v>4.1849999999999996</v>
      </c>
    </row>
    <row r="1432" spans="1:11" x14ac:dyDescent="0.2">
      <c r="A1432" s="57">
        <v>44389</v>
      </c>
      <c r="B1432" s="51">
        <v>4.2530000000000001</v>
      </c>
      <c r="C1432" s="51">
        <v>4.2530000000000001</v>
      </c>
      <c r="D1432" s="51">
        <v>4.165</v>
      </c>
      <c r="E1432" s="51">
        <v>4.165</v>
      </c>
      <c r="F1432" s="51">
        <v>4.4160000000000004</v>
      </c>
      <c r="G1432" s="51">
        <v>4.4160000000000004</v>
      </c>
      <c r="H1432" s="51">
        <v>4.5179999999999998</v>
      </c>
      <c r="I1432" s="51">
        <v>4.5179999999999998</v>
      </c>
      <c r="J1432" s="51">
        <v>4.1870000000000003</v>
      </c>
      <c r="K1432" s="51">
        <v>4.1870000000000003</v>
      </c>
    </row>
    <row r="1433" spans="1:11" x14ac:dyDescent="0.2">
      <c r="A1433" s="57">
        <v>44396</v>
      </c>
      <c r="B1433" s="51">
        <v>4.2649999999999997</v>
      </c>
      <c r="C1433" s="51">
        <v>4.2649999999999997</v>
      </c>
      <c r="D1433" s="51">
        <v>4.1790000000000003</v>
      </c>
      <c r="E1433" s="51">
        <v>4.1790000000000003</v>
      </c>
      <c r="F1433" s="51">
        <v>4.4240000000000004</v>
      </c>
      <c r="G1433" s="51">
        <v>4.4240000000000004</v>
      </c>
      <c r="H1433" s="51">
        <v>4.524</v>
      </c>
      <c r="I1433" s="51">
        <v>4.524</v>
      </c>
      <c r="J1433" s="51">
        <v>4.2050000000000001</v>
      </c>
      <c r="K1433" s="51">
        <v>4.2050000000000001</v>
      </c>
    </row>
    <row r="1434" spans="1:11" x14ac:dyDescent="0.2">
      <c r="A1434" s="57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0AD99-D2A5-4ED2-BB7C-2DB4C287B229}">
  <sheetPr>
    <tabColor theme="0" tint="-0.14999847407452621"/>
  </sheetPr>
  <dimension ref="A1:L46"/>
  <sheetViews>
    <sheetView workbookViewId="0">
      <selection activeCell="B7" sqref="B7"/>
    </sheetView>
  </sheetViews>
  <sheetFormatPr defaultRowHeight="15" x14ac:dyDescent="0.25"/>
  <cols>
    <col min="4" max="4" width="11.85546875" bestFit="1" customWidth="1"/>
    <col min="12" max="12" width="11.85546875" bestFit="1" customWidth="1"/>
  </cols>
  <sheetData>
    <row r="1" spans="1:10" x14ac:dyDescent="0.25">
      <c r="A1" t="s">
        <v>823</v>
      </c>
    </row>
    <row r="3" spans="1:10" x14ac:dyDescent="0.25">
      <c r="A3" s="108" t="s">
        <v>400</v>
      </c>
      <c r="B3" s="109" t="s">
        <v>825</v>
      </c>
    </row>
    <row r="4" spans="1:10" x14ac:dyDescent="0.25">
      <c r="A4" s="108" t="s">
        <v>401</v>
      </c>
      <c r="B4" s="109" t="s">
        <v>826</v>
      </c>
    </row>
    <row r="6" spans="1:10" x14ac:dyDescent="0.25">
      <c r="A6" s="108" t="s">
        <v>402</v>
      </c>
      <c r="B6" s="110" t="s">
        <v>827</v>
      </c>
    </row>
    <row r="7" spans="1:10" x14ac:dyDescent="0.25">
      <c r="A7" s="108" t="s">
        <v>403</v>
      </c>
      <c r="B7" s="111" t="s">
        <v>828</v>
      </c>
    </row>
    <row r="9" spans="1:10" ht="15.75" x14ac:dyDescent="0.25">
      <c r="A9" s="113"/>
      <c r="B9" s="118" t="s">
        <v>829</v>
      </c>
      <c r="H9" t="s">
        <v>373</v>
      </c>
      <c r="I9" t="s">
        <v>833</v>
      </c>
    </row>
    <row r="10" spans="1:10" ht="36.75" x14ac:dyDescent="0.25">
      <c r="A10" s="117" t="s">
        <v>375</v>
      </c>
      <c r="B10" s="115" t="s">
        <v>830</v>
      </c>
      <c r="H10" t="s">
        <v>375</v>
      </c>
      <c r="I10" t="s">
        <v>834</v>
      </c>
      <c r="J10" t="s">
        <v>835</v>
      </c>
    </row>
    <row r="11" spans="1:10" ht="141" x14ac:dyDescent="0.25">
      <c r="A11" s="116" t="s">
        <v>386</v>
      </c>
      <c r="B11" s="114" t="s">
        <v>831</v>
      </c>
      <c r="H11" t="s">
        <v>386</v>
      </c>
      <c r="I11" t="s">
        <v>836</v>
      </c>
      <c r="J11" t="s">
        <v>837</v>
      </c>
    </row>
    <row r="12" spans="1:10" x14ac:dyDescent="0.25">
      <c r="A12" s="119">
        <v>33054</v>
      </c>
      <c r="B12" s="112">
        <v>0.76200000000000001</v>
      </c>
      <c r="H12">
        <v>1986</v>
      </c>
      <c r="I12">
        <v>15.05</v>
      </c>
    </row>
    <row r="13" spans="1:10" x14ac:dyDescent="0.25">
      <c r="A13" s="119">
        <v>33419</v>
      </c>
      <c r="B13" s="112">
        <v>0.60799999999999998</v>
      </c>
      <c r="H13">
        <v>1987</v>
      </c>
      <c r="I13">
        <v>19.2</v>
      </c>
      <c r="J13">
        <v>18.53</v>
      </c>
    </row>
    <row r="14" spans="1:10" x14ac:dyDescent="0.25">
      <c r="A14" s="119">
        <v>33785</v>
      </c>
      <c r="B14" s="112">
        <v>0.57199999999999995</v>
      </c>
      <c r="H14">
        <v>1988</v>
      </c>
      <c r="I14">
        <v>15.97</v>
      </c>
      <c r="J14">
        <v>14.91</v>
      </c>
    </row>
    <row r="15" spans="1:10" x14ac:dyDescent="0.25">
      <c r="A15" s="119">
        <v>34150</v>
      </c>
      <c r="B15" s="112">
        <v>0.52900000000000003</v>
      </c>
      <c r="H15">
        <v>1989</v>
      </c>
      <c r="I15">
        <v>19.64</v>
      </c>
      <c r="J15">
        <v>18.23</v>
      </c>
    </row>
    <row r="16" spans="1:10" x14ac:dyDescent="0.25">
      <c r="A16" s="119">
        <v>34515</v>
      </c>
      <c r="B16" s="112">
        <v>0.49299999999999999</v>
      </c>
      <c r="H16">
        <v>1990</v>
      </c>
      <c r="I16">
        <v>24.53</v>
      </c>
      <c r="J16">
        <v>23.76</v>
      </c>
    </row>
    <row r="17" spans="1:10" x14ac:dyDescent="0.25">
      <c r="A17" s="119">
        <v>34880</v>
      </c>
      <c r="B17" s="112">
        <v>0.49399999999999999</v>
      </c>
      <c r="H17">
        <v>1991</v>
      </c>
      <c r="I17">
        <v>21.54</v>
      </c>
      <c r="J17">
        <v>20.04</v>
      </c>
    </row>
    <row r="18" spans="1:10" x14ac:dyDescent="0.25">
      <c r="A18" s="119">
        <v>35246</v>
      </c>
      <c r="B18" s="112">
        <v>0.61099999999999999</v>
      </c>
      <c r="H18">
        <v>1992</v>
      </c>
      <c r="I18">
        <v>20.58</v>
      </c>
      <c r="J18">
        <v>19.32</v>
      </c>
    </row>
    <row r="19" spans="1:10" x14ac:dyDescent="0.25">
      <c r="A19" s="119">
        <v>35611</v>
      </c>
      <c r="B19" s="112">
        <v>0.56000000000000005</v>
      </c>
      <c r="H19">
        <v>1993</v>
      </c>
      <c r="I19">
        <v>18.43</v>
      </c>
      <c r="J19">
        <v>17.010000000000002</v>
      </c>
    </row>
    <row r="20" spans="1:10" x14ac:dyDescent="0.25">
      <c r="A20" s="119">
        <v>35976</v>
      </c>
      <c r="B20" s="112">
        <v>0.40300000000000002</v>
      </c>
      <c r="H20">
        <v>1994</v>
      </c>
      <c r="I20">
        <v>17.2</v>
      </c>
      <c r="J20">
        <v>15.86</v>
      </c>
    </row>
    <row r="21" spans="1:10" x14ac:dyDescent="0.25">
      <c r="A21" s="119">
        <v>36341</v>
      </c>
      <c r="B21" s="112">
        <v>0.498</v>
      </c>
      <c r="H21">
        <v>1995</v>
      </c>
      <c r="I21">
        <v>18.43</v>
      </c>
      <c r="J21">
        <v>17.02</v>
      </c>
    </row>
    <row r="22" spans="1:10" x14ac:dyDescent="0.25">
      <c r="A22" s="119">
        <v>36707</v>
      </c>
      <c r="B22" s="112">
        <v>0.85</v>
      </c>
      <c r="H22">
        <v>1996</v>
      </c>
      <c r="I22">
        <v>22.12</v>
      </c>
      <c r="J22">
        <v>20.64</v>
      </c>
    </row>
    <row r="23" spans="1:10" x14ac:dyDescent="0.25">
      <c r="A23" s="119">
        <v>37072</v>
      </c>
      <c r="B23" s="112">
        <v>0.72499999999999998</v>
      </c>
      <c r="H23">
        <v>1997</v>
      </c>
      <c r="I23">
        <v>20.61</v>
      </c>
      <c r="J23">
        <v>19.11</v>
      </c>
    </row>
    <row r="24" spans="1:10" x14ac:dyDescent="0.25">
      <c r="A24" s="119">
        <v>37437</v>
      </c>
      <c r="B24" s="112">
        <v>0.68700000000000006</v>
      </c>
      <c r="H24">
        <v>1998</v>
      </c>
      <c r="I24">
        <v>14.42</v>
      </c>
      <c r="J24">
        <v>12.76</v>
      </c>
    </row>
    <row r="25" spans="1:10" x14ac:dyDescent="0.25">
      <c r="A25" s="119">
        <v>37802</v>
      </c>
      <c r="B25" s="112">
        <v>0.82399999999999995</v>
      </c>
      <c r="H25">
        <v>1999</v>
      </c>
      <c r="I25">
        <v>19.34</v>
      </c>
      <c r="J25">
        <v>17.899999999999999</v>
      </c>
    </row>
    <row r="26" spans="1:10" x14ac:dyDescent="0.25">
      <c r="A26" s="119">
        <v>38168</v>
      </c>
      <c r="B26" s="112">
        <v>1.151</v>
      </c>
      <c r="H26">
        <v>2000</v>
      </c>
      <c r="I26">
        <v>30.38</v>
      </c>
      <c r="J26">
        <v>28.66</v>
      </c>
    </row>
    <row r="27" spans="1:10" x14ac:dyDescent="0.25">
      <c r="A27" s="119">
        <v>38533</v>
      </c>
      <c r="B27" s="112">
        <v>1.7150000000000001</v>
      </c>
      <c r="H27">
        <v>2001</v>
      </c>
      <c r="I27">
        <v>25.98</v>
      </c>
      <c r="J27">
        <v>24.46</v>
      </c>
    </row>
    <row r="28" spans="1:10" x14ac:dyDescent="0.25">
      <c r="A28" s="119">
        <v>38898</v>
      </c>
      <c r="B28" s="112">
        <v>1.923</v>
      </c>
      <c r="H28">
        <v>2002</v>
      </c>
      <c r="I28">
        <v>26.18</v>
      </c>
      <c r="J28">
        <v>24.99</v>
      </c>
    </row>
    <row r="29" spans="1:10" x14ac:dyDescent="0.25">
      <c r="A29" s="119">
        <v>39263</v>
      </c>
      <c r="B29" s="112">
        <v>2.1309999999999998</v>
      </c>
      <c r="H29">
        <v>2003</v>
      </c>
      <c r="I29">
        <v>31.08</v>
      </c>
      <c r="J29">
        <v>28.85</v>
      </c>
    </row>
    <row r="30" spans="1:10" x14ac:dyDescent="0.25">
      <c r="A30" s="119">
        <v>39629</v>
      </c>
      <c r="B30" s="112">
        <v>2.964</v>
      </c>
      <c r="H30">
        <v>2004</v>
      </c>
      <c r="I30">
        <v>41.51</v>
      </c>
      <c r="J30">
        <v>38.26</v>
      </c>
    </row>
    <row r="31" spans="1:10" x14ac:dyDescent="0.25">
      <c r="A31" s="119">
        <v>39994</v>
      </c>
      <c r="B31" s="112">
        <v>1.6639999999999999</v>
      </c>
      <c r="H31">
        <v>2005</v>
      </c>
      <c r="I31">
        <v>56.64</v>
      </c>
      <c r="J31">
        <v>54.57</v>
      </c>
    </row>
    <row r="32" spans="1:10" x14ac:dyDescent="0.25">
      <c r="A32" s="119">
        <v>40359</v>
      </c>
      <c r="B32" s="112">
        <v>2.149</v>
      </c>
      <c r="H32">
        <v>2006</v>
      </c>
      <c r="I32">
        <v>66.05</v>
      </c>
      <c r="J32">
        <v>65.16</v>
      </c>
    </row>
    <row r="33" spans="1:12" x14ac:dyDescent="0.25">
      <c r="A33" s="119">
        <v>40724</v>
      </c>
      <c r="B33" s="112">
        <v>2.9980000000000002</v>
      </c>
      <c r="H33">
        <v>2007</v>
      </c>
      <c r="I33">
        <v>72.34</v>
      </c>
      <c r="J33">
        <v>72.44</v>
      </c>
    </row>
    <row r="34" spans="1:12" x14ac:dyDescent="0.25">
      <c r="A34" s="119">
        <v>41090</v>
      </c>
      <c r="B34" s="112">
        <v>3.056</v>
      </c>
      <c r="H34">
        <v>2008</v>
      </c>
      <c r="I34">
        <v>99.67</v>
      </c>
      <c r="J34">
        <v>96.94</v>
      </c>
    </row>
    <row r="35" spans="1:12" x14ac:dyDescent="0.25">
      <c r="A35" s="119">
        <v>41455</v>
      </c>
      <c r="B35" s="112">
        <v>2.92</v>
      </c>
      <c r="H35">
        <v>2009</v>
      </c>
      <c r="I35">
        <v>61.95</v>
      </c>
      <c r="J35">
        <v>61.74</v>
      </c>
    </row>
    <row r="36" spans="1:12" x14ac:dyDescent="0.25">
      <c r="A36" s="119">
        <v>41820</v>
      </c>
      <c r="B36" s="112">
        <v>2.6930000000000001</v>
      </c>
      <c r="H36">
        <v>2010</v>
      </c>
      <c r="I36">
        <v>79.48</v>
      </c>
      <c r="J36">
        <v>79.61</v>
      </c>
    </row>
    <row r="37" spans="1:12" x14ac:dyDescent="0.25">
      <c r="A37" s="119">
        <v>42185</v>
      </c>
      <c r="B37" s="112">
        <v>1.522</v>
      </c>
      <c r="H37">
        <v>2011</v>
      </c>
      <c r="I37">
        <v>94.88</v>
      </c>
      <c r="J37">
        <v>111.26</v>
      </c>
    </row>
    <row r="38" spans="1:12" x14ac:dyDescent="0.25">
      <c r="A38" s="119">
        <v>42551</v>
      </c>
      <c r="B38" s="112">
        <v>1.252</v>
      </c>
      <c r="H38">
        <v>2012</v>
      </c>
      <c r="I38">
        <v>94.05</v>
      </c>
      <c r="J38">
        <v>111.63</v>
      </c>
    </row>
    <row r="39" spans="1:12" x14ac:dyDescent="0.25">
      <c r="A39" s="119">
        <v>42916</v>
      </c>
      <c r="B39" s="112">
        <v>1.5580000000000001</v>
      </c>
      <c r="D39" t="s">
        <v>832</v>
      </c>
      <c r="H39">
        <v>2013</v>
      </c>
      <c r="I39">
        <v>97.98</v>
      </c>
      <c r="J39">
        <v>108.56</v>
      </c>
    </row>
    <row r="40" spans="1:12" x14ac:dyDescent="0.25">
      <c r="A40" s="119">
        <v>43281</v>
      </c>
      <c r="B40" s="112">
        <v>2.0270000000000001</v>
      </c>
      <c r="D40">
        <f>B40/About!$C$126</f>
        <v>1.6851503915667659E-5</v>
      </c>
      <c r="H40">
        <v>2014</v>
      </c>
      <c r="I40">
        <v>93.17</v>
      </c>
      <c r="J40">
        <v>98.97</v>
      </c>
    </row>
    <row r="41" spans="1:12" x14ac:dyDescent="0.25">
      <c r="A41" s="119">
        <v>43646</v>
      </c>
      <c r="B41" s="112">
        <v>1.879</v>
      </c>
      <c r="D41" s="45">
        <f>B41/About!$C$126</f>
        <v>1.5621103037760004E-5</v>
      </c>
      <c r="H41">
        <v>2015</v>
      </c>
      <c r="I41">
        <v>48.66</v>
      </c>
      <c r="J41">
        <v>52.32</v>
      </c>
      <c r="L41" s="45"/>
    </row>
    <row r="42" spans="1:12" x14ac:dyDescent="0.25">
      <c r="A42" s="119">
        <v>44012</v>
      </c>
      <c r="B42" s="112">
        <v>1.099</v>
      </c>
      <c r="D42" s="45">
        <f>B42/About!$C$126</f>
        <v>9.1365578704088583E-6</v>
      </c>
      <c r="H42">
        <v>2016</v>
      </c>
      <c r="I42">
        <v>43.29</v>
      </c>
      <c r="J42">
        <v>43.64</v>
      </c>
      <c r="L42" s="45"/>
    </row>
    <row r="43" spans="1:12" x14ac:dyDescent="0.25">
      <c r="H43">
        <v>2017</v>
      </c>
      <c r="I43">
        <v>50.8</v>
      </c>
      <c r="J43">
        <v>54.13</v>
      </c>
      <c r="L43" s="45"/>
    </row>
    <row r="44" spans="1:12" x14ac:dyDescent="0.25">
      <c r="H44">
        <v>2018</v>
      </c>
      <c r="I44">
        <v>65.23</v>
      </c>
      <c r="J44">
        <v>71.34</v>
      </c>
      <c r="L44" s="45">
        <f>I44/About!$B$127</f>
        <v>1.1461957476717626E-5</v>
      </c>
    </row>
    <row r="45" spans="1:12" x14ac:dyDescent="0.25">
      <c r="H45">
        <v>2019</v>
      </c>
      <c r="I45">
        <v>56.99</v>
      </c>
      <c r="J45">
        <v>64.3</v>
      </c>
      <c r="L45" s="45">
        <f>I45/About!$B$127</f>
        <v>1.0014057283429977E-5</v>
      </c>
    </row>
    <row r="46" spans="1:12" x14ac:dyDescent="0.25">
      <c r="H46">
        <v>2020</v>
      </c>
      <c r="I46">
        <v>39.159999999999997</v>
      </c>
      <c r="J46">
        <v>41.96</v>
      </c>
      <c r="L46" s="45">
        <f>I46/About!$B$127</f>
        <v>6.881040238973818E-6</v>
      </c>
    </row>
  </sheetData>
  <hyperlinks>
    <hyperlink ref="B7" r:id="rId1" xr:uid="{00000000-0004-0000-43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B8DDA-05E6-4979-9291-95CF0CA1A0F9}">
  <sheetPr>
    <tabColor theme="0" tint="-0.14999847407452621"/>
  </sheetPr>
  <dimension ref="A1:O468"/>
  <sheetViews>
    <sheetView workbookViewId="0">
      <pane xSplit="1" ySplit="7" topLeftCell="G68" activePane="bottomRight" state="frozen"/>
      <selection activeCell="B7" sqref="B7"/>
      <selection pane="topRight" activeCell="B7" sqref="B7"/>
      <selection pane="bottomLeft" activeCell="B7" sqref="B7"/>
      <selection pane="bottomRight" activeCell="I71" sqref="I71"/>
    </sheetView>
  </sheetViews>
  <sheetFormatPr defaultColWidth="9.140625" defaultRowHeight="12.75" x14ac:dyDescent="0.2"/>
  <cols>
    <col min="1" max="1" width="15.140625" style="65" customWidth="1"/>
    <col min="2" max="15" width="19" style="65" customWidth="1"/>
    <col min="16" max="256" width="9.140625" style="65"/>
    <col min="257" max="257" width="15.140625" style="65" customWidth="1"/>
    <col min="258" max="271" width="19" style="65" customWidth="1"/>
    <col min="272" max="512" width="9.140625" style="65"/>
    <col min="513" max="513" width="15.140625" style="65" customWidth="1"/>
    <col min="514" max="527" width="19" style="65" customWidth="1"/>
    <col min="528" max="768" width="9.140625" style="65"/>
    <col min="769" max="769" width="15.140625" style="65" customWidth="1"/>
    <col min="770" max="783" width="19" style="65" customWidth="1"/>
    <col min="784" max="1024" width="9.140625" style="65"/>
    <col min="1025" max="1025" width="15.140625" style="65" customWidth="1"/>
    <col min="1026" max="1039" width="19" style="65" customWidth="1"/>
    <col min="1040" max="1280" width="9.140625" style="65"/>
    <col min="1281" max="1281" width="15.140625" style="65" customWidth="1"/>
    <col min="1282" max="1295" width="19" style="65" customWidth="1"/>
    <col min="1296" max="1536" width="9.140625" style="65"/>
    <col min="1537" max="1537" width="15.140625" style="65" customWidth="1"/>
    <col min="1538" max="1551" width="19" style="65" customWidth="1"/>
    <col min="1552" max="1792" width="9.140625" style="65"/>
    <col min="1793" max="1793" width="15.140625" style="65" customWidth="1"/>
    <col min="1794" max="1807" width="19" style="65" customWidth="1"/>
    <col min="1808" max="2048" width="9.140625" style="65"/>
    <col min="2049" max="2049" width="15.140625" style="65" customWidth="1"/>
    <col min="2050" max="2063" width="19" style="65" customWidth="1"/>
    <col min="2064" max="2304" width="9.140625" style="65"/>
    <col min="2305" max="2305" width="15.140625" style="65" customWidth="1"/>
    <col min="2306" max="2319" width="19" style="65" customWidth="1"/>
    <col min="2320" max="2560" width="9.140625" style="65"/>
    <col min="2561" max="2561" width="15.140625" style="65" customWidth="1"/>
    <col min="2562" max="2575" width="19" style="65" customWidth="1"/>
    <col min="2576" max="2816" width="9.140625" style="65"/>
    <col min="2817" max="2817" width="15.140625" style="65" customWidth="1"/>
    <col min="2818" max="2831" width="19" style="65" customWidth="1"/>
    <col min="2832" max="3072" width="9.140625" style="65"/>
    <col min="3073" max="3073" width="15.140625" style="65" customWidth="1"/>
    <col min="3074" max="3087" width="19" style="65" customWidth="1"/>
    <col min="3088" max="3328" width="9.140625" style="65"/>
    <col min="3329" max="3329" width="15.140625" style="65" customWidth="1"/>
    <col min="3330" max="3343" width="19" style="65" customWidth="1"/>
    <col min="3344" max="3584" width="9.140625" style="65"/>
    <col min="3585" max="3585" width="15.140625" style="65" customWidth="1"/>
    <col min="3586" max="3599" width="19" style="65" customWidth="1"/>
    <col min="3600" max="3840" width="9.140625" style="65"/>
    <col min="3841" max="3841" width="15.140625" style="65" customWidth="1"/>
    <col min="3842" max="3855" width="19" style="65" customWidth="1"/>
    <col min="3856" max="4096" width="9.140625" style="65"/>
    <col min="4097" max="4097" width="15.140625" style="65" customWidth="1"/>
    <col min="4098" max="4111" width="19" style="65" customWidth="1"/>
    <col min="4112" max="4352" width="9.140625" style="65"/>
    <col min="4353" max="4353" width="15.140625" style="65" customWidth="1"/>
    <col min="4354" max="4367" width="19" style="65" customWidth="1"/>
    <col min="4368" max="4608" width="9.140625" style="65"/>
    <col min="4609" max="4609" width="15.140625" style="65" customWidth="1"/>
    <col min="4610" max="4623" width="19" style="65" customWidth="1"/>
    <col min="4624" max="4864" width="9.140625" style="65"/>
    <col min="4865" max="4865" width="15.140625" style="65" customWidth="1"/>
    <col min="4866" max="4879" width="19" style="65" customWidth="1"/>
    <col min="4880" max="5120" width="9.140625" style="65"/>
    <col min="5121" max="5121" width="15.140625" style="65" customWidth="1"/>
    <col min="5122" max="5135" width="19" style="65" customWidth="1"/>
    <col min="5136" max="5376" width="9.140625" style="65"/>
    <col min="5377" max="5377" width="15.140625" style="65" customWidth="1"/>
    <col min="5378" max="5391" width="19" style="65" customWidth="1"/>
    <col min="5392" max="5632" width="9.140625" style="65"/>
    <col min="5633" max="5633" width="15.140625" style="65" customWidth="1"/>
    <col min="5634" max="5647" width="19" style="65" customWidth="1"/>
    <col min="5648" max="5888" width="9.140625" style="65"/>
    <col min="5889" max="5889" width="15.140625" style="65" customWidth="1"/>
    <col min="5890" max="5903" width="19" style="65" customWidth="1"/>
    <col min="5904" max="6144" width="9.140625" style="65"/>
    <col min="6145" max="6145" width="15.140625" style="65" customWidth="1"/>
    <col min="6146" max="6159" width="19" style="65" customWidth="1"/>
    <col min="6160" max="6400" width="9.140625" style="65"/>
    <col min="6401" max="6401" width="15.140625" style="65" customWidth="1"/>
    <col min="6402" max="6415" width="19" style="65" customWidth="1"/>
    <col min="6416" max="6656" width="9.140625" style="65"/>
    <col min="6657" max="6657" width="15.140625" style="65" customWidth="1"/>
    <col min="6658" max="6671" width="19" style="65" customWidth="1"/>
    <col min="6672" max="6912" width="9.140625" style="65"/>
    <col min="6913" max="6913" width="15.140625" style="65" customWidth="1"/>
    <col min="6914" max="6927" width="19" style="65" customWidth="1"/>
    <col min="6928" max="7168" width="9.140625" style="65"/>
    <col min="7169" max="7169" width="15.140625" style="65" customWidth="1"/>
    <col min="7170" max="7183" width="19" style="65" customWidth="1"/>
    <col min="7184" max="7424" width="9.140625" style="65"/>
    <col min="7425" max="7425" width="15.140625" style="65" customWidth="1"/>
    <col min="7426" max="7439" width="19" style="65" customWidth="1"/>
    <col min="7440" max="7680" width="9.140625" style="65"/>
    <col min="7681" max="7681" width="15.140625" style="65" customWidth="1"/>
    <col min="7682" max="7695" width="19" style="65" customWidth="1"/>
    <col min="7696" max="7936" width="9.140625" style="65"/>
    <col min="7937" max="7937" width="15.140625" style="65" customWidth="1"/>
    <col min="7938" max="7951" width="19" style="65" customWidth="1"/>
    <col min="7952" max="8192" width="9.140625" style="65"/>
    <col min="8193" max="8193" width="15.140625" style="65" customWidth="1"/>
    <col min="8194" max="8207" width="19" style="65" customWidth="1"/>
    <col min="8208" max="8448" width="9.140625" style="65"/>
    <col min="8449" max="8449" width="15.140625" style="65" customWidth="1"/>
    <col min="8450" max="8463" width="19" style="65" customWidth="1"/>
    <col min="8464" max="8704" width="9.140625" style="65"/>
    <col min="8705" max="8705" width="15.140625" style="65" customWidth="1"/>
    <col min="8706" max="8719" width="19" style="65" customWidth="1"/>
    <col min="8720" max="8960" width="9.140625" style="65"/>
    <col min="8961" max="8961" width="15.140625" style="65" customWidth="1"/>
    <col min="8962" max="8975" width="19" style="65" customWidth="1"/>
    <col min="8976" max="9216" width="9.140625" style="65"/>
    <col min="9217" max="9217" width="15.140625" style="65" customWidth="1"/>
    <col min="9218" max="9231" width="19" style="65" customWidth="1"/>
    <col min="9232" max="9472" width="9.140625" style="65"/>
    <col min="9473" max="9473" width="15.140625" style="65" customWidth="1"/>
    <col min="9474" max="9487" width="19" style="65" customWidth="1"/>
    <col min="9488" max="9728" width="9.140625" style="65"/>
    <col min="9729" max="9729" width="15.140625" style="65" customWidth="1"/>
    <col min="9730" max="9743" width="19" style="65" customWidth="1"/>
    <col min="9744" max="9984" width="9.140625" style="65"/>
    <col min="9985" max="9985" width="15.140625" style="65" customWidth="1"/>
    <col min="9986" max="9999" width="19" style="65" customWidth="1"/>
    <col min="10000" max="10240" width="9.140625" style="65"/>
    <col min="10241" max="10241" width="15.140625" style="65" customWidth="1"/>
    <col min="10242" max="10255" width="19" style="65" customWidth="1"/>
    <col min="10256" max="10496" width="9.140625" style="65"/>
    <col min="10497" max="10497" width="15.140625" style="65" customWidth="1"/>
    <col min="10498" max="10511" width="19" style="65" customWidth="1"/>
    <col min="10512" max="10752" width="9.140625" style="65"/>
    <col min="10753" max="10753" width="15.140625" style="65" customWidth="1"/>
    <col min="10754" max="10767" width="19" style="65" customWidth="1"/>
    <col min="10768" max="11008" width="9.140625" style="65"/>
    <col min="11009" max="11009" width="15.140625" style="65" customWidth="1"/>
    <col min="11010" max="11023" width="19" style="65" customWidth="1"/>
    <col min="11024" max="11264" width="9.140625" style="65"/>
    <col min="11265" max="11265" width="15.140625" style="65" customWidth="1"/>
    <col min="11266" max="11279" width="19" style="65" customWidth="1"/>
    <col min="11280" max="11520" width="9.140625" style="65"/>
    <col min="11521" max="11521" width="15.140625" style="65" customWidth="1"/>
    <col min="11522" max="11535" width="19" style="65" customWidth="1"/>
    <col min="11536" max="11776" width="9.140625" style="65"/>
    <col min="11777" max="11777" width="15.140625" style="65" customWidth="1"/>
    <col min="11778" max="11791" width="19" style="65" customWidth="1"/>
    <col min="11792" max="12032" width="9.140625" style="65"/>
    <col min="12033" max="12033" width="15.140625" style="65" customWidth="1"/>
    <col min="12034" max="12047" width="19" style="65" customWidth="1"/>
    <col min="12048" max="12288" width="9.140625" style="65"/>
    <col min="12289" max="12289" width="15.140625" style="65" customWidth="1"/>
    <col min="12290" max="12303" width="19" style="65" customWidth="1"/>
    <col min="12304" max="12544" width="9.140625" style="65"/>
    <col min="12545" max="12545" width="15.140625" style="65" customWidth="1"/>
    <col min="12546" max="12559" width="19" style="65" customWidth="1"/>
    <col min="12560" max="12800" width="9.140625" style="65"/>
    <col min="12801" max="12801" width="15.140625" style="65" customWidth="1"/>
    <col min="12802" max="12815" width="19" style="65" customWidth="1"/>
    <col min="12816" max="13056" width="9.140625" style="65"/>
    <col min="13057" max="13057" width="15.140625" style="65" customWidth="1"/>
    <col min="13058" max="13071" width="19" style="65" customWidth="1"/>
    <col min="13072" max="13312" width="9.140625" style="65"/>
    <col min="13313" max="13313" width="15.140625" style="65" customWidth="1"/>
    <col min="13314" max="13327" width="19" style="65" customWidth="1"/>
    <col min="13328" max="13568" width="9.140625" style="65"/>
    <col min="13569" max="13569" width="15.140625" style="65" customWidth="1"/>
    <col min="13570" max="13583" width="19" style="65" customWidth="1"/>
    <col min="13584" max="13824" width="9.140625" style="65"/>
    <col min="13825" max="13825" width="15.140625" style="65" customWidth="1"/>
    <col min="13826" max="13839" width="19" style="65" customWidth="1"/>
    <col min="13840" max="14080" width="9.140625" style="65"/>
    <col min="14081" max="14081" width="15.140625" style="65" customWidth="1"/>
    <col min="14082" max="14095" width="19" style="65" customWidth="1"/>
    <col min="14096" max="14336" width="9.140625" style="65"/>
    <col min="14337" max="14337" width="15.140625" style="65" customWidth="1"/>
    <col min="14338" max="14351" width="19" style="65" customWidth="1"/>
    <col min="14352" max="14592" width="9.140625" style="65"/>
    <col min="14593" max="14593" width="15.140625" style="65" customWidth="1"/>
    <col min="14594" max="14607" width="19" style="65" customWidth="1"/>
    <col min="14608" max="14848" width="9.140625" style="65"/>
    <col min="14849" max="14849" width="15.140625" style="65" customWidth="1"/>
    <col min="14850" max="14863" width="19" style="65" customWidth="1"/>
    <col min="14864" max="15104" width="9.140625" style="65"/>
    <col min="15105" max="15105" width="15.140625" style="65" customWidth="1"/>
    <col min="15106" max="15119" width="19" style="65" customWidth="1"/>
    <col min="15120" max="15360" width="9.140625" style="65"/>
    <col min="15361" max="15361" width="15.140625" style="65" customWidth="1"/>
    <col min="15362" max="15375" width="19" style="65" customWidth="1"/>
    <col min="15376" max="15616" width="9.140625" style="65"/>
    <col min="15617" max="15617" width="15.140625" style="65" customWidth="1"/>
    <col min="15618" max="15631" width="19" style="65" customWidth="1"/>
    <col min="15632" max="15872" width="9.140625" style="65"/>
    <col min="15873" max="15873" width="15.140625" style="65" customWidth="1"/>
    <col min="15874" max="15887" width="19" style="65" customWidth="1"/>
    <col min="15888" max="16128" width="9.140625" style="65"/>
    <col min="16129" max="16129" width="15.140625" style="65" customWidth="1"/>
    <col min="16130" max="16143" width="19" style="65" customWidth="1"/>
    <col min="16144" max="16384" width="9.140625" style="65"/>
  </cols>
  <sheetData>
    <row r="1" spans="1:15" ht="15.75" x14ac:dyDescent="0.25">
      <c r="A1" s="83" t="s">
        <v>722</v>
      </c>
      <c r="B1" s="65">
        <v>2019</v>
      </c>
    </row>
    <row r="2" spans="1:15" x14ac:dyDescent="0.2">
      <c r="B2" s="65">
        <v>2020</v>
      </c>
    </row>
    <row r="5" spans="1:15" ht="15.75" x14ac:dyDescent="0.25">
      <c r="A5" s="63"/>
      <c r="B5" s="64" t="s">
        <v>705</v>
      </c>
    </row>
    <row r="6" spans="1:15" ht="24" x14ac:dyDescent="0.2">
      <c r="A6" s="66" t="s">
        <v>375</v>
      </c>
      <c r="B6" s="67" t="s">
        <v>723</v>
      </c>
      <c r="C6" s="67" t="s">
        <v>724</v>
      </c>
      <c r="D6" s="67" t="s">
        <v>725</v>
      </c>
      <c r="E6" s="67" t="s">
        <v>726</v>
      </c>
      <c r="F6" s="67" t="s">
        <v>706</v>
      </c>
      <c r="G6" s="67" t="s">
        <v>707</v>
      </c>
      <c r="H6" s="67" t="s">
        <v>708</v>
      </c>
      <c r="I6" s="67" t="s">
        <v>709</v>
      </c>
      <c r="J6" s="67" t="s">
        <v>710</v>
      </c>
      <c r="K6" s="67" t="s">
        <v>711</v>
      </c>
      <c r="L6" s="67" t="s">
        <v>712</v>
      </c>
      <c r="M6" s="67" t="s">
        <v>727</v>
      </c>
      <c r="N6" s="67" t="s">
        <v>713</v>
      </c>
      <c r="O6" s="67"/>
    </row>
    <row r="7" spans="1:15" ht="89.25" x14ac:dyDescent="0.2">
      <c r="A7" s="68" t="s">
        <v>386</v>
      </c>
      <c r="B7" s="69" t="s">
        <v>728</v>
      </c>
      <c r="C7" s="69" t="s">
        <v>729</v>
      </c>
      <c r="D7" s="69" t="s">
        <v>730</v>
      </c>
      <c r="E7" s="69" t="s">
        <v>731</v>
      </c>
      <c r="F7" s="69" t="s">
        <v>714</v>
      </c>
      <c r="G7" s="69" t="s">
        <v>715</v>
      </c>
      <c r="H7" s="69" t="s">
        <v>716</v>
      </c>
      <c r="I7" s="69" t="s">
        <v>717</v>
      </c>
      <c r="J7" s="69" t="s">
        <v>718</v>
      </c>
      <c r="K7" s="69" t="s">
        <v>719</v>
      </c>
      <c r="L7" s="69" t="s">
        <v>720</v>
      </c>
      <c r="M7" s="69" t="s">
        <v>732</v>
      </c>
      <c r="N7" s="69" t="s">
        <v>721</v>
      </c>
      <c r="O7" s="69"/>
    </row>
    <row r="8" spans="1:15" x14ac:dyDescent="0.2">
      <c r="A8" s="84">
        <v>24653</v>
      </c>
      <c r="B8" s="65">
        <v>0.3</v>
      </c>
      <c r="E8" s="65">
        <v>0.25</v>
      </c>
      <c r="G8" s="65">
        <v>0.93</v>
      </c>
      <c r="I8" s="65">
        <v>0.68</v>
      </c>
    </row>
    <row r="9" spans="1:15" x14ac:dyDescent="0.2">
      <c r="A9" s="84">
        <v>25019</v>
      </c>
      <c r="B9" s="65">
        <v>0.31</v>
      </c>
      <c r="E9" s="65">
        <v>0.24</v>
      </c>
      <c r="G9" s="65">
        <v>0.93</v>
      </c>
      <c r="I9" s="65">
        <v>0.69</v>
      </c>
    </row>
    <row r="10" spans="1:15" x14ac:dyDescent="0.2">
      <c r="A10" s="84">
        <v>25384</v>
      </c>
      <c r="B10" s="65">
        <v>0.31</v>
      </c>
      <c r="E10" s="65">
        <v>0.3</v>
      </c>
      <c r="G10" s="65">
        <v>0.93</v>
      </c>
      <c r="I10" s="65">
        <v>0.69</v>
      </c>
    </row>
    <row r="11" spans="1:15" x14ac:dyDescent="0.2">
      <c r="A11" s="84">
        <v>25749</v>
      </c>
      <c r="B11" s="65">
        <v>0.32</v>
      </c>
      <c r="E11" s="65">
        <v>0.28999999999999998</v>
      </c>
      <c r="G11" s="65">
        <v>0.99</v>
      </c>
      <c r="I11" s="65">
        <v>0.73</v>
      </c>
    </row>
    <row r="12" spans="1:15" x14ac:dyDescent="0.2">
      <c r="A12" s="84">
        <v>26114</v>
      </c>
      <c r="B12" s="65">
        <v>0.33</v>
      </c>
      <c r="E12" s="65">
        <v>0.35</v>
      </c>
      <c r="G12" s="65">
        <v>1.03</v>
      </c>
      <c r="I12" s="65">
        <v>0.76</v>
      </c>
    </row>
    <row r="13" spans="1:15" x14ac:dyDescent="0.2">
      <c r="A13" s="84">
        <v>26480</v>
      </c>
      <c r="B13" s="65">
        <v>0.37</v>
      </c>
      <c r="E13" s="65">
        <v>0.35</v>
      </c>
      <c r="G13" s="65">
        <v>1.08</v>
      </c>
      <c r="I13" s="65">
        <v>0.81</v>
      </c>
    </row>
    <row r="14" spans="1:15" x14ac:dyDescent="0.2">
      <c r="A14" s="84">
        <v>26845</v>
      </c>
      <c r="B14" s="65">
        <v>0.37</v>
      </c>
      <c r="E14" s="65">
        <v>0.39</v>
      </c>
      <c r="G14" s="65">
        <v>1.1599999999999999</v>
      </c>
      <c r="I14" s="65">
        <v>0.85</v>
      </c>
    </row>
    <row r="15" spans="1:15" x14ac:dyDescent="0.2">
      <c r="A15" s="84">
        <v>27210</v>
      </c>
      <c r="B15" s="65">
        <v>0.44</v>
      </c>
      <c r="E15" s="65">
        <v>0.45</v>
      </c>
      <c r="G15" s="65">
        <v>1.38</v>
      </c>
      <c r="I15" s="65">
        <v>0.99</v>
      </c>
    </row>
    <row r="16" spans="1:15" x14ac:dyDescent="0.2">
      <c r="A16" s="84">
        <v>27575</v>
      </c>
      <c r="B16" s="65">
        <v>0.7</v>
      </c>
      <c r="E16" s="65">
        <v>0.47</v>
      </c>
      <c r="G16" s="65">
        <v>1.57</v>
      </c>
      <c r="I16" s="65">
        <v>1.29</v>
      </c>
    </row>
    <row r="17" spans="1:13" x14ac:dyDescent="0.2">
      <c r="A17" s="84">
        <v>27941</v>
      </c>
      <c r="B17" s="65">
        <v>0.94</v>
      </c>
      <c r="E17" s="65">
        <v>0.69</v>
      </c>
      <c r="G17" s="65">
        <v>1.77</v>
      </c>
      <c r="I17" s="65">
        <v>1.59</v>
      </c>
    </row>
    <row r="18" spans="1:13" x14ac:dyDescent="0.2">
      <c r="A18" s="84">
        <v>28306</v>
      </c>
      <c r="B18" s="65">
        <v>1.17</v>
      </c>
      <c r="E18" s="65">
        <v>0.73</v>
      </c>
      <c r="G18" s="65">
        <v>1.89</v>
      </c>
      <c r="I18" s="65">
        <v>2.0699999999999998</v>
      </c>
    </row>
    <row r="19" spans="1:13" x14ac:dyDescent="0.2">
      <c r="A19" s="84">
        <v>28671</v>
      </c>
      <c r="B19" s="65">
        <v>1.36</v>
      </c>
      <c r="E19" s="65">
        <v>0.85</v>
      </c>
      <c r="G19" s="65">
        <v>1.99</v>
      </c>
      <c r="I19" s="65">
        <v>2.2400000000000002</v>
      </c>
    </row>
    <row r="20" spans="1:13" x14ac:dyDescent="0.2">
      <c r="A20" s="84">
        <v>29036</v>
      </c>
      <c r="B20" s="65">
        <v>1.7</v>
      </c>
      <c r="E20" s="65">
        <v>1.75</v>
      </c>
      <c r="G20" s="65">
        <v>2.4700000000000002</v>
      </c>
      <c r="I20" s="65">
        <v>2.73</v>
      </c>
    </row>
    <row r="21" spans="1:13" x14ac:dyDescent="0.2">
      <c r="A21" s="84">
        <v>29402</v>
      </c>
      <c r="B21" s="65">
        <v>2.17</v>
      </c>
      <c r="E21" s="65">
        <v>2.16</v>
      </c>
      <c r="G21" s="65">
        <v>3.51</v>
      </c>
      <c r="I21" s="65">
        <v>3.98</v>
      </c>
    </row>
    <row r="22" spans="1:13" x14ac:dyDescent="0.2">
      <c r="A22" s="84">
        <v>29767</v>
      </c>
      <c r="B22" s="65">
        <v>2.57</v>
      </c>
      <c r="E22" s="65">
        <v>2.9</v>
      </c>
      <c r="G22" s="65">
        <v>3.74</v>
      </c>
      <c r="I22" s="65">
        <v>4.38</v>
      </c>
    </row>
    <row r="23" spans="1:13" x14ac:dyDescent="0.2">
      <c r="A23" s="84">
        <v>30132</v>
      </c>
      <c r="B23" s="65">
        <v>3.09</v>
      </c>
      <c r="E23" s="65">
        <v>3.3</v>
      </c>
      <c r="G23" s="65">
        <v>4.43</v>
      </c>
      <c r="I23" s="65">
        <v>5.32</v>
      </c>
    </row>
    <row r="24" spans="1:13" x14ac:dyDescent="0.2">
      <c r="A24" s="84">
        <v>30497</v>
      </c>
      <c r="B24" s="65">
        <v>3.57</v>
      </c>
      <c r="E24" s="65">
        <v>4.1399999999999997</v>
      </c>
      <c r="G24" s="65">
        <v>5.41</v>
      </c>
      <c r="I24" s="65">
        <v>6.33</v>
      </c>
    </row>
    <row r="25" spans="1:13" x14ac:dyDescent="0.2">
      <c r="A25" s="84">
        <v>30863</v>
      </c>
      <c r="B25" s="65">
        <v>3.8</v>
      </c>
      <c r="E25" s="65">
        <v>4.13</v>
      </c>
      <c r="F25" s="65">
        <v>3.97</v>
      </c>
      <c r="G25" s="65">
        <v>5.84</v>
      </c>
      <c r="I25" s="65">
        <v>6.95</v>
      </c>
    </row>
    <row r="26" spans="1:13" x14ac:dyDescent="0.2">
      <c r="A26" s="84">
        <v>31228</v>
      </c>
      <c r="B26" s="65">
        <v>3.36</v>
      </c>
      <c r="E26" s="65">
        <v>3.7</v>
      </c>
      <c r="F26" s="65">
        <v>3.54</v>
      </c>
      <c r="G26" s="65">
        <v>5.72</v>
      </c>
      <c r="I26" s="65">
        <v>6.63</v>
      </c>
    </row>
    <row r="27" spans="1:13" x14ac:dyDescent="0.2">
      <c r="A27" s="84">
        <v>31593</v>
      </c>
      <c r="B27" s="65">
        <v>2.89</v>
      </c>
      <c r="E27" s="65">
        <v>3.56</v>
      </c>
      <c r="F27" s="65">
        <v>2.76</v>
      </c>
      <c r="G27" s="65">
        <v>5.14</v>
      </c>
      <c r="I27" s="65">
        <v>5.86</v>
      </c>
    </row>
    <row r="28" spans="1:13" x14ac:dyDescent="0.2">
      <c r="A28" s="84">
        <v>31958</v>
      </c>
      <c r="B28" s="65">
        <v>2.37</v>
      </c>
      <c r="E28" s="65">
        <v>3.02</v>
      </c>
      <c r="F28" s="65">
        <v>2.39</v>
      </c>
      <c r="G28" s="65">
        <v>5.26</v>
      </c>
      <c r="I28" s="65">
        <v>5.42</v>
      </c>
    </row>
    <row r="29" spans="1:13" x14ac:dyDescent="0.2">
      <c r="A29" s="84">
        <v>32324</v>
      </c>
      <c r="B29" s="65">
        <v>2.39</v>
      </c>
      <c r="E29" s="65">
        <v>2.5499999999999998</v>
      </c>
      <c r="F29" s="65">
        <v>2.6</v>
      </c>
      <c r="G29" s="65">
        <v>5.64</v>
      </c>
      <c r="I29" s="65">
        <v>4.68</v>
      </c>
    </row>
    <row r="30" spans="1:13" x14ac:dyDescent="0.2">
      <c r="A30" s="84">
        <v>32689</v>
      </c>
      <c r="B30" s="65">
        <v>2.3199999999999998</v>
      </c>
      <c r="E30" s="65">
        <v>2.39</v>
      </c>
      <c r="F30" s="65">
        <v>2.75</v>
      </c>
      <c r="G30" s="65">
        <v>5.59</v>
      </c>
      <c r="H30" s="65">
        <v>100</v>
      </c>
      <c r="I30" s="65">
        <v>4.88</v>
      </c>
    </row>
    <row r="31" spans="1:13" x14ac:dyDescent="0.2">
      <c r="A31" s="84">
        <v>33054</v>
      </c>
      <c r="B31" s="65">
        <v>2.36</v>
      </c>
      <c r="E31" s="65">
        <v>2.4</v>
      </c>
      <c r="F31" s="65">
        <v>2.9</v>
      </c>
      <c r="G31" s="65">
        <v>5.78</v>
      </c>
      <c r="H31" s="65">
        <v>100</v>
      </c>
      <c r="I31" s="65">
        <v>5.12</v>
      </c>
      <c r="J31" s="65">
        <v>86.6</v>
      </c>
      <c r="M31" s="65">
        <v>4.84</v>
      </c>
    </row>
    <row r="32" spans="1:13" x14ac:dyDescent="0.2">
      <c r="A32" s="84">
        <v>33419</v>
      </c>
      <c r="B32" s="65">
        <v>2.46</v>
      </c>
      <c r="E32" s="65">
        <v>2.19</v>
      </c>
      <c r="F32" s="65">
        <v>2.8</v>
      </c>
      <c r="G32" s="65">
        <v>6.27</v>
      </c>
      <c r="H32" s="65">
        <v>99.7</v>
      </c>
      <c r="I32" s="65">
        <v>5.5</v>
      </c>
      <c r="J32" s="65">
        <v>77.8</v>
      </c>
      <c r="M32" s="65">
        <v>5.77</v>
      </c>
    </row>
    <row r="33" spans="1:14" x14ac:dyDescent="0.2">
      <c r="A33" s="84">
        <v>33785</v>
      </c>
      <c r="B33" s="65">
        <v>2.34</v>
      </c>
      <c r="E33" s="65">
        <v>1.4</v>
      </c>
      <c r="F33" s="65">
        <v>2.72</v>
      </c>
      <c r="G33" s="65">
        <v>5.97</v>
      </c>
      <c r="H33" s="65">
        <v>99.2</v>
      </c>
      <c r="I33" s="65">
        <v>5.15</v>
      </c>
      <c r="J33" s="65">
        <v>74.5</v>
      </c>
      <c r="M33" s="65">
        <v>6.43</v>
      </c>
    </row>
    <row r="34" spans="1:14" x14ac:dyDescent="0.2">
      <c r="A34" s="84">
        <v>34150</v>
      </c>
      <c r="B34" s="65">
        <v>2.38</v>
      </c>
      <c r="E34" s="65">
        <v>0.53</v>
      </c>
      <c r="F34" s="65">
        <v>2.85</v>
      </c>
      <c r="G34" s="65">
        <v>6.23</v>
      </c>
      <c r="H34" s="65">
        <v>99.2</v>
      </c>
      <c r="I34" s="65">
        <v>6.03</v>
      </c>
      <c r="J34" s="65">
        <v>76.900000000000006</v>
      </c>
      <c r="M34" s="65">
        <v>4.76</v>
      </c>
    </row>
    <row r="35" spans="1:14" x14ac:dyDescent="0.2">
      <c r="A35" s="84">
        <v>34515</v>
      </c>
      <c r="B35" s="65">
        <v>1.5</v>
      </c>
      <c r="E35" s="65">
        <v>0.33</v>
      </c>
      <c r="F35" s="65">
        <v>2.57</v>
      </c>
      <c r="G35" s="65">
        <v>6.39</v>
      </c>
      <c r="H35" s="65">
        <v>99.3</v>
      </c>
      <c r="I35" s="65">
        <v>7.12</v>
      </c>
      <c r="J35" s="65">
        <v>48.8</v>
      </c>
      <c r="M35" s="65">
        <v>5.09</v>
      </c>
    </row>
    <row r="36" spans="1:14" x14ac:dyDescent="0.2">
      <c r="A36" s="84">
        <v>34880</v>
      </c>
      <c r="B36" s="65">
        <v>1.73</v>
      </c>
      <c r="E36" s="65">
        <v>1.01</v>
      </c>
      <c r="F36" s="65">
        <v>2.0299999999999998</v>
      </c>
      <c r="G36" s="65">
        <v>6.42</v>
      </c>
      <c r="H36" s="65">
        <v>99.4</v>
      </c>
      <c r="I36" s="65">
        <v>6.21</v>
      </c>
      <c r="J36" s="65">
        <v>52.1</v>
      </c>
      <c r="M36" s="65">
        <v>5.54</v>
      </c>
    </row>
    <row r="37" spans="1:14" x14ac:dyDescent="0.2">
      <c r="A37" s="84">
        <v>35246</v>
      </c>
      <c r="B37" s="65">
        <v>1.82</v>
      </c>
      <c r="E37" s="65">
        <v>1.63</v>
      </c>
      <c r="F37" s="65">
        <v>2.59</v>
      </c>
      <c r="G37" s="65">
        <v>6.44</v>
      </c>
      <c r="H37" s="65">
        <v>99.2</v>
      </c>
      <c r="I37" s="65">
        <v>5.96</v>
      </c>
      <c r="J37" s="65">
        <v>54.9</v>
      </c>
      <c r="M37" s="65">
        <v>4.75</v>
      </c>
    </row>
    <row r="38" spans="1:14" x14ac:dyDescent="0.2">
      <c r="A38" s="84">
        <v>35611</v>
      </c>
      <c r="B38" s="65">
        <v>2.41</v>
      </c>
      <c r="D38" s="65">
        <v>3.15</v>
      </c>
      <c r="E38" s="65">
        <v>1.47</v>
      </c>
      <c r="F38" s="65">
        <v>2.98</v>
      </c>
      <c r="G38" s="65">
        <v>6.81</v>
      </c>
      <c r="H38" s="65">
        <v>99.2</v>
      </c>
      <c r="I38" s="65">
        <v>6.41</v>
      </c>
      <c r="J38" s="65">
        <v>50.4</v>
      </c>
      <c r="K38" s="65">
        <v>4.18</v>
      </c>
      <c r="L38" s="65">
        <v>9</v>
      </c>
      <c r="M38" s="65">
        <v>4.5</v>
      </c>
      <c r="N38" s="65">
        <v>3.08</v>
      </c>
    </row>
    <row r="39" spans="1:14" x14ac:dyDescent="0.2">
      <c r="A39" s="84">
        <v>35976</v>
      </c>
      <c r="B39" s="65">
        <v>1.97</v>
      </c>
      <c r="D39" s="65">
        <v>2.58</v>
      </c>
      <c r="E39" s="65">
        <v>1.93</v>
      </c>
      <c r="F39" s="65">
        <v>2.38</v>
      </c>
      <c r="G39" s="65">
        <v>6.92</v>
      </c>
      <c r="H39" s="65">
        <v>1</v>
      </c>
      <c r="I39" s="65">
        <v>6.33</v>
      </c>
      <c r="J39" s="65">
        <v>48.7</v>
      </c>
      <c r="K39" s="65">
        <v>3.75</v>
      </c>
      <c r="L39" s="65">
        <v>10.4</v>
      </c>
      <c r="M39" s="65">
        <v>4.2300000000000004</v>
      </c>
      <c r="N39" s="65">
        <v>2.79</v>
      </c>
    </row>
    <row r="40" spans="1:14" x14ac:dyDescent="0.2">
      <c r="A40" s="84">
        <v>36341</v>
      </c>
      <c r="B40" s="65">
        <v>2.36</v>
      </c>
      <c r="D40" s="65">
        <v>2.73</v>
      </c>
      <c r="E40" s="65">
        <v>2.08</v>
      </c>
      <c r="F40" s="65">
        <v>2.61</v>
      </c>
      <c r="G40" s="65">
        <v>6.62</v>
      </c>
      <c r="H40" s="65">
        <v>99.3</v>
      </c>
      <c r="I40" s="65">
        <v>6.14</v>
      </c>
      <c r="J40" s="65">
        <v>57.1</v>
      </c>
      <c r="K40" s="65">
        <v>3.33</v>
      </c>
      <c r="L40" s="65">
        <v>12.9</v>
      </c>
      <c r="M40" s="65">
        <v>4.43</v>
      </c>
      <c r="N40" s="65">
        <v>2.76</v>
      </c>
    </row>
    <row r="41" spans="1:14" x14ac:dyDescent="0.2">
      <c r="A41" s="84">
        <v>36707</v>
      </c>
      <c r="B41" s="65">
        <v>4.8099999999999996</v>
      </c>
      <c r="D41" s="65">
        <v>5.97</v>
      </c>
      <c r="E41" s="65">
        <v>3.62</v>
      </c>
      <c r="F41" s="65">
        <v>4.32</v>
      </c>
      <c r="G41" s="65">
        <v>8.2100000000000009</v>
      </c>
      <c r="H41" s="65">
        <v>99.1</v>
      </c>
      <c r="I41" s="65">
        <v>7.54</v>
      </c>
      <c r="J41" s="65">
        <v>57.1</v>
      </c>
      <c r="K41" s="65">
        <v>5.29</v>
      </c>
      <c r="L41" s="65">
        <v>8.6999999999999993</v>
      </c>
      <c r="M41" s="65">
        <v>5.92</v>
      </c>
      <c r="N41" s="65">
        <v>5.88</v>
      </c>
    </row>
    <row r="42" spans="1:14" x14ac:dyDescent="0.2">
      <c r="A42" s="84">
        <v>37072</v>
      </c>
      <c r="B42" s="65">
        <v>6.93</v>
      </c>
      <c r="D42" s="65">
        <v>6.85</v>
      </c>
      <c r="E42" s="65">
        <v>4.7</v>
      </c>
      <c r="F42" s="65">
        <v>6.64</v>
      </c>
      <c r="G42" s="65">
        <v>10.43</v>
      </c>
      <c r="H42" s="65">
        <v>99.4</v>
      </c>
      <c r="I42" s="65">
        <v>9.33</v>
      </c>
      <c r="J42" s="65">
        <v>62.6</v>
      </c>
      <c r="K42" s="65">
        <v>6.6</v>
      </c>
      <c r="L42" s="65">
        <v>9.1</v>
      </c>
      <c r="M42" s="65">
        <v>6.51</v>
      </c>
      <c r="N42" s="65">
        <v>9.3800000000000008</v>
      </c>
    </row>
    <row r="43" spans="1:14" x14ac:dyDescent="0.2">
      <c r="A43" s="84">
        <v>37437</v>
      </c>
      <c r="B43" s="65">
        <v>2.92</v>
      </c>
      <c r="D43" s="65">
        <v>3.21</v>
      </c>
      <c r="F43" s="65">
        <v>3.2</v>
      </c>
      <c r="G43" s="65">
        <v>7.11</v>
      </c>
      <c r="H43" s="65">
        <v>99.4</v>
      </c>
      <c r="I43" s="65">
        <v>6.07</v>
      </c>
      <c r="J43" s="65">
        <v>68.599999999999994</v>
      </c>
      <c r="K43" s="65">
        <v>4.93</v>
      </c>
      <c r="L43" s="65">
        <v>7.7</v>
      </c>
      <c r="M43" s="65">
        <v>4.3499999999999996</v>
      </c>
      <c r="N43" s="65">
        <v>3.82</v>
      </c>
    </row>
    <row r="44" spans="1:14" x14ac:dyDescent="0.2">
      <c r="A44" s="84">
        <v>37802</v>
      </c>
      <c r="B44" s="65">
        <v>5.04</v>
      </c>
      <c r="D44" s="65">
        <v>5.25</v>
      </c>
      <c r="F44" s="65">
        <v>5.16</v>
      </c>
      <c r="G44" s="65">
        <v>9.1300000000000008</v>
      </c>
      <c r="H44" s="65">
        <v>98.3</v>
      </c>
      <c r="I44" s="65">
        <v>8.15</v>
      </c>
      <c r="J44" s="65">
        <v>70.3</v>
      </c>
      <c r="K44" s="65">
        <v>7.19</v>
      </c>
      <c r="L44" s="65">
        <v>4.9000000000000004</v>
      </c>
      <c r="M44" s="65">
        <v>5.76</v>
      </c>
      <c r="N44" s="65">
        <v>5.5</v>
      </c>
    </row>
    <row r="45" spans="1:14" x14ac:dyDescent="0.2">
      <c r="A45" s="84">
        <v>38168</v>
      </c>
      <c r="B45" s="65">
        <v>5.65</v>
      </c>
      <c r="D45" s="65">
        <v>5.78</v>
      </c>
      <c r="F45" s="65">
        <v>6.04</v>
      </c>
      <c r="G45" s="65">
        <v>9.86</v>
      </c>
      <c r="H45" s="65">
        <v>99.6</v>
      </c>
      <c r="I45" s="65">
        <v>8.6300000000000008</v>
      </c>
      <c r="J45" s="65">
        <v>71.2</v>
      </c>
      <c r="K45" s="65">
        <v>7.89</v>
      </c>
      <c r="L45" s="65">
        <v>5.2</v>
      </c>
      <c r="M45" s="65">
        <v>6.97</v>
      </c>
      <c r="N45" s="65">
        <v>6.05</v>
      </c>
    </row>
    <row r="46" spans="1:14" x14ac:dyDescent="0.2">
      <c r="A46" s="84">
        <v>38533</v>
      </c>
      <c r="B46" s="65">
        <v>7.45</v>
      </c>
      <c r="D46" s="65">
        <v>7.91</v>
      </c>
      <c r="F46" s="65">
        <v>7.88</v>
      </c>
      <c r="G46" s="65">
        <v>11.85</v>
      </c>
      <c r="H46" s="65">
        <v>99.7</v>
      </c>
      <c r="I46" s="65">
        <v>10.69</v>
      </c>
      <c r="J46" s="65">
        <v>68.7</v>
      </c>
      <c r="K46" s="65">
        <v>9.84</v>
      </c>
      <c r="L46" s="65">
        <v>5.5</v>
      </c>
      <c r="M46" s="65">
        <v>8.8000000000000007</v>
      </c>
      <c r="N46" s="65">
        <v>8.08</v>
      </c>
    </row>
    <row r="47" spans="1:14" x14ac:dyDescent="0.2">
      <c r="A47" s="84">
        <v>38898</v>
      </c>
      <c r="B47" s="65">
        <v>6.47</v>
      </c>
      <c r="D47" s="65">
        <v>6.33</v>
      </c>
      <c r="F47" s="65">
        <v>6.76</v>
      </c>
      <c r="G47" s="65">
        <v>11.79</v>
      </c>
      <c r="H47" s="65">
        <v>99.6</v>
      </c>
      <c r="I47" s="65">
        <v>10.43</v>
      </c>
      <c r="J47" s="65">
        <v>64.7</v>
      </c>
      <c r="K47" s="65">
        <v>9.3000000000000007</v>
      </c>
      <c r="L47" s="65">
        <v>5.7</v>
      </c>
      <c r="M47" s="65">
        <v>7.92</v>
      </c>
      <c r="N47" s="65">
        <v>6.71</v>
      </c>
    </row>
    <row r="48" spans="1:14" x14ac:dyDescent="0.2">
      <c r="A48" s="84">
        <v>39263</v>
      </c>
      <c r="B48" s="65">
        <v>6.62</v>
      </c>
      <c r="D48" s="65">
        <v>6.53</v>
      </c>
      <c r="F48" s="65">
        <v>6.82</v>
      </c>
      <c r="G48" s="65">
        <v>11.57</v>
      </c>
      <c r="H48" s="65">
        <v>99.5</v>
      </c>
      <c r="I48" s="65">
        <v>10.199999999999999</v>
      </c>
      <c r="J48" s="65">
        <v>60.7</v>
      </c>
      <c r="K48" s="65">
        <v>9.07</v>
      </c>
      <c r="L48" s="65">
        <v>5.3</v>
      </c>
      <c r="M48" s="65">
        <v>7.72</v>
      </c>
      <c r="N48" s="65">
        <v>6.72</v>
      </c>
    </row>
    <row r="49" spans="1:14" x14ac:dyDescent="0.2">
      <c r="A49" s="84">
        <v>39629</v>
      </c>
      <c r="B49" s="65">
        <v>8.3800000000000008</v>
      </c>
      <c r="C49" s="65">
        <v>9.15</v>
      </c>
      <c r="D49" s="65">
        <v>8.06</v>
      </c>
      <c r="F49" s="65">
        <v>8.11</v>
      </c>
      <c r="G49" s="65">
        <v>12.75</v>
      </c>
      <c r="H49" s="65">
        <v>99.3</v>
      </c>
      <c r="I49" s="65">
        <v>11.75</v>
      </c>
      <c r="J49" s="65">
        <v>56.7</v>
      </c>
      <c r="K49" s="65">
        <v>10.8</v>
      </c>
      <c r="L49" s="65">
        <v>5.0999999999999996</v>
      </c>
      <c r="M49" s="65">
        <v>11.32</v>
      </c>
      <c r="N49" s="65">
        <v>8.23</v>
      </c>
    </row>
    <row r="50" spans="1:14" x14ac:dyDescent="0.2">
      <c r="A50" s="84">
        <v>39994</v>
      </c>
      <c r="B50" s="65">
        <v>3.96</v>
      </c>
      <c r="C50" s="65">
        <v>2.83</v>
      </c>
      <c r="D50" s="65">
        <v>3.76</v>
      </c>
      <c r="F50" s="65">
        <v>4.17</v>
      </c>
      <c r="G50" s="65">
        <v>9.43</v>
      </c>
      <c r="H50" s="65">
        <v>98.9</v>
      </c>
      <c r="I50" s="65">
        <v>7.75</v>
      </c>
      <c r="J50" s="65">
        <v>54.9</v>
      </c>
      <c r="K50" s="65">
        <v>6.56</v>
      </c>
      <c r="L50" s="65">
        <v>4.7</v>
      </c>
      <c r="M50" s="65">
        <v>7.61</v>
      </c>
      <c r="N50" s="65">
        <v>4.4400000000000004</v>
      </c>
    </row>
    <row r="51" spans="1:14" x14ac:dyDescent="0.2">
      <c r="A51" s="84">
        <v>40359</v>
      </c>
      <c r="B51" s="65">
        <v>4.87</v>
      </c>
      <c r="C51" s="65">
        <v>4.76</v>
      </c>
      <c r="D51" s="65">
        <v>4.51</v>
      </c>
      <c r="F51" s="65">
        <v>4.8600000000000003</v>
      </c>
      <c r="G51" s="65">
        <v>9.92</v>
      </c>
      <c r="H51" s="65">
        <v>98.5</v>
      </c>
      <c r="I51" s="65">
        <v>8.3000000000000007</v>
      </c>
      <c r="J51" s="65">
        <v>54.1</v>
      </c>
      <c r="K51" s="65">
        <v>7.02</v>
      </c>
      <c r="L51" s="65">
        <v>4.5999999999999996</v>
      </c>
      <c r="M51" s="65">
        <v>5.55</v>
      </c>
      <c r="N51" s="65">
        <v>4.99</v>
      </c>
    </row>
    <row r="52" spans="1:14" x14ac:dyDescent="0.2">
      <c r="A52" s="84">
        <v>40724</v>
      </c>
      <c r="C52" s="65">
        <v>3.57</v>
      </c>
      <c r="D52" s="65">
        <v>4.18</v>
      </c>
      <c r="F52" s="65">
        <v>4.47</v>
      </c>
      <c r="G52" s="65">
        <v>9.93</v>
      </c>
      <c r="H52" s="65">
        <v>98.3</v>
      </c>
      <c r="I52" s="65">
        <v>8.2899999999999991</v>
      </c>
      <c r="J52" s="65">
        <v>54.3</v>
      </c>
      <c r="K52" s="65">
        <v>7.04</v>
      </c>
      <c r="L52" s="65">
        <v>4.5</v>
      </c>
      <c r="M52" s="65">
        <v>7.32</v>
      </c>
      <c r="N52" s="65">
        <v>4.71</v>
      </c>
    </row>
    <row r="53" spans="1:14" x14ac:dyDescent="0.2">
      <c r="A53" s="84">
        <v>41090</v>
      </c>
      <c r="D53" s="65">
        <v>2.9</v>
      </c>
      <c r="F53" s="65">
        <v>3.46</v>
      </c>
      <c r="G53" s="65">
        <v>9.14</v>
      </c>
      <c r="H53" s="65">
        <v>97.5</v>
      </c>
      <c r="I53" s="65">
        <v>7.05</v>
      </c>
      <c r="J53" s="65">
        <v>50</v>
      </c>
      <c r="K53" s="65">
        <v>5.77</v>
      </c>
      <c r="L53" s="65">
        <v>4.2</v>
      </c>
      <c r="M53" s="65">
        <v>7.01</v>
      </c>
      <c r="N53" s="65">
        <v>3.68</v>
      </c>
    </row>
    <row r="54" spans="1:14" x14ac:dyDescent="0.2">
      <c r="A54" s="84">
        <v>41455</v>
      </c>
      <c r="C54" s="65">
        <v>3.59</v>
      </c>
      <c r="D54" s="65">
        <v>3.89</v>
      </c>
      <c r="F54" s="65">
        <v>4.18</v>
      </c>
      <c r="G54" s="65">
        <v>9.92</v>
      </c>
      <c r="H54" s="65">
        <v>96.1</v>
      </c>
      <c r="I54" s="65">
        <v>7.81</v>
      </c>
      <c r="J54" s="65">
        <v>49.9</v>
      </c>
      <c r="K54" s="65">
        <v>6.57</v>
      </c>
      <c r="L54" s="65">
        <v>4</v>
      </c>
      <c r="N54" s="65">
        <v>4.53</v>
      </c>
    </row>
    <row r="55" spans="1:14" x14ac:dyDescent="0.2">
      <c r="A55" s="84">
        <v>41820</v>
      </c>
      <c r="C55" s="65">
        <v>0</v>
      </c>
      <c r="D55" s="65">
        <v>4.5599999999999996</v>
      </c>
      <c r="F55" s="65">
        <v>4.88</v>
      </c>
      <c r="G55" s="65">
        <v>11.51</v>
      </c>
      <c r="H55" s="65">
        <v>94.8</v>
      </c>
      <c r="I55" s="65">
        <v>9.0500000000000007</v>
      </c>
      <c r="J55" s="65">
        <v>48.4</v>
      </c>
      <c r="K55" s="65">
        <v>7.65</v>
      </c>
      <c r="L55" s="65">
        <v>3.7</v>
      </c>
      <c r="N55" s="65">
        <v>5.22</v>
      </c>
    </row>
    <row r="56" spans="1:14" x14ac:dyDescent="0.2">
      <c r="A56" s="84">
        <v>42185</v>
      </c>
      <c r="D56" s="65">
        <v>2.76</v>
      </c>
      <c r="F56" s="65">
        <v>3.27</v>
      </c>
      <c r="G56" s="65">
        <v>11.39</v>
      </c>
      <c r="H56" s="65">
        <v>94.9</v>
      </c>
      <c r="I56" s="65">
        <v>8.0399999999999991</v>
      </c>
      <c r="J56" s="65">
        <v>49.9</v>
      </c>
      <c r="K56" s="65">
        <v>6.41</v>
      </c>
      <c r="L56" s="65">
        <v>3.8</v>
      </c>
      <c r="N56" s="65">
        <v>3.4</v>
      </c>
    </row>
    <row r="57" spans="1:14" x14ac:dyDescent="0.2">
      <c r="A57" s="84">
        <v>42551</v>
      </c>
      <c r="C57" s="65">
        <v>3.39</v>
      </c>
      <c r="D57" s="65">
        <v>2.57</v>
      </c>
      <c r="F57" s="65">
        <v>2.96</v>
      </c>
      <c r="G57" s="65">
        <v>11.84</v>
      </c>
      <c r="H57" s="65">
        <v>95.1</v>
      </c>
      <c r="I57" s="65">
        <v>8.42</v>
      </c>
      <c r="J57" s="65">
        <v>51.1</v>
      </c>
      <c r="K57" s="65">
        <v>6.79</v>
      </c>
      <c r="L57" s="65">
        <v>3.9</v>
      </c>
      <c r="N57" s="65">
        <v>3.16</v>
      </c>
    </row>
    <row r="58" spans="1:14" x14ac:dyDescent="0.2">
      <c r="A58" s="84">
        <v>42916</v>
      </c>
      <c r="C58" s="65">
        <v>3.57</v>
      </c>
      <c r="D58" s="65">
        <v>3.06</v>
      </c>
      <c r="F58" s="65">
        <v>3.45</v>
      </c>
      <c r="G58" s="65">
        <v>12.49</v>
      </c>
      <c r="H58" s="65">
        <v>95.1</v>
      </c>
      <c r="I58" s="65">
        <v>8.76</v>
      </c>
      <c r="J58" s="65">
        <v>52.4</v>
      </c>
      <c r="K58" s="65">
        <v>7.05</v>
      </c>
      <c r="L58" s="65">
        <v>4.2</v>
      </c>
      <c r="N58" s="65">
        <v>3.76</v>
      </c>
    </row>
    <row r="59" spans="1:14" x14ac:dyDescent="0.2">
      <c r="A59" s="84">
        <v>43281</v>
      </c>
      <c r="C59" s="65">
        <v>4.71</v>
      </c>
      <c r="D59" s="65">
        <v>3.19</v>
      </c>
      <c r="F59" s="65">
        <v>3.29</v>
      </c>
      <c r="G59" s="65">
        <v>12.3</v>
      </c>
      <c r="H59" s="65">
        <v>94.9</v>
      </c>
      <c r="I59" s="65">
        <v>8.57</v>
      </c>
      <c r="J59" s="65">
        <v>51.3</v>
      </c>
      <c r="K59" s="65">
        <v>7.12</v>
      </c>
      <c r="L59" s="65">
        <v>4.0999999999999996</v>
      </c>
      <c r="N59" s="65">
        <v>4.63</v>
      </c>
    </row>
    <row r="60" spans="1:14" x14ac:dyDescent="0.2">
      <c r="A60" s="84">
        <v>43646</v>
      </c>
      <c r="C60" s="65">
        <v>3.71</v>
      </c>
      <c r="D60" s="65">
        <v>2.77</v>
      </c>
      <c r="F60" s="65">
        <v>3.1</v>
      </c>
      <c r="G60" s="65">
        <v>12.95</v>
      </c>
      <c r="H60" s="65">
        <v>95</v>
      </c>
      <c r="I60" s="65">
        <v>9.41</v>
      </c>
      <c r="J60" s="65">
        <v>52.9</v>
      </c>
      <c r="K60" s="65">
        <v>7.69</v>
      </c>
      <c r="L60" s="65">
        <v>4.2</v>
      </c>
      <c r="N60" s="65">
        <v>3.87</v>
      </c>
    </row>
    <row r="61" spans="1:14" x14ac:dyDescent="0.2">
      <c r="A61" s="84">
        <v>44012</v>
      </c>
      <c r="F61" s="65">
        <v>3.02</v>
      </c>
      <c r="I61" s="65">
        <v>9.86</v>
      </c>
      <c r="J61" s="65">
        <v>50.7</v>
      </c>
      <c r="K61" s="65">
        <v>7.64</v>
      </c>
      <c r="L61" s="65">
        <v>4.4000000000000004</v>
      </c>
      <c r="N61" s="65">
        <v>3.38</v>
      </c>
    </row>
    <row r="62" spans="1:14" x14ac:dyDescent="0.2">
      <c r="A62" s="84"/>
    </row>
    <row r="63" spans="1:14" x14ac:dyDescent="0.2">
      <c r="A63" s="163" t="s">
        <v>1202</v>
      </c>
      <c r="B63" s="164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</row>
    <row r="66" spans="1:9" ht="15.75" x14ac:dyDescent="0.25">
      <c r="A66" s="64" t="s">
        <v>733</v>
      </c>
      <c r="B66" s="78"/>
      <c r="C66" s="77" t="s">
        <v>397</v>
      </c>
      <c r="D66" s="76" t="s">
        <v>398</v>
      </c>
      <c r="E66" s="76" t="s">
        <v>399</v>
      </c>
      <c r="G66" s="88"/>
    </row>
    <row r="67" spans="1:9" x14ac:dyDescent="0.2">
      <c r="A67" s="65" t="s">
        <v>400</v>
      </c>
      <c r="B67" s="65" t="s">
        <v>697</v>
      </c>
      <c r="G67" s="88"/>
    </row>
    <row r="68" spans="1:9" x14ac:dyDescent="0.2">
      <c r="A68" s="65" t="s">
        <v>401</v>
      </c>
      <c r="B68" s="65" t="s">
        <v>698</v>
      </c>
      <c r="G68" s="88"/>
    </row>
    <row r="69" spans="1:9" x14ac:dyDescent="0.2">
      <c r="G69" s="88"/>
    </row>
    <row r="70" spans="1:9" x14ac:dyDescent="0.2">
      <c r="A70" s="65" t="s">
        <v>402</v>
      </c>
      <c r="B70" s="79" t="s">
        <v>699</v>
      </c>
      <c r="G70" s="88"/>
    </row>
    <row r="71" spans="1:9" x14ac:dyDescent="0.2">
      <c r="A71" s="65" t="s">
        <v>403</v>
      </c>
      <c r="B71" s="80" t="s">
        <v>700</v>
      </c>
      <c r="G71" s="88"/>
    </row>
    <row r="72" spans="1:9" x14ac:dyDescent="0.2">
      <c r="A72" s="65" t="s">
        <v>404</v>
      </c>
      <c r="B72" s="80" t="s">
        <v>3</v>
      </c>
      <c r="G72" s="88"/>
    </row>
    <row r="73" spans="1:9" x14ac:dyDescent="0.2">
      <c r="A73" s="65" t="s">
        <v>701</v>
      </c>
      <c r="B73" s="80" t="s">
        <v>702</v>
      </c>
      <c r="G73" s="88"/>
    </row>
    <row r="74" spans="1:9" x14ac:dyDescent="0.2">
      <c r="B74" s="65" t="s">
        <v>703</v>
      </c>
      <c r="E74" s="81" t="s">
        <v>704</v>
      </c>
      <c r="G74" s="88"/>
    </row>
    <row r="75" spans="1:9" x14ac:dyDescent="0.2">
      <c r="A75" s="82"/>
      <c r="G75" s="88"/>
    </row>
    <row r="76" spans="1:9" x14ac:dyDescent="0.2">
      <c r="A76" s="82"/>
      <c r="B76" s="65" t="s">
        <v>705</v>
      </c>
      <c r="G76" s="88"/>
    </row>
    <row r="77" spans="1:9" x14ac:dyDescent="0.2">
      <c r="A77" s="82" t="s">
        <v>375</v>
      </c>
      <c r="B77" s="65" t="s">
        <v>706</v>
      </c>
      <c r="C77" s="65" t="s">
        <v>707</v>
      </c>
      <c r="D77" s="65" t="s">
        <v>708</v>
      </c>
      <c r="E77" s="65" t="s">
        <v>709</v>
      </c>
      <c r="F77" s="65" t="s">
        <v>710</v>
      </c>
      <c r="G77" s="88" t="s">
        <v>711</v>
      </c>
      <c r="H77" s="65" t="s">
        <v>712</v>
      </c>
      <c r="I77" s="65" t="s">
        <v>713</v>
      </c>
    </row>
    <row r="78" spans="1:9" ht="89.25" x14ac:dyDescent="0.2">
      <c r="A78" s="82" t="s">
        <v>386</v>
      </c>
      <c r="B78" s="85" t="s">
        <v>714</v>
      </c>
      <c r="C78" s="85" t="s">
        <v>715</v>
      </c>
      <c r="D78" s="85" t="s">
        <v>716</v>
      </c>
      <c r="E78" s="85" t="s">
        <v>717</v>
      </c>
      <c r="F78" s="85" t="s">
        <v>718</v>
      </c>
      <c r="G78" s="89" t="s">
        <v>719</v>
      </c>
      <c r="H78" s="85" t="s">
        <v>720</v>
      </c>
      <c r="I78" s="85" t="s">
        <v>721</v>
      </c>
    </row>
    <row r="79" spans="1:9" x14ac:dyDescent="0.2">
      <c r="A79" s="82">
        <v>32523</v>
      </c>
      <c r="B79" s="65">
        <v>2.88</v>
      </c>
      <c r="C79" s="65">
        <v>5.84</v>
      </c>
      <c r="E79" s="65">
        <v>5.28</v>
      </c>
      <c r="F79" s="65">
        <v>94.6</v>
      </c>
      <c r="G79" s="88"/>
    </row>
    <row r="80" spans="1:9" x14ac:dyDescent="0.2">
      <c r="A80" s="82">
        <v>32554</v>
      </c>
      <c r="B80" s="65">
        <v>2.95</v>
      </c>
      <c r="C80" s="65">
        <v>5.63</v>
      </c>
      <c r="E80" s="65">
        <v>5.25</v>
      </c>
      <c r="F80" s="65">
        <v>95.1</v>
      </c>
      <c r="G80" s="88"/>
    </row>
    <row r="81" spans="1:7" x14ac:dyDescent="0.2">
      <c r="A81" s="82">
        <v>32582</v>
      </c>
      <c r="B81" s="65">
        <v>2.5299999999999998</v>
      </c>
      <c r="C81" s="65">
        <v>5.21</v>
      </c>
      <c r="E81" s="65">
        <v>5.27</v>
      </c>
      <c r="F81" s="65">
        <v>93</v>
      </c>
      <c r="G81" s="88"/>
    </row>
    <row r="82" spans="1:7" x14ac:dyDescent="0.2">
      <c r="A82" s="82">
        <v>32613</v>
      </c>
      <c r="B82" s="65">
        <v>2.4900000000000002</v>
      </c>
      <c r="C82" s="65">
        <v>4.62</v>
      </c>
      <c r="E82" s="65">
        <v>5.16</v>
      </c>
      <c r="F82" s="65">
        <v>88.3</v>
      </c>
      <c r="G82" s="88"/>
    </row>
    <row r="83" spans="1:7" x14ac:dyDescent="0.2">
      <c r="A83" s="82">
        <v>32643</v>
      </c>
      <c r="B83" s="65">
        <v>2.87</v>
      </c>
      <c r="C83" s="65">
        <v>5.69</v>
      </c>
      <c r="E83" s="65">
        <v>4.28</v>
      </c>
      <c r="F83" s="65">
        <v>94.8</v>
      </c>
      <c r="G83" s="88"/>
    </row>
    <row r="84" spans="1:7" x14ac:dyDescent="0.2">
      <c r="A84" s="82">
        <v>32674</v>
      </c>
      <c r="B84" s="65">
        <v>2.68</v>
      </c>
      <c r="C84" s="65">
        <v>6.09</v>
      </c>
      <c r="E84" s="65">
        <v>4.07</v>
      </c>
      <c r="F84" s="65">
        <v>92.8</v>
      </c>
      <c r="G84" s="88"/>
    </row>
    <row r="85" spans="1:7" x14ac:dyDescent="0.2">
      <c r="A85" s="82">
        <v>32704</v>
      </c>
      <c r="B85" s="65">
        <v>2.77</v>
      </c>
      <c r="C85" s="65">
        <v>6.07</v>
      </c>
      <c r="E85" s="65">
        <v>4.63</v>
      </c>
      <c r="F85" s="65">
        <v>89.4</v>
      </c>
      <c r="G85" s="88"/>
    </row>
    <row r="86" spans="1:7" x14ac:dyDescent="0.2">
      <c r="A86" s="82">
        <v>32735</v>
      </c>
      <c r="B86" s="65">
        <v>2.84</v>
      </c>
      <c r="C86" s="65">
        <v>5.9</v>
      </c>
      <c r="E86" s="65">
        <v>4.57</v>
      </c>
      <c r="F86" s="65">
        <v>87.8</v>
      </c>
      <c r="G86" s="88"/>
    </row>
    <row r="87" spans="1:7" x14ac:dyDescent="0.2">
      <c r="A87" s="82">
        <v>32766</v>
      </c>
      <c r="B87" s="65">
        <v>2.82</v>
      </c>
      <c r="C87" s="65">
        <v>6.1</v>
      </c>
      <c r="E87" s="65">
        <v>4.3899999999999997</v>
      </c>
      <c r="F87" s="65">
        <v>91</v>
      </c>
      <c r="G87" s="88"/>
    </row>
    <row r="88" spans="1:7" x14ac:dyDescent="0.2">
      <c r="A88" s="82">
        <v>32796</v>
      </c>
      <c r="B88" s="65">
        <v>2.59</v>
      </c>
      <c r="C88" s="65">
        <v>6.11</v>
      </c>
      <c r="E88" s="65">
        <v>4.3499999999999996</v>
      </c>
      <c r="F88" s="65">
        <v>88.5</v>
      </c>
      <c r="G88" s="88"/>
    </row>
    <row r="89" spans="1:7" x14ac:dyDescent="0.2">
      <c r="A89" s="82">
        <v>32827</v>
      </c>
      <c r="B89" s="65">
        <v>2.83</v>
      </c>
      <c r="C89" s="65">
        <v>5.12</v>
      </c>
      <c r="E89" s="65">
        <v>5.13</v>
      </c>
      <c r="F89" s="65">
        <v>90.1</v>
      </c>
      <c r="G89" s="88"/>
    </row>
    <row r="90" spans="1:7" x14ac:dyDescent="0.2">
      <c r="A90" s="82">
        <v>32857</v>
      </c>
      <c r="B90" s="65">
        <v>2.85</v>
      </c>
      <c r="C90" s="65">
        <v>5.38</v>
      </c>
      <c r="E90" s="65">
        <v>5.49</v>
      </c>
      <c r="F90" s="65">
        <v>92.2</v>
      </c>
      <c r="G90" s="88"/>
    </row>
    <row r="91" spans="1:7" x14ac:dyDescent="0.2">
      <c r="A91" s="82">
        <v>32888</v>
      </c>
      <c r="B91" s="65">
        <v>3.02</v>
      </c>
      <c r="C91" s="65">
        <v>5.72</v>
      </c>
      <c r="E91" s="65">
        <v>5.56</v>
      </c>
      <c r="F91" s="65">
        <v>95.8</v>
      </c>
      <c r="G91" s="88"/>
    </row>
    <row r="92" spans="1:7" x14ac:dyDescent="0.2">
      <c r="A92" s="82">
        <v>32919</v>
      </c>
      <c r="B92" s="65">
        <v>2.87</v>
      </c>
      <c r="C92" s="65">
        <v>5.77</v>
      </c>
      <c r="E92" s="65">
        <v>5.64</v>
      </c>
      <c r="F92" s="65">
        <v>81.099999999999994</v>
      </c>
      <c r="G92" s="88"/>
    </row>
    <row r="93" spans="1:7" x14ac:dyDescent="0.2">
      <c r="A93" s="82">
        <v>32947</v>
      </c>
      <c r="B93" s="65">
        <v>2.7</v>
      </c>
      <c r="C93" s="65">
        <v>5.64</v>
      </c>
      <c r="E93" s="65">
        <v>5.64</v>
      </c>
      <c r="F93" s="65">
        <v>94.4</v>
      </c>
      <c r="G93" s="88"/>
    </row>
    <row r="94" spans="1:7" x14ac:dyDescent="0.2">
      <c r="A94" s="82">
        <v>32978</v>
      </c>
      <c r="B94" s="65">
        <v>2.79</v>
      </c>
      <c r="C94" s="65">
        <v>5.07</v>
      </c>
      <c r="E94" s="65">
        <v>5.29</v>
      </c>
      <c r="F94" s="65">
        <v>90.4</v>
      </c>
      <c r="G94" s="88"/>
    </row>
    <row r="95" spans="1:7" x14ac:dyDescent="0.2">
      <c r="A95" s="82">
        <v>33008</v>
      </c>
      <c r="B95" s="65">
        <v>2.83</v>
      </c>
      <c r="C95" s="65">
        <v>5.96</v>
      </c>
      <c r="E95" s="65">
        <v>4.54</v>
      </c>
      <c r="F95" s="65">
        <v>90.2</v>
      </c>
      <c r="G95" s="88"/>
    </row>
    <row r="96" spans="1:7" x14ac:dyDescent="0.2">
      <c r="A96" s="82">
        <v>33039</v>
      </c>
      <c r="B96" s="65">
        <v>2.9</v>
      </c>
      <c r="C96" s="65">
        <v>6.22</v>
      </c>
      <c r="E96" s="65">
        <v>4.37</v>
      </c>
      <c r="F96" s="65">
        <v>85.6</v>
      </c>
      <c r="G96" s="88"/>
    </row>
    <row r="97" spans="1:7" x14ac:dyDescent="0.2">
      <c r="A97" s="82">
        <v>33069</v>
      </c>
      <c r="B97" s="65">
        <v>3.23</v>
      </c>
      <c r="C97" s="65">
        <v>6.07</v>
      </c>
      <c r="E97" s="65">
        <v>4.4000000000000004</v>
      </c>
      <c r="F97" s="65">
        <v>78</v>
      </c>
      <c r="G97" s="88"/>
    </row>
    <row r="98" spans="1:7" x14ac:dyDescent="0.2">
      <c r="A98" s="82">
        <v>33100</v>
      </c>
      <c r="B98" s="65">
        <v>2.87</v>
      </c>
      <c r="C98" s="65">
        <v>5.9</v>
      </c>
      <c r="E98" s="65">
        <v>4.6399999999999997</v>
      </c>
      <c r="F98" s="65">
        <v>82.6</v>
      </c>
      <c r="G98" s="88"/>
    </row>
    <row r="99" spans="1:7" x14ac:dyDescent="0.2">
      <c r="A99" s="82">
        <v>33131</v>
      </c>
      <c r="B99" s="65">
        <v>2.84</v>
      </c>
      <c r="C99" s="65">
        <v>6.04</v>
      </c>
      <c r="E99" s="65">
        <v>4.37</v>
      </c>
      <c r="F99" s="65">
        <v>79.099999999999994</v>
      </c>
      <c r="G99" s="88"/>
    </row>
    <row r="100" spans="1:7" x14ac:dyDescent="0.2">
      <c r="A100" s="82">
        <v>33161</v>
      </c>
      <c r="B100" s="65">
        <v>2.82</v>
      </c>
      <c r="C100" s="65">
        <v>6.15</v>
      </c>
      <c r="E100" s="65">
        <v>5.03</v>
      </c>
      <c r="F100" s="65">
        <v>82.3</v>
      </c>
      <c r="G100" s="88"/>
    </row>
    <row r="101" spans="1:7" x14ac:dyDescent="0.2">
      <c r="A101" s="82">
        <v>33192</v>
      </c>
      <c r="B101" s="65">
        <v>2.96</v>
      </c>
      <c r="C101" s="65">
        <v>5.36</v>
      </c>
      <c r="E101" s="65">
        <v>5.05</v>
      </c>
      <c r="F101" s="65">
        <v>85.6</v>
      </c>
      <c r="G101" s="88"/>
    </row>
    <row r="102" spans="1:7" x14ac:dyDescent="0.2">
      <c r="A102" s="82">
        <v>33222</v>
      </c>
      <c r="B102" s="65">
        <v>2.99</v>
      </c>
      <c r="C102" s="65">
        <v>5.99</v>
      </c>
      <c r="E102" s="65">
        <v>5.58</v>
      </c>
      <c r="F102" s="65">
        <v>88.3</v>
      </c>
      <c r="G102" s="88"/>
    </row>
    <row r="103" spans="1:7" x14ac:dyDescent="0.2">
      <c r="A103" s="82">
        <v>33253</v>
      </c>
      <c r="B103" s="65">
        <v>2.91</v>
      </c>
      <c r="C103" s="65">
        <v>6.6</v>
      </c>
      <c r="E103" s="65">
        <v>6.08</v>
      </c>
      <c r="F103" s="65">
        <v>90.5</v>
      </c>
      <c r="G103" s="88"/>
    </row>
    <row r="104" spans="1:7" x14ac:dyDescent="0.2">
      <c r="A104" s="82">
        <v>33284</v>
      </c>
      <c r="B104" s="65">
        <v>2.84</v>
      </c>
      <c r="C104" s="65">
        <v>6.03</v>
      </c>
      <c r="E104" s="65">
        <v>6.29</v>
      </c>
      <c r="F104" s="65">
        <v>88.4</v>
      </c>
      <c r="G104" s="88"/>
    </row>
    <row r="105" spans="1:7" x14ac:dyDescent="0.2">
      <c r="A105" s="82">
        <v>33312</v>
      </c>
      <c r="B105" s="65">
        <v>2.64</v>
      </c>
      <c r="C105" s="65">
        <v>6.04</v>
      </c>
      <c r="E105" s="65">
        <v>6.29</v>
      </c>
      <c r="F105" s="65">
        <v>90.2</v>
      </c>
      <c r="G105" s="88"/>
    </row>
    <row r="106" spans="1:7" x14ac:dyDescent="0.2">
      <c r="A106" s="82">
        <v>33343</v>
      </c>
      <c r="B106" s="65">
        <v>2.69</v>
      </c>
      <c r="C106" s="65">
        <v>5.91</v>
      </c>
      <c r="E106" s="65">
        <v>5.6</v>
      </c>
      <c r="F106" s="65">
        <v>71</v>
      </c>
      <c r="G106" s="88"/>
    </row>
    <row r="107" spans="1:7" x14ac:dyDescent="0.2">
      <c r="A107" s="82">
        <v>33373</v>
      </c>
      <c r="B107" s="65">
        <v>2.63</v>
      </c>
      <c r="C107" s="65">
        <v>6.33</v>
      </c>
      <c r="E107" s="65">
        <v>4.71</v>
      </c>
      <c r="F107" s="65">
        <v>82.2</v>
      </c>
      <c r="G107" s="88"/>
    </row>
    <row r="108" spans="1:7" x14ac:dyDescent="0.2">
      <c r="A108" s="82">
        <v>33404</v>
      </c>
      <c r="B108" s="65">
        <v>2.78</v>
      </c>
      <c r="C108" s="65">
        <v>6.68</v>
      </c>
      <c r="E108" s="65">
        <v>5.17</v>
      </c>
      <c r="F108" s="65">
        <v>71</v>
      </c>
      <c r="G108" s="88"/>
    </row>
    <row r="109" spans="1:7" x14ac:dyDescent="0.2">
      <c r="A109" s="82">
        <v>33434</v>
      </c>
      <c r="B109" s="65">
        <v>2.71</v>
      </c>
      <c r="C109" s="65">
        <v>6.52</v>
      </c>
      <c r="E109" s="65">
        <v>4.88</v>
      </c>
      <c r="F109" s="65">
        <v>68</v>
      </c>
      <c r="G109" s="88"/>
    </row>
    <row r="110" spans="1:7" x14ac:dyDescent="0.2">
      <c r="A110" s="82">
        <v>33465</v>
      </c>
      <c r="B110" s="65">
        <v>2.78</v>
      </c>
      <c r="C110" s="65">
        <v>6.42</v>
      </c>
      <c r="E110" s="65">
        <v>5.42</v>
      </c>
      <c r="F110" s="65">
        <v>85.8</v>
      </c>
      <c r="G110" s="88"/>
    </row>
    <row r="111" spans="1:7" x14ac:dyDescent="0.2">
      <c r="A111" s="82">
        <v>33496</v>
      </c>
      <c r="B111" s="65">
        <v>2.76</v>
      </c>
      <c r="C111" s="65">
        <v>6.48</v>
      </c>
      <c r="E111" s="65">
        <v>4.21</v>
      </c>
      <c r="F111" s="65">
        <v>68</v>
      </c>
      <c r="G111" s="88"/>
    </row>
    <row r="112" spans="1:7" x14ac:dyDescent="0.2">
      <c r="A112" s="82">
        <v>33526</v>
      </c>
      <c r="B112" s="65">
        <v>2.8</v>
      </c>
      <c r="C112" s="65">
        <v>6.46</v>
      </c>
      <c r="E112" s="65">
        <v>4.09</v>
      </c>
      <c r="F112" s="65">
        <v>64.7</v>
      </c>
      <c r="G112" s="88"/>
    </row>
    <row r="113" spans="1:7" x14ac:dyDescent="0.2">
      <c r="A113" s="82">
        <v>33557</v>
      </c>
      <c r="B113" s="65">
        <v>2.78</v>
      </c>
      <c r="C113" s="65">
        <v>5.92</v>
      </c>
      <c r="E113" s="65">
        <v>6.31</v>
      </c>
      <c r="F113" s="65">
        <v>69.8</v>
      </c>
      <c r="G113" s="88"/>
    </row>
    <row r="114" spans="1:7" x14ac:dyDescent="0.2">
      <c r="A114" s="82">
        <v>33587</v>
      </c>
      <c r="B114" s="65">
        <v>3.25</v>
      </c>
      <c r="C114" s="65">
        <v>6.21</v>
      </c>
      <c r="E114" s="65">
        <v>5.92</v>
      </c>
      <c r="F114" s="65">
        <v>80.3</v>
      </c>
      <c r="G114" s="88"/>
    </row>
    <row r="115" spans="1:7" x14ac:dyDescent="0.2">
      <c r="A115" s="82">
        <v>33618</v>
      </c>
      <c r="B115" s="65">
        <v>2.87</v>
      </c>
      <c r="C115" s="65">
        <v>6.15</v>
      </c>
      <c r="E115" s="65">
        <v>4.8</v>
      </c>
      <c r="F115" s="65">
        <v>86.6</v>
      </c>
      <c r="G115" s="88"/>
    </row>
    <row r="116" spans="1:7" x14ac:dyDescent="0.2">
      <c r="A116" s="82">
        <v>33649</v>
      </c>
      <c r="B116" s="65">
        <v>2.56</v>
      </c>
      <c r="C116" s="65">
        <v>6.03</v>
      </c>
      <c r="E116" s="65">
        <v>8.65</v>
      </c>
      <c r="F116" s="65">
        <v>65.599999999999994</v>
      </c>
      <c r="G116" s="88"/>
    </row>
    <row r="117" spans="1:7" x14ac:dyDescent="0.2">
      <c r="A117" s="82">
        <v>33678</v>
      </c>
      <c r="B117" s="65">
        <v>2.37</v>
      </c>
      <c r="C117" s="65">
        <v>5.76</v>
      </c>
      <c r="E117" s="65">
        <v>5.94</v>
      </c>
      <c r="F117" s="65">
        <v>75.7</v>
      </c>
      <c r="G117" s="88"/>
    </row>
    <row r="118" spans="1:7" x14ac:dyDescent="0.2">
      <c r="A118" s="82">
        <v>33709</v>
      </c>
      <c r="B118" s="65">
        <v>2.88</v>
      </c>
      <c r="C118" s="65">
        <v>5.52</v>
      </c>
      <c r="E118" s="65">
        <v>5.93</v>
      </c>
      <c r="F118" s="65">
        <v>79</v>
      </c>
      <c r="G118" s="88"/>
    </row>
    <row r="119" spans="1:7" x14ac:dyDescent="0.2">
      <c r="A119" s="82">
        <v>33739</v>
      </c>
      <c r="B119" s="65">
        <v>2.4700000000000002</v>
      </c>
      <c r="C119" s="65">
        <v>5.99</v>
      </c>
      <c r="E119" s="65">
        <v>3.77</v>
      </c>
      <c r="F119" s="65">
        <v>63.5</v>
      </c>
      <c r="G119" s="88"/>
    </row>
    <row r="120" spans="1:7" x14ac:dyDescent="0.2">
      <c r="A120" s="82">
        <v>33770</v>
      </c>
      <c r="B120" s="65">
        <v>2.59</v>
      </c>
      <c r="C120" s="65">
        <v>6.28</v>
      </c>
      <c r="E120" s="65">
        <v>3.91</v>
      </c>
      <c r="F120" s="65">
        <v>74.5</v>
      </c>
      <c r="G120" s="88"/>
    </row>
    <row r="121" spans="1:7" x14ac:dyDescent="0.2">
      <c r="A121" s="82">
        <v>33800</v>
      </c>
      <c r="B121" s="65">
        <v>2.73</v>
      </c>
      <c r="C121" s="65">
        <v>6.27</v>
      </c>
      <c r="E121" s="65">
        <v>4.3899999999999997</v>
      </c>
      <c r="F121" s="65">
        <v>60.9</v>
      </c>
      <c r="G121" s="88"/>
    </row>
    <row r="122" spans="1:7" x14ac:dyDescent="0.2">
      <c r="A122" s="82">
        <v>33831</v>
      </c>
      <c r="B122" s="65">
        <v>2.82</v>
      </c>
      <c r="C122" s="65">
        <v>6.21</v>
      </c>
      <c r="E122" s="65">
        <v>4.4000000000000004</v>
      </c>
      <c r="F122" s="65">
        <v>64.599999999999994</v>
      </c>
      <c r="G122" s="88"/>
    </row>
    <row r="123" spans="1:7" x14ac:dyDescent="0.2">
      <c r="A123" s="82">
        <v>33862</v>
      </c>
      <c r="B123" s="65">
        <v>2.8</v>
      </c>
      <c r="C123" s="65">
        <v>6.29</v>
      </c>
      <c r="E123" s="65">
        <v>4.2</v>
      </c>
      <c r="F123" s="65">
        <v>79.7</v>
      </c>
      <c r="G123" s="88"/>
    </row>
    <row r="124" spans="1:7" x14ac:dyDescent="0.2">
      <c r="A124" s="82">
        <v>33892</v>
      </c>
      <c r="B124" s="65">
        <v>2.92</v>
      </c>
      <c r="C124" s="65">
        <v>6.35</v>
      </c>
      <c r="E124" s="65">
        <v>4.53</v>
      </c>
      <c r="F124" s="65">
        <v>79</v>
      </c>
      <c r="G124" s="88"/>
    </row>
    <row r="125" spans="1:7" x14ac:dyDescent="0.2">
      <c r="A125" s="82">
        <v>33923</v>
      </c>
      <c r="B125" s="65">
        <v>2.91</v>
      </c>
      <c r="C125" s="65">
        <v>5.6</v>
      </c>
      <c r="E125" s="65">
        <v>5.45</v>
      </c>
      <c r="F125" s="65">
        <v>76.7</v>
      </c>
      <c r="G125" s="88"/>
    </row>
    <row r="126" spans="1:7" x14ac:dyDescent="0.2">
      <c r="A126" s="82">
        <v>33953</v>
      </c>
      <c r="B126" s="65">
        <v>2.75</v>
      </c>
      <c r="C126" s="65">
        <v>5.8</v>
      </c>
      <c r="E126" s="65">
        <v>5.73</v>
      </c>
      <c r="F126" s="65">
        <v>81.400000000000006</v>
      </c>
      <c r="G126" s="88"/>
    </row>
    <row r="127" spans="1:7" x14ac:dyDescent="0.2">
      <c r="A127" s="82">
        <v>33984</v>
      </c>
      <c r="B127" s="65">
        <v>2.74</v>
      </c>
      <c r="C127" s="65">
        <v>6.2</v>
      </c>
      <c r="E127" s="65">
        <v>7.66</v>
      </c>
      <c r="F127" s="65">
        <v>79.900000000000006</v>
      </c>
      <c r="G127" s="88"/>
    </row>
    <row r="128" spans="1:7" x14ac:dyDescent="0.2">
      <c r="A128" s="82">
        <v>34015</v>
      </c>
      <c r="B128" s="65">
        <v>2.69</v>
      </c>
      <c r="C128" s="65">
        <v>6.02</v>
      </c>
      <c r="E128" s="65">
        <v>6</v>
      </c>
      <c r="F128" s="65">
        <v>82.3</v>
      </c>
      <c r="G128" s="88"/>
    </row>
    <row r="129" spans="1:7" x14ac:dyDescent="0.2">
      <c r="A129" s="82">
        <v>34043</v>
      </c>
      <c r="B129" s="65">
        <v>2.9</v>
      </c>
      <c r="C129" s="65">
        <v>5.87</v>
      </c>
      <c r="E129" s="65">
        <v>6.84</v>
      </c>
      <c r="F129" s="65">
        <v>77.599999999999994</v>
      </c>
      <c r="G129" s="88"/>
    </row>
    <row r="130" spans="1:7" x14ac:dyDescent="0.2">
      <c r="A130" s="82">
        <v>34074</v>
      </c>
      <c r="B130" s="65">
        <v>2.86</v>
      </c>
      <c r="C130" s="65">
        <v>5.71</v>
      </c>
      <c r="E130" s="65">
        <v>6.08</v>
      </c>
      <c r="F130" s="65">
        <v>80.7</v>
      </c>
      <c r="G130" s="88"/>
    </row>
    <row r="131" spans="1:7" x14ac:dyDescent="0.2">
      <c r="A131" s="82">
        <v>34104</v>
      </c>
      <c r="B131" s="65">
        <v>2.97</v>
      </c>
      <c r="C131" s="65">
        <v>6.1</v>
      </c>
      <c r="E131" s="65">
        <v>5.79</v>
      </c>
      <c r="F131" s="65">
        <v>76.8</v>
      </c>
      <c r="G131" s="88"/>
    </row>
    <row r="132" spans="1:7" x14ac:dyDescent="0.2">
      <c r="A132" s="82">
        <v>34135</v>
      </c>
      <c r="B132" s="65">
        <v>2.84</v>
      </c>
      <c r="C132" s="65">
        <v>6.58</v>
      </c>
      <c r="E132" s="65">
        <v>6.44</v>
      </c>
      <c r="F132" s="65">
        <v>71.400000000000006</v>
      </c>
      <c r="G132" s="88"/>
    </row>
    <row r="133" spans="1:7" x14ac:dyDescent="0.2">
      <c r="A133" s="82">
        <v>34165</v>
      </c>
      <c r="B133" s="65">
        <v>2.81</v>
      </c>
      <c r="C133" s="65">
        <v>6.61</v>
      </c>
      <c r="E133" s="65">
        <v>5.12</v>
      </c>
      <c r="F133" s="65">
        <v>76.400000000000006</v>
      </c>
      <c r="G133" s="88"/>
    </row>
    <row r="134" spans="1:7" x14ac:dyDescent="0.2">
      <c r="A134" s="82">
        <v>34196</v>
      </c>
      <c r="B134" s="65">
        <v>2.77</v>
      </c>
      <c r="C134" s="65">
        <v>6.61</v>
      </c>
      <c r="E134" s="65">
        <v>6.58</v>
      </c>
      <c r="F134" s="65">
        <v>70.3</v>
      </c>
      <c r="G134" s="88"/>
    </row>
    <row r="135" spans="1:7" x14ac:dyDescent="0.2">
      <c r="A135" s="82">
        <v>34227</v>
      </c>
      <c r="B135" s="65">
        <v>3.08</v>
      </c>
      <c r="C135" s="65">
        <v>6.67</v>
      </c>
      <c r="E135" s="65">
        <v>5.75</v>
      </c>
      <c r="F135" s="65">
        <v>70.599999999999994</v>
      </c>
      <c r="G135" s="88"/>
    </row>
    <row r="136" spans="1:7" x14ac:dyDescent="0.2">
      <c r="A136" s="82">
        <v>34257</v>
      </c>
      <c r="B136" s="65">
        <v>2.84</v>
      </c>
      <c r="C136" s="65">
        <v>6.69</v>
      </c>
      <c r="E136" s="65">
        <v>4.92</v>
      </c>
      <c r="F136" s="65">
        <v>73.8</v>
      </c>
      <c r="G136" s="88"/>
    </row>
    <row r="137" spans="1:7" x14ac:dyDescent="0.2">
      <c r="A137" s="82">
        <v>34288</v>
      </c>
      <c r="B137" s="65">
        <v>3.05</v>
      </c>
      <c r="C137" s="65">
        <v>6.29</v>
      </c>
      <c r="E137" s="65">
        <v>5.03</v>
      </c>
      <c r="F137" s="65">
        <v>75.7</v>
      </c>
      <c r="G137" s="88"/>
    </row>
    <row r="138" spans="1:7" x14ac:dyDescent="0.2">
      <c r="A138" s="82">
        <v>34318</v>
      </c>
      <c r="B138" s="65">
        <v>2.86</v>
      </c>
      <c r="C138" s="65">
        <v>6.33</v>
      </c>
      <c r="E138" s="65">
        <v>5.69</v>
      </c>
      <c r="F138" s="65">
        <v>78.8</v>
      </c>
      <c r="G138" s="88"/>
    </row>
    <row r="139" spans="1:7" x14ac:dyDescent="0.2">
      <c r="A139" s="82">
        <v>34349</v>
      </c>
      <c r="B139" s="65">
        <v>2.83</v>
      </c>
      <c r="C139" s="65">
        <v>6.36</v>
      </c>
      <c r="E139" s="65">
        <v>8.16</v>
      </c>
      <c r="F139" s="65">
        <v>51.3</v>
      </c>
      <c r="G139" s="88"/>
    </row>
    <row r="140" spans="1:7" x14ac:dyDescent="0.2">
      <c r="A140" s="82">
        <v>34380</v>
      </c>
      <c r="B140" s="65">
        <v>3.09</v>
      </c>
      <c r="C140" s="65">
        <v>6.25</v>
      </c>
      <c r="E140" s="65">
        <v>8.6999999999999993</v>
      </c>
      <c r="F140" s="65">
        <v>47.2</v>
      </c>
      <c r="G140" s="88"/>
    </row>
    <row r="141" spans="1:7" x14ac:dyDescent="0.2">
      <c r="A141" s="82">
        <v>34408</v>
      </c>
      <c r="B141" s="65">
        <v>2.98</v>
      </c>
      <c r="C141" s="65">
        <v>6.13</v>
      </c>
      <c r="E141" s="65">
        <v>8.27</v>
      </c>
      <c r="F141" s="65">
        <v>50.6</v>
      </c>
      <c r="G141" s="88"/>
    </row>
    <row r="142" spans="1:7" x14ac:dyDescent="0.2">
      <c r="A142" s="82">
        <v>34439</v>
      </c>
      <c r="B142" s="65">
        <v>2.62</v>
      </c>
      <c r="C142" s="65">
        <v>6.55</v>
      </c>
      <c r="E142" s="65">
        <v>8.2799999999999994</v>
      </c>
      <c r="F142" s="65">
        <v>40.5</v>
      </c>
      <c r="G142" s="88"/>
    </row>
    <row r="143" spans="1:7" x14ac:dyDescent="0.2">
      <c r="A143" s="82">
        <v>34469</v>
      </c>
      <c r="B143" s="65">
        <v>2.57</v>
      </c>
      <c r="C143" s="65">
        <v>5.62</v>
      </c>
      <c r="E143" s="65">
        <v>5.85</v>
      </c>
      <c r="F143" s="65">
        <v>47.4</v>
      </c>
      <c r="G143" s="88"/>
    </row>
    <row r="144" spans="1:7" x14ac:dyDescent="0.2">
      <c r="A144" s="82">
        <v>34500</v>
      </c>
      <c r="B144" s="65">
        <v>2.57</v>
      </c>
      <c r="C144" s="65">
        <v>6.64</v>
      </c>
      <c r="E144" s="65">
        <v>7.77</v>
      </c>
      <c r="F144" s="65">
        <v>32.200000000000003</v>
      </c>
      <c r="G144" s="88"/>
    </row>
    <row r="145" spans="1:7" x14ac:dyDescent="0.2">
      <c r="A145" s="82">
        <v>34530</v>
      </c>
      <c r="B145" s="65">
        <v>2.4500000000000002</v>
      </c>
      <c r="C145" s="65">
        <v>6.55</v>
      </c>
      <c r="E145" s="65">
        <v>5.42</v>
      </c>
      <c r="F145" s="65">
        <v>36.4</v>
      </c>
      <c r="G145" s="88"/>
    </row>
    <row r="146" spans="1:7" x14ac:dyDescent="0.2">
      <c r="A146" s="82">
        <v>34561</v>
      </c>
      <c r="B146" s="65">
        <v>2.5299999999999998</v>
      </c>
      <c r="C146" s="65">
        <v>6.68</v>
      </c>
      <c r="E146" s="65">
        <v>7.45</v>
      </c>
      <c r="F146" s="65">
        <v>46.5</v>
      </c>
      <c r="G146" s="88"/>
    </row>
    <row r="147" spans="1:7" x14ac:dyDescent="0.2">
      <c r="A147" s="82">
        <v>34592</v>
      </c>
      <c r="B147" s="65">
        <v>2.23</v>
      </c>
      <c r="C147" s="65">
        <v>6.66</v>
      </c>
      <c r="E147" s="65">
        <v>7.19</v>
      </c>
      <c r="F147" s="65">
        <v>46</v>
      </c>
      <c r="G147" s="88"/>
    </row>
    <row r="148" spans="1:7" x14ac:dyDescent="0.2">
      <c r="A148" s="82">
        <v>34622</v>
      </c>
      <c r="B148" s="65">
        <v>2.48</v>
      </c>
      <c r="C148" s="65">
        <v>6.71</v>
      </c>
      <c r="E148" s="65">
        <v>5.68</v>
      </c>
      <c r="F148" s="65">
        <v>52.2</v>
      </c>
      <c r="G148" s="88"/>
    </row>
    <row r="149" spans="1:7" x14ac:dyDescent="0.2">
      <c r="A149" s="82">
        <v>34653</v>
      </c>
      <c r="B149" s="65">
        <v>2.2200000000000002</v>
      </c>
      <c r="C149" s="65">
        <v>6.33</v>
      </c>
      <c r="E149" s="65">
        <v>6.02</v>
      </c>
      <c r="F149" s="65">
        <v>57.8</v>
      </c>
      <c r="G149" s="88"/>
    </row>
    <row r="150" spans="1:7" x14ac:dyDescent="0.2">
      <c r="A150" s="82">
        <v>34683</v>
      </c>
      <c r="B150" s="65">
        <v>2.39</v>
      </c>
      <c r="C150" s="65">
        <v>6.63</v>
      </c>
      <c r="E150" s="65">
        <v>6.83</v>
      </c>
      <c r="F150" s="65">
        <v>68.2</v>
      </c>
      <c r="G150" s="88"/>
    </row>
    <row r="151" spans="1:7" x14ac:dyDescent="0.2">
      <c r="A151" s="82">
        <v>34714</v>
      </c>
      <c r="B151" s="65">
        <v>1.94</v>
      </c>
      <c r="C151" s="65">
        <v>6.52</v>
      </c>
      <c r="E151" s="65">
        <v>7.11</v>
      </c>
      <c r="F151" s="65">
        <v>61.3</v>
      </c>
      <c r="G151" s="88"/>
    </row>
    <row r="152" spans="1:7" x14ac:dyDescent="0.2">
      <c r="A152" s="82">
        <v>34745</v>
      </c>
      <c r="B152" s="65">
        <v>1.95</v>
      </c>
      <c r="C152" s="65">
        <v>6.39</v>
      </c>
      <c r="E152" s="65">
        <v>6.74</v>
      </c>
      <c r="F152" s="65">
        <v>58.6</v>
      </c>
      <c r="G152" s="88"/>
    </row>
    <row r="153" spans="1:7" x14ac:dyDescent="0.2">
      <c r="A153" s="82">
        <v>34773</v>
      </c>
      <c r="B153" s="65">
        <v>1.89</v>
      </c>
      <c r="C153" s="65">
        <v>6.28</v>
      </c>
      <c r="E153" s="65">
        <v>6.41</v>
      </c>
      <c r="F153" s="65">
        <v>64.7</v>
      </c>
      <c r="G153" s="88"/>
    </row>
    <row r="154" spans="1:7" x14ac:dyDescent="0.2">
      <c r="A154" s="82">
        <v>34804</v>
      </c>
      <c r="B154" s="65">
        <v>2.12</v>
      </c>
      <c r="C154" s="65">
        <v>6.22</v>
      </c>
      <c r="E154" s="65">
        <v>5.98</v>
      </c>
      <c r="F154" s="65">
        <v>56.8</v>
      </c>
      <c r="G154" s="88"/>
    </row>
    <row r="155" spans="1:7" x14ac:dyDescent="0.2">
      <c r="A155" s="82">
        <v>34834</v>
      </c>
      <c r="B155" s="65">
        <v>2.0299999999999998</v>
      </c>
      <c r="C155" s="65">
        <v>6.58</v>
      </c>
      <c r="E155" s="65">
        <v>5.56</v>
      </c>
      <c r="F155" s="65">
        <v>50.3</v>
      </c>
      <c r="G155" s="88"/>
    </row>
    <row r="156" spans="1:7" x14ac:dyDescent="0.2">
      <c r="A156" s="82">
        <v>34865</v>
      </c>
      <c r="B156" s="65">
        <v>1.84</v>
      </c>
      <c r="C156" s="65">
        <v>7.11</v>
      </c>
      <c r="E156" s="65">
        <v>5.98</v>
      </c>
      <c r="F156" s="65">
        <v>53.1</v>
      </c>
      <c r="G156" s="88"/>
    </row>
    <row r="157" spans="1:7" x14ac:dyDescent="0.2">
      <c r="A157" s="82">
        <v>34895</v>
      </c>
      <c r="B157" s="65">
        <v>2.1800000000000002</v>
      </c>
      <c r="C157" s="65">
        <v>6.88</v>
      </c>
      <c r="E157" s="65">
        <v>5.68</v>
      </c>
      <c r="F157" s="65">
        <v>44.7</v>
      </c>
      <c r="G157" s="88"/>
    </row>
    <row r="158" spans="1:7" x14ac:dyDescent="0.2">
      <c r="A158" s="82">
        <v>34926</v>
      </c>
      <c r="B158" s="65">
        <v>2.25</v>
      </c>
      <c r="C158" s="65">
        <v>6.76</v>
      </c>
      <c r="E158" s="65">
        <v>6.2</v>
      </c>
      <c r="F158" s="65">
        <v>44.1</v>
      </c>
      <c r="G158" s="88"/>
    </row>
    <row r="159" spans="1:7" x14ac:dyDescent="0.2">
      <c r="A159" s="82">
        <v>34957</v>
      </c>
      <c r="B159" s="65">
        <v>2.06</v>
      </c>
      <c r="C159" s="65">
        <v>6.9</v>
      </c>
      <c r="E159" s="65">
        <v>6</v>
      </c>
      <c r="F159" s="65">
        <v>39.9</v>
      </c>
      <c r="G159" s="88"/>
    </row>
    <row r="160" spans="1:7" x14ac:dyDescent="0.2">
      <c r="A160" s="82">
        <v>34987</v>
      </c>
      <c r="B160" s="65">
        <v>2.14</v>
      </c>
      <c r="C160" s="65">
        <v>6.66</v>
      </c>
      <c r="E160" s="65">
        <v>6.04</v>
      </c>
      <c r="F160" s="65">
        <v>43.4</v>
      </c>
      <c r="G160" s="88"/>
    </row>
    <row r="161" spans="1:7" x14ac:dyDescent="0.2">
      <c r="A161" s="82">
        <v>35018</v>
      </c>
      <c r="B161" s="65">
        <v>2.15</v>
      </c>
      <c r="C161" s="65">
        <v>5.78</v>
      </c>
      <c r="E161" s="65">
        <v>4.67</v>
      </c>
      <c r="F161" s="65">
        <v>48.7</v>
      </c>
      <c r="G161" s="88"/>
    </row>
    <row r="162" spans="1:7" x14ac:dyDescent="0.2">
      <c r="A162" s="82">
        <v>35048</v>
      </c>
      <c r="B162" s="65">
        <v>1.9</v>
      </c>
      <c r="C162" s="65">
        <v>5.92</v>
      </c>
      <c r="E162" s="65">
        <v>7.01</v>
      </c>
      <c r="F162" s="65">
        <v>50.9</v>
      </c>
      <c r="G162" s="88"/>
    </row>
    <row r="163" spans="1:7" x14ac:dyDescent="0.2">
      <c r="A163" s="82">
        <v>35079</v>
      </c>
      <c r="B163" s="65">
        <v>2.29</v>
      </c>
      <c r="C163" s="65">
        <v>6.48</v>
      </c>
      <c r="E163" s="65">
        <v>6.74</v>
      </c>
      <c r="F163" s="65">
        <v>59.9</v>
      </c>
      <c r="G163" s="88"/>
    </row>
    <row r="164" spans="1:7" x14ac:dyDescent="0.2">
      <c r="A164" s="82">
        <v>35110</v>
      </c>
      <c r="B164" s="65">
        <v>2.25</v>
      </c>
      <c r="C164" s="65">
        <v>6.33</v>
      </c>
      <c r="E164" s="65">
        <v>6.19</v>
      </c>
      <c r="F164" s="65">
        <v>59.6</v>
      </c>
      <c r="G164" s="88"/>
    </row>
    <row r="165" spans="1:7" x14ac:dyDescent="0.2">
      <c r="A165" s="82">
        <v>35139</v>
      </c>
      <c r="B165" s="65">
        <v>2.42</v>
      </c>
      <c r="C165" s="65">
        <v>6.21</v>
      </c>
      <c r="E165" s="65">
        <v>6.6</v>
      </c>
      <c r="F165" s="65">
        <v>63.7</v>
      </c>
      <c r="G165" s="88"/>
    </row>
    <row r="166" spans="1:7" x14ac:dyDescent="0.2">
      <c r="A166" s="82">
        <v>35170</v>
      </c>
      <c r="B166" s="65">
        <v>2.2200000000000002</v>
      </c>
      <c r="C166" s="65">
        <v>6.01</v>
      </c>
      <c r="E166" s="65">
        <v>5.99</v>
      </c>
      <c r="F166" s="65">
        <v>64.099999999999994</v>
      </c>
      <c r="G166" s="88"/>
    </row>
    <row r="167" spans="1:7" x14ac:dyDescent="0.2">
      <c r="A167" s="82">
        <v>35200</v>
      </c>
      <c r="B167" s="65">
        <v>2.14</v>
      </c>
      <c r="C167" s="65">
        <v>6.39</v>
      </c>
      <c r="E167" s="65">
        <v>5.55</v>
      </c>
      <c r="F167" s="65">
        <v>52.6</v>
      </c>
      <c r="G167" s="88"/>
    </row>
    <row r="168" spans="1:7" x14ac:dyDescent="0.2">
      <c r="A168" s="82">
        <v>35231</v>
      </c>
      <c r="B168" s="65">
        <v>2.56</v>
      </c>
      <c r="C168" s="65">
        <v>6.99</v>
      </c>
      <c r="E168" s="65">
        <v>5.42</v>
      </c>
      <c r="F168" s="65">
        <v>53.5</v>
      </c>
      <c r="G168" s="88"/>
    </row>
    <row r="169" spans="1:7" x14ac:dyDescent="0.2">
      <c r="A169" s="82">
        <v>35261</v>
      </c>
      <c r="B169" s="65">
        <v>2.42</v>
      </c>
      <c r="C169" s="65">
        <v>8.2799999999999994</v>
      </c>
      <c r="E169" s="65">
        <v>5.5</v>
      </c>
      <c r="F169" s="65">
        <v>48.4</v>
      </c>
      <c r="G169" s="88"/>
    </row>
    <row r="170" spans="1:7" x14ac:dyDescent="0.2">
      <c r="A170" s="82">
        <v>35292</v>
      </c>
      <c r="B170" s="65">
        <v>2.77</v>
      </c>
      <c r="C170" s="65">
        <v>6.85</v>
      </c>
      <c r="E170" s="65">
        <v>5.25</v>
      </c>
      <c r="F170" s="65">
        <v>44.7</v>
      </c>
      <c r="G170" s="88"/>
    </row>
    <row r="171" spans="1:7" x14ac:dyDescent="0.2">
      <c r="A171" s="82">
        <v>35323</v>
      </c>
      <c r="B171" s="65">
        <v>2.34</v>
      </c>
      <c r="C171" s="65">
        <v>5.94</v>
      </c>
      <c r="E171" s="65">
        <v>5.46</v>
      </c>
      <c r="F171" s="65">
        <v>45.3</v>
      </c>
      <c r="G171" s="88"/>
    </row>
    <row r="172" spans="1:7" x14ac:dyDescent="0.2">
      <c r="A172" s="82">
        <v>35353</v>
      </c>
      <c r="B172" s="65">
        <v>2.37</v>
      </c>
      <c r="C172" s="65">
        <v>6.67</v>
      </c>
      <c r="E172" s="65">
        <v>5.68</v>
      </c>
      <c r="F172" s="65">
        <v>44.1</v>
      </c>
      <c r="G172" s="88"/>
    </row>
    <row r="173" spans="1:7" x14ac:dyDescent="0.2">
      <c r="A173" s="82">
        <v>35384</v>
      </c>
      <c r="B173" s="65">
        <v>3</v>
      </c>
      <c r="C173" s="65">
        <v>6.41</v>
      </c>
      <c r="E173" s="65">
        <v>5.49</v>
      </c>
      <c r="F173" s="65">
        <v>57.9</v>
      </c>
      <c r="G173" s="88"/>
    </row>
    <row r="174" spans="1:7" x14ac:dyDescent="0.2">
      <c r="A174" s="82">
        <v>35414</v>
      </c>
      <c r="B174" s="65">
        <v>3.81</v>
      </c>
      <c r="C174" s="65">
        <v>6.2</v>
      </c>
      <c r="E174" s="65">
        <v>6.36</v>
      </c>
      <c r="F174" s="65">
        <v>56.1</v>
      </c>
      <c r="G174" s="88"/>
    </row>
    <row r="175" spans="1:7" x14ac:dyDescent="0.2">
      <c r="A175" s="82">
        <v>35445</v>
      </c>
      <c r="B175" s="65">
        <v>4.1399999999999997</v>
      </c>
      <c r="C175" s="65">
        <v>6.27</v>
      </c>
      <c r="E175" s="65">
        <v>7.12</v>
      </c>
      <c r="F175" s="65">
        <v>57.4</v>
      </c>
      <c r="G175" s="88"/>
    </row>
    <row r="176" spans="1:7" x14ac:dyDescent="0.2">
      <c r="A176" s="82">
        <v>35476</v>
      </c>
      <c r="B176" s="65">
        <v>3.21</v>
      </c>
      <c r="C176" s="65">
        <v>6.27</v>
      </c>
      <c r="E176" s="65">
        <v>6.92</v>
      </c>
      <c r="F176" s="65">
        <v>59.3</v>
      </c>
      <c r="G176" s="88"/>
    </row>
    <row r="177" spans="1:7" x14ac:dyDescent="0.2">
      <c r="A177" s="82">
        <v>35504</v>
      </c>
      <c r="B177" s="65">
        <v>2.25</v>
      </c>
      <c r="C177" s="65">
        <v>6.42</v>
      </c>
      <c r="E177" s="65">
        <v>6.65</v>
      </c>
      <c r="F177" s="65">
        <v>54.6</v>
      </c>
      <c r="G177" s="88"/>
    </row>
    <row r="178" spans="1:7" x14ac:dyDescent="0.2">
      <c r="A178" s="82">
        <v>35535</v>
      </c>
      <c r="B178" s="65">
        <v>2.2999999999999998</v>
      </c>
      <c r="C178" s="65">
        <v>6.18</v>
      </c>
      <c r="E178" s="65">
        <v>6.04</v>
      </c>
      <c r="F178" s="65">
        <v>52.5</v>
      </c>
      <c r="G178" s="88"/>
    </row>
    <row r="179" spans="1:7" x14ac:dyDescent="0.2">
      <c r="A179" s="82">
        <v>35565</v>
      </c>
      <c r="B179" s="65">
        <v>2.5499999999999998</v>
      </c>
      <c r="C179" s="65">
        <v>6.38</v>
      </c>
      <c r="E179" s="65">
        <v>5.28</v>
      </c>
      <c r="F179" s="65">
        <v>50</v>
      </c>
      <c r="G179" s="88"/>
    </row>
    <row r="180" spans="1:7" x14ac:dyDescent="0.2">
      <c r="A180" s="82">
        <v>35596</v>
      </c>
      <c r="B180" s="65">
        <v>2.67</v>
      </c>
      <c r="C180" s="65">
        <v>7.7</v>
      </c>
      <c r="E180" s="65">
        <v>6.26</v>
      </c>
      <c r="F180" s="65">
        <v>48.5</v>
      </c>
      <c r="G180" s="88"/>
    </row>
    <row r="181" spans="1:7" x14ac:dyDescent="0.2">
      <c r="A181" s="82">
        <v>35626</v>
      </c>
      <c r="B181" s="65">
        <v>3.72</v>
      </c>
      <c r="C181" s="65">
        <v>7.05</v>
      </c>
      <c r="E181" s="65">
        <v>5.85</v>
      </c>
      <c r="F181" s="65">
        <v>45.6</v>
      </c>
      <c r="G181" s="88"/>
    </row>
    <row r="182" spans="1:7" x14ac:dyDescent="0.2">
      <c r="A182" s="82">
        <v>35657</v>
      </c>
      <c r="B182" s="65">
        <v>2.79</v>
      </c>
      <c r="C182" s="65">
        <v>7.56</v>
      </c>
      <c r="E182" s="65">
        <v>4.95</v>
      </c>
      <c r="F182" s="65">
        <v>41.5</v>
      </c>
      <c r="G182" s="88"/>
    </row>
    <row r="183" spans="1:7" x14ac:dyDescent="0.2">
      <c r="A183" s="82">
        <v>35688</v>
      </c>
      <c r="B183" s="65">
        <v>2.74</v>
      </c>
      <c r="C183" s="65">
        <v>7.42</v>
      </c>
      <c r="E183" s="65">
        <v>5.83</v>
      </c>
      <c r="F183" s="65">
        <v>40.700000000000003</v>
      </c>
      <c r="G183" s="88"/>
    </row>
    <row r="184" spans="1:7" x14ac:dyDescent="0.2">
      <c r="A184" s="82">
        <v>35718</v>
      </c>
      <c r="B184" s="65">
        <v>3.18</v>
      </c>
      <c r="C184" s="65">
        <v>7.8</v>
      </c>
      <c r="E184" s="65">
        <v>6.64</v>
      </c>
      <c r="F184" s="65">
        <v>41.6</v>
      </c>
      <c r="G184" s="88"/>
    </row>
    <row r="185" spans="1:7" x14ac:dyDescent="0.2">
      <c r="A185" s="82">
        <v>35749</v>
      </c>
      <c r="B185" s="65">
        <v>3.3</v>
      </c>
      <c r="C185" s="65">
        <v>7.48</v>
      </c>
      <c r="E185" s="65">
        <v>7.03</v>
      </c>
      <c r="F185" s="65">
        <v>49.2</v>
      </c>
      <c r="G185" s="88"/>
    </row>
    <row r="186" spans="1:7" x14ac:dyDescent="0.2">
      <c r="A186" s="82">
        <v>35779</v>
      </c>
      <c r="B186" s="65">
        <v>2.65</v>
      </c>
      <c r="C186" s="65">
        <v>7.2</v>
      </c>
      <c r="E186" s="65">
        <v>6.98</v>
      </c>
      <c r="F186" s="65">
        <v>54.8</v>
      </c>
      <c r="G186" s="88"/>
    </row>
    <row r="187" spans="1:7" x14ac:dyDescent="0.2">
      <c r="A187" s="82">
        <v>35810</v>
      </c>
      <c r="B187" s="65">
        <v>2.35</v>
      </c>
      <c r="C187" s="65">
        <v>7.27</v>
      </c>
      <c r="E187" s="65">
        <v>6.8</v>
      </c>
      <c r="F187" s="65">
        <v>63.4</v>
      </c>
      <c r="G187" s="88"/>
    </row>
    <row r="188" spans="1:7" x14ac:dyDescent="0.2">
      <c r="A188" s="82">
        <v>35841</v>
      </c>
      <c r="B188" s="65">
        <v>2.12</v>
      </c>
      <c r="C188" s="65">
        <v>6.48</v>
      </c>
      <c r="E188" s="65">
        <v>6.86</v>
      </c>
      <c r="F188" s="65">
        <v>59.8</v>
      </c>
      <c r="G188" s="88"/>
    </row>
    <row r="189" spans="1:7" x14ac:dyDescent="0.2">
      <c r="A189" s="82">
        <v>35869</v>
      </c>
      <c r="B189" s="65">
        <v>2.38</v>
      </c>
      <c r="C189" s="65">
        <v>6.77</v>
      </c>
      <c r="E189" s="65">
        <v>7.18</v>
      </c>
      <c r="F189" s="65">
        <v>75.5</v>
      </c>
      <c r="G189" s="88"/>
    </row>
    <row r="190" spans="1:7" x14ac:dyDescent="0.2">
      <c r="A190" s="82">
        <v>35900</v>
      </c>
      <c r="B190" s="65">
        <v>2.33</v>
      </c>
      <c r="C190" s="65">
        <v>6.79</v>
      </c>
      <c r="E190" s="65">
        <v>6.76</v>
      </c>
      <c r="F190" s="65">
        <v>58.3</v>
      </c>
      <c r="G190" s="88"/>
    </row>
    <row r="191" spans="1:7" x14ac:dyDescent="0.2">
      <c r="A191" s="82">
        <v>35930</v>
      </c>
      <c r="B191" s="65">
        <v>2.4900000000000002</v>
      </c>
      <c r="C191" s="65">
        <v>7</v>
      </c>
      <c r="E191" s="65">
        <v>5.77</v>
      </c>
      <c r="F191" s="65">
        <v>53.9</v>
      </c>
      <c r="G191" s="88"/>
    </row>
    <row r="192" spans="1:7" x14ac:dyDescent="0.2">
      <c r="A192" s="82">
        <v>35961</v>
      </c>
      <c r="B192" s="65">
        <v>2.34</v>
      </c>
      <c r="C192" s="65">
        <v>7.31</v>
      </c>
      <c r="E192" s="65">
        <v>6.01</v>
      </c>
      <c r="F192" s="65">
        <v>58.4</v>
      </c>
      <c r="G192" s="88"/>
    </row>
    <row r="193" spans="1:7" x14ac:dyDescent="0.2">
      <c r="A193" s="82">
        <v>35991</v>
      </c>
      <c r="B193" s="65">
        <v>2.39</v>
      </c>
      <c r="C193" s="65">
        <v>7.06</v>
      </c>
      <c r="E193" s="65">
        <v>5.59</v>
      </c>
      <c r="F193" s="65">
        <v>36.4</v>
      </c>
      <c r="G193" s="88"/>
    </row>
    <row r="194" spans="1:7" x14ac:dyDescent="0.2">
      <c r="A194" s="82">
        <v>36022</v>
      </c>
      <c r="B194" s="65">
        <v>2.46</v>
      </c>
      <c r="C194" s="65">
        <v>7.2</v>
      </c>
      <c r="E194" s="65">
        <v>5.98</v>
      </c>
      <c r="F194" s="65">
        <v>29</v>
      </c>
      <c r="G194" s="88"/>
    </row>
    <row r="195" spans="1:7" x14ac:dyDescent="0.2">
      <c r="A195" s="82">
        <v>36053</v>
      </c>
      <c r="B195" s="65">
        <v>1.98</v>
      </c>
      <c r="C195" s="65">
        <v>7</v>
      </c>
      <c r="E195" s="65">
        <v>5.93</v>
      </c>
      <c r="F195" s="65">
        <v>33.200000000000003</v>
      </c>
      <c r="G195" s="88"/>
    </row>
    <row r="196" spans="1:7" x14ac:dyDescent="0.2">
      <c r="A196" s="82">
        <v>36083</v>
      </c>
      <c r="B196" s="65">
        <v>2.2200000000000002</v>
      </c>
      <c r="C196" s="65">
        <v>6.87</v>
      </c>
      <c r="E196" s="65">
        <v>5.73</v>
      </c>
      <c r="F196" s="65">
        <v>37.5</v>
      </c>
      <c r="G196" s="88"/>
    </row>
    <row r="197" spans="1:7" x14ac:dyDescent="0.2">
      <c r="A197" s="82">
        <v>36114</v>
      </c>
      <c r="B197" s="65">
        <v>2.4900000000000002</v>
      </c>
      <c r="C197" s="65">
        <v>6.79</v>
      </c>
      <c r="E197" s="65">
        <v>6.08</v>
      </c>
      <c r="F197" s="65">
        <v>38.799999999999997</v>
      </c>
      <c r="G197" s="88"/>
    </row>
    <row r="198" spans="1:7" x14ac:dyDescent="0.2">
      <c r="A198" s="82">
        <v>36144</v>
      </c>
      <c r="B198" s="65">
        <v>2.75</v>
      </c>
      <c r="C198" s="65">
        <v>6.88</v>
      </c>
      <c r="E198" s="65">
        <v>6.38</v>
      </c>
      <c r="F198" s="65">
        <v>49.2</v>
      </c>
      <c r="G198" s="88"/>
    </row>
    <row r="199" spans="1:7" x14ac:dyDescent="0.2">
      <c r="A199" s="82">
        <v>36175</v>
      </c>
      <c r="B199" s="65">
        <v>2.21</v>
      </c>
      <c r="C199" s="65">
        <v>6.82</v>
      </c>
      <c r="E199" s="65">
        <v>6.15</v>
      </c>
      <c r="F199" s="65">
        <v>63.5</v>
      </c>
      <c r="G199" s="88"/>
    </row>
    <row r="200" spans="1:7" x14ac:dyDescent="0.2">
      <c r="A200" s="82">
        <v>36206</v>
      </c>
      <c r="B200" s="65">
        <v>2.2000000000000002</v>
      </c>
      <c r="C200" s="65">
        <v>6.54</v>
      </c>
      <c r="E200" s="65">
        <v>6.64</v>
      </c>
      <c r="F200" s="65">
        <v>60.4</v>
      </c>
      <c r="G200" s="88"/>
    </row>
    <row r="201" spans="1:7" x14ac:dyDescent="0.2">
      <c r="A201" s="82">
        <v>36234</v>
      </c>
      <c r="B201" s="65">
        <v>2.06</v>
      </c>
      <c r="C201" s="65">
        <v>6.22</v>
      </c>
      <c r="E201" s="65">
        <v>5.46</v>
      </c>
      <c r="F201" s="65">
        <v>61.4</v>
      </c>
      <c r="G201" s="88"/>
    </row>
    <row r="202" spans="1:7" x14ac:dyDescent="0.2">
      <c r="A202" s="82">
        <v>36265</v>
      </c>
      <c r="B202" s="65">
        <v>2.15</v>
      </c>
      <c r="C202" s="65">
        <v>5.98</v>
      </c>
      <c r="E202" s="65">
        <v>5.88</v>
      </c>
      <c r="F202" s="65">
        <v>62.5</v>
      </c>
      <c r="G202" s="88"/>
    </row>
    <row r="203" spans="1:7" x14ac:dyDescent="0.2">
      <c r="A203" s="82">
        <v>36295</v>
      </c>
      <c r="B203" s="65">
        <v>2.7</v>
      </c>
      <c r="C203" s="65">
        <v>6.22</v>
      </c>
      <c r="E203" s="65">
        <v>5.53</v>
      </c>
      <c r="F203" s="65">
        <v>51.1</v>
      </c>
      <c r="G203" s="88"/>
    </row>
    <row r="204" spans="1:7" x14ac:dyDescent="0.2">
      <c r="A204" s="82">
        <v>36326</v>
      </c>
      <c r="B204" s="65">
        <v>2.6</v>
      </c>
      <c r="C204" s="65">
        <v>6.82</v>
      </c>
      <c r="E204" s="65">
        <v>5.74</v>
      </c>
      <c r="F204" s="65">
        <v>61.9</v>
      </c>
      <c r="G204" s="88"/>
    </row>
    <row r="205" spans="1:7" x14ac:dyDescent="0.2">
      <c r="A205" s="82">
        <v>36356</v>
      </c>
      <c r="B205" s="65">
        <v>2.61</v>
      </c>
      <c r="C205" s="65">
        <v>7.04</v>
      </c>
      <c r="E205" s="65">
        <v>6</v>
      </c>
      <c r="F205" s="65">
        <v>53.8</v>
      </c>
      <c r="G205" s="88"/>
    </row>
    <row r="206" spans="1:7" x14ac:dyDescent="0.2">
      <c r="A206" s="82">
        <v>36387</v>
      </c>
      <c r="B206" s="65">
        <v>2.82</v>
      </c>
      <c r="C206" s="65">
        <v>7.21</v>
      </c>
      <c r="E206" s="65">
        <v>6.42</v>
      </c>
      <c r="F206" s="65">
        <v>39</v>
      </c>
      <c r="G206" s="88"/>
    </row>
    <row r="207" spans="1:7" x14ac:dyDescent="0.2">
      <c r="A207" s="82">
        <v>36418</v>
      </c>
      <c r="B207" s="65">
        <v>3.02</v>
      </c>
      <c r="C207" s="65">
        <v>6.88</v>
      </c>
      <c r="E207" s="65">
        <v>6.3</v>
      </c>
      <c r="F207" s="65">
        <v>51.2</v>
      </c>
      <c r="G207" s="88"/>
    </row>
    <row r="208" spans="1:7" x14ac:dyDescent="0.2">
      <c r="A208" s="82">
        <v>36448</v>
      </c>
      <c r="B208" s="65">
        <v>3.44</v>
      </c>
      <c r="C208" s="65">
        <v>7.51</v>
      </c>
      <c r="E208" s="65">
        <v>6.69</v>
      </c>
      <c r="F208" s="65">
        <v>55.4</v>
      </c>
      <c r="G208" s="88"/>
    </row>
    <row r="209" spans="1:8" x14ac:dyDescent="0.2">
      <c r="A209" s="82">
        <v>36479</v>
      </c>
      <c r="B209" s="65">
        <v>3.27</v>
      </c>
      <c r="C209" s="65">
        <v>7.13</v>
      </c>
      <c r="E209" s="65">
        <v>6.74</v>
      </c>
      <c r="F209" s="65">
        <v>54.2</v>
      </c>
      <c r="G209" s="88"/>
    </row>
    <row r="210" spans="1:8" x14ac:dyDescent="0.2">
      <c r="A210" s="82">
        <v>36509</v>
      </c>
      <c r="B210" s="65">
        <v>2.65</v>
      </c>
      <c r="C210" s="65">
        <v>6.52</v>
      </c>
      <c r="E210" s="65">
        <v>6.76</v>
      </c>
      <c r="F210" s="65">
        <v>60.7</v>
      </c>
      <c r="G210" s="88"/>
    </row>
    <row r="211" spans="1:8" x14ac:dyDescent="0.2">
      <c r="A211" s="82">
        <v>36540</v>
      </c>
      <c r="B211" s="65">
        <v>2.59</v>
      </c>
      <c r="C211" s="65">
        <v>6.32</v>
      </c>
      <c r="E211" s="65">
        <v>6.2</v>
      </c>
      <c r="F211" s="65">
        <v>58.3</v>
      </c>
      <c r="G211" s="88"/>
    </row>
    <row r="212" spans="1:8" x14ac:dyDescent="0.2">
      <c r="A212" s="82">
        <v>36571</v>
      </c>
      <c r="B212" s="65">
        <v>2.88</v>
      </c>
      <c r="C212" s="65">
        <v>7.01</v>
      </c>
      <c r="E212" s="65">
        <v>6.73</v>
      </c>
      <c r="F212" s="65">
        <v>61.2</v>
      </c>
      <c r="G212" s="88"/>
    </row>
    <row r="213" spans="1:8" x14ac:dyDescent="0.2">
      <c r="A213" s="82">
        <v>36600</v>
      </c>
      <c r="B213" s="65">
        <v>2.9</v>
      </c>
      <c r="C213" s="65">
        <v>7.07</v>
      </c>
      <c r="E213" s="65">
        <v>6.68</v>
      </c>
      <c r="F213" s="65">
        <v>60.3</v>
      </c>
      <c r="G213" s="88"/>
    </row>
    <row r="214" spans="1:8" x14ac:dyDescent="0.2">
      <c r="A214" s="82">
        <v>36631</v>
      </c>
      <c r="B214" s="65">
        <v>3.4</v>
      </c>
      <c r="C214" s="65">
        <v>7.2</v>
      </c>
      <c r="E214" s="65">
        <v>6.29</v>
      </c>
      <c r="F214" s="65">
        <v>59.1</v>
      </c>
      <c r="G214" s="88"/>
    </row>
    <row r="215" spans="1:8" x14ac:dyDescent="0.2">
      <c r="A215" s="82">
        <v>36661</v>
      </c>
      <c r="B215" s="65">
        <v>3.44</v>
      </c>
      <c r="C215" s="65">
        <v>7.78</v>
      </c>
      <c r="E215" s="65">
        <v>7.04</v>
      </c>
      <c r="F215" s="65">
        <v>54.5</v>
      </c>
      <c r="G215" s="88"/>
    </row>
    <row r="216" spans="1:8" x14ac:dyDescent="0.2">
      <c r="A216" s="82">
        <v>36692</v>
      </c>
      <c r="B216" s="65">
        <v>4.42</v>
      </c>
      <c r="C216" s="65">
        <v>8.3800000000000008</v>
      </c>
      <c r="E216" s="65">
        <v>6.69</v>
      </c>
      <c r="F216" s="65">
        <v>59.3</v>
      </c>
      <c r="G216" s="88"/>
    </row>
    <row r="217" spans="1:8" x14ac:dyDescent="0.2">
      <c r="A217" s="82">
        <v>36722</v>
      </c>
      <c r="B217" s="65">
        <v>4.7699999999999996</v>
      </c>
      <c r="C217" s="65">
        <v>8.93</v>
      </c>
      <c r="E217" s="65">
        <v>7.57</v>
      </c>
      <c r="F217" s="65">
        <v>52.3</v>
      </c>
      <c r="G217" s="88"/>
    </row>
    <row r="218" spans="1:8" x14ac:dyDescent="0.2">
      <c r="A218" s="82">
        <v>36753</v>
      </c>
      <c r="B218" s="65">
        <v>4.1100000000000003</v>
      </c>
      <c r="C218" s="65">
        <v>8.75</v>
      </c>
      <c r="E218" s="65">
        <v>7.29</v>
      </c>
      <c r="F218" s="65">
        <v>47.5</v>
      </c>
      <c r="G218" s="88"/>
    </row>
    <row r="219" spans="1:8" x14ac:dyDescent="0.2">
      <c r="A219" s="82">
        <v>36784</v>
      </c>
      <c r="B219" s="65">
        <v>4.9800000000000004</v>
      </c>
      <c r="C219" s="65">
        <v>8.84</v>
      </c>
      <c r="E219" s="65">
        <v>7.96</v>
      </c>
      <c r="F219" s="65">
        <v>49.8</v>
      </c>
      <c r="G219" s="88"/>
    </row>
    <row r="220" spans="1:8" x14ac:dyDescent="0.2">
      <c r="A220" s="82">
        <v>36814</v>
      </c>
      <c r="B220" s="65">
        <v>5.17</v>
      </c>
      <c r="C220" s="65">
        <v>9.89</v>
      </c>
      <c r="E220" s="65">
        <v>8.52</v>
      </c>
      <c r="F220" s="65">
        <v>57</v>
      </c>
      <c r="G220" s="88"/>
    </row>
    <row r="221" spans="1:8" x14ac:dyDescent="0.2">
      <c r="A221" s="82">
        <v>36845</v>
      </c>
      <c r="B221" s="65">
        <v>5.09</v>
      </c>
      <c r="C221" s="65">
        <v>9.5399999999999991</v>
      </c>
      <c r="E221" s="65">
        <v>8.76</v>
      </c>
      <c r="F221" s="65">
        <v>56.4</v>
      </c>
      <c r="G221" s="88"/>
    </row>
    <row r="222" spans="1:8" x14ac:dyDescent="0.2">
      <c r="A222" s="82">
        <v>36875</v>
      </c>
      <c r="B222" s="65">
        <v>7.3</v>
      </c>
      <c r="C222" s="65">
        <v>10.48</v>
      </c>
      <c r="E222" s="65">
        <v>10.41</v>
      </c>
      <c r="F222" s="65">
        <v>63.5</v>
      </c>
      <c r="G222" s="88"/>
    </row>
    <row r="223" spans="1:8" x14ac:dyDescent="0.2">
      <c r="A223" s="82">
        <v>36906</v>
      </c>
      <c r="B223" s="65">
        <v>12.64</v>
      </c>
      <c r="C223" s="65">
        <v>12.23</v>
      </c>
      <c r="E223" s="65">
        <v>12.35</v>
      </c>
      <c r="F223" s="65">
        <v>63.8</v>
      </c>
      <c r="G223" s="88">
        <v>7.75</v>
      </c>
      <c r="H223" s="65">
        <v>14.3</v>
      </c>
    </row>
    <row r="224" spans="1:8" x14ac:dyDescent="0.2">
      <c r="A224" s="82">
        <v>36937</v>
      </c>
      <c r="B224" s="65">
        <v>9.42</v>
      </c>
      <c r="C224" s="65">
        <v>13.91</v>
      </c>
      <c r="E224" s="65">
        <v>14.26</v>
      </c>
      <c r="F224" s="65">
        <v>66.5</v>
      </c>
      <c r="G224" s="88">
        <v>9.34</v>
      </c>
      <c r="H224" s="65">
        <v>12.9</v>
      </c>
    </row>
    <row r="225" spans="1:9" x14ac:dyDescent="0.2">
      <c r="A225" s="82">
        <v>36965</v>
      </c>
      <c r="B225" s="65">
        <v>8.36</v>
      </c>
      <c r="C225" s="65">
        <v>13.92</v>
      </c>
      <c r="E225" s="65">
        <v>14.2</v>
      </c>
      <c r="F225" s="65">
        <v>64.3</v>
      </c>
      <c r="G225" s="88">
        <v>9.84</v>
      </c>
      <c r="H225" s="65">
        <v>13</v>
      </c>
    </row>
    <row r="226" spans="1:9" x14ac:dyDescent="0.2">
      <c r="A226" s="82">
        <v>36996</v>
      </c>
      <c r="B226" s="65">
        <v>7.52</v>
      </c>
      <c r="C226" s="65">
        <v>12.05</v>
      </c>
      <c r="E226" s="65">
        <v>11.58</v>
      </c>
      <c r="F226" s="65">
        <v>51.9</v>
      </c>
      <c r="G226" s="88">
        <v>10.06</v>
      </c>
      <c r="H226" s="65">
        <v>10.4</v>
      </c>
    </row>
    <row r="227" spans="1:9" x14ac:dyDescent="0.2">
      <c r="A227" s="82">
        <v>37026</v>
      </c>
      <c r="B227" s="65">
        <v>7.32</v>
      </c>
      <c r="C227" s="65">
        <v>11.74</v>
      </c>
      <c r="E227" s="65">
        <v>10.78</v>
      </c>
      <c r="F227" s="65">
        <v>62.7</v>
      </c>
      <c r="G227" s="88">
        <v>7.53</v>
      </c>
      <c r="H227" s="65">
        <v>9</v>
      </c>
    </row>
    <row r="228" spans="1:9" x14ac:dyDescent="0.2">
      <c r="A228" s="82">
        <v>37057</v>
      </c>
      <c r="B228" s="65">
        <v>8.08</v>
      </c>
      <c r="C228" s="65">
        <v>11.4</v>
      </c>
      <c r="E228" s="65">
        <v>9.65</v>
      </c>
      <c r="F228" s="65">
        <v>66.2</v>
      </c>
      <c r="G228" s="88">
        <v>7.09</v>
      </c>
      <c r="H228" s="65">
        <v>7.7</v>
      </c>
    </row>
    <row r="229" spans="1:9" x14ac:dyDescent="0.2">
      <c r="A229" s="82">
        <v>37087</v>
      </c>
      <c r="B229" s="65">
        <v>2.92</v>
      </c>
      <c r="C229" s="65">
        <v>8.75</v>
      </c>
      <c r="E229" s="65">
        <v>7.32</v>
      </c>
      <c r="F229" s="65">
        <v>59.8</v>
      </c>
      <c r="G229" s="88">
        <v>5.17</v>
      </c>
      <c r="H229" s="65">
        <v>6.6</v>
      </c>
    </row>
    <row r="230" spans="1:9" x14ac:dyDescent="0.2">
      <c r="A230" s="82">
        <v>37118</v>
      </c>
      <c r="B230" s="65">
        <v>2.8</v>
      </c>
      <c r="C230" s="65">
        <v>8.26</v>
      </c>
      <c r="E230" s="65">
        <v>6.69</v>
      </c>
      <c r="F230" s="65">
        <v>60.3</v>
      </c>
      <c r="G230" s="88">
        <v>4.68</v>
      </c>
      <c r="H230" s="65">
        <v>6.7</v>
      </c>
    </row>
    <row r="231" spans="1:9" x14ac:dyDescent="0.2">
      <c r="A231" s="82">
        <v>37149</v>
      </c>
      <c r="B231" s="65">
        <v>2.71</v>
      </c>
      <c r="C231" s="65">
        <v>7.33</v>
      </c>
      <c r="E231" s="65">
        <v>5.56</v>
      </c>
      <c r="F231" s="65">
        <v>60.3</v>
      </c>
      <c r="G231" s="88">
        <v>3.83</v>
      </c>
      <c r="H231" s="65">
        <v>6.4</v>
      </c>
    </row>
    <row r="232" spans="1:9" x14ac:dyDescent="0.2">
      <c r="A232" s="82">
        <v>37179</v>
      </c>
      <c r="B232" s="65">
        <v>2.38</v>
      </c>
      <c r="C232" s="65">
        <v>6.05</v>
      </c>
      <c r="E232" s="65">
        <v>4.67</v>
      </c>
      <c r="F232" s="65">
        <v>63.5</v>
      </c>
      <c r="G232" s="88">
        <v>3.31</v>
      </c>
      <c r="H232" s="65">
        <v>8</v>
      </c>
    </row>
    <row r="233" spans="1:9" x14ac:dyDescent="0.2">
      <c r="A233" s="82">
        <v>37210</v>
      </c>
      <c r="B233" s="65">
        <v>3.15</v>
      </c>
      <c r="C233" s="65">
        <v>5.88</v>
      </c>
      <c r="E233" s="65">
        <v>5.18</v>
      </c>
      <c r="F233" s="65">
        <v>63.2</v>
      </c>
      <c r="G233" s="88">
        <v>3.4</v>
      </c>
      <c r="H233" s="65">
        <v>8.1999999999999993</v>
      </c>
    </row>
    <row r="234" spans="1:9" x14ac:dyDescent="0.2">
      <c r="A234" s="82">
        <v>37240</v>
      </c>
      <c r="B234" s="65">
        <v>2.8</v>
      </c>
      <c r="C234" s="65">
        <v>6.08</v>
      </c>
      <c r="E234" s="65">
        <v>5.35</v>
      </c>
      <c r="F234" s="65">
        <v>68</v>
      </c>
      <c r="G234" s="88">
        <v>3.75</v>
      </c>
      <c r="H234" s="65">
        <v>8</v>
      </c>
    </row>
    <row r="235" spans="1:9" x14ac:dyDescent="0.2">
      <c r="A235" s="82">
        <v>37271</v>
      </c>
      <c r="B235" s="65">
        <v>2.68</v>
      </c>
      <c r="C235" s="65">
        <v>7.13</v>
      </c>
      <c r="D235" s="65">
        <v>99.3</v>
      </c>
      <c r="E235" s="65">
        <v>6.61</v>
      </c>
      <c r="F235" s="65">
        <v>70.7</v>
      </c>
      <c r="G235" s="88">
        <v>5.51</v>
      </c>
      <c r="H235" s="65">
        <v>8</v>
      </c>
      <c r="I235" s="65">
        <v>3.42</v>
      </c>
    </row>
    <row r="236" spans="1:9" x14ac:dyDescent="0.2">
      <c r="A236" s="82">
        <v>37302</v>
      </c>
      <c r="B236" s="65">
        <v>2.4</v>
      </c>
      <c r="C236" s="65">
        <v>6.69</v>
      </c>
      <c r="D236" s="65">
        <v>99.3</v>
      </c>
      <c r="E236" s="65">
        <v>5.91</v>
      </c>
      <c r="F236" s="65">
        <v>70.5</v>
      </c>
      <c r="G236" s="88">
        <v>4.5</v>
      </c>
      <c r="H236" s="65">
        <v>9.4</v>
      </c>
      <c r="I236" s="65">
        <v>3.23</v>
      </c>
    </row>
    <row r="237" spans="1:9" x14ac:dyDescent="0.2">
      <c r="A237" s="82">
        <v>37330</v>
      </c>
      <c r="B237" s="65">
        <v>2.75</v>
      </c>
      <c r="C237" s="65">
        <v>6.01</v>
      </c>
      <c r="D237" s="65">
        <v>99.4</v>
      </c>
      <c r="E237" s="65">
        <v>5.57</v>
      </c>
      <c r="F237" s="65">
        <v>73.599999999999994</v>
      </c>
      <c r="G237" s="88">
        <v>4.25</v>
      </c>
      <c r="H237" s="65">
        <v>8.8000000000000007</v>
      </c>
      <c r="I237" s="65">
        <v>3.71</v>
      </c>
    </row>
    <row r="238" spans="1:9" x14ac:dyDescent="0.2">
      <c r="A238" s="82">
        <v>37361</v>
      </c>
      <c r="B238" s="65">
        <v>3.85</v>
      </c>
      <c r="C238" s="65">
        <v>6.86</v>
      </c>
      <c r="D238" s="65">
        <v>99.3</v>
      </c>
      <c r="E238" s="65">
        <v>6.14</v>
      </c>
      <c r="F238" s="65">
        <v>69.599999999999994</v>
      </c>
      <c r="G238" s="88">
        <v>5.48</v>
      </c>
      <c r="H238" s="65">
        <v>7.4</v>
      </c>
      <c r="I238" s="65">
        <v>4.01</v>
      </c>
    </row>
    <row r="239" spans="1:9" x14ac:dyDescent="0.2">
      <c r="A239" s="82">
        <v>37391</v>
      </c>
      <c r="B239" s="65">
        <v>3.18</v>
      </c>
      <c r="C239" s="65">
        <v>7.31</v>
      </c>
      <c r="D239" s="65">
        <v>99.3</v>
      </c>
      <c r="E239" s="65">
        <v>5.7</v>
      </c>
      <c r="F239" s="65">
        <v>65.5</v>
      </c>
      <c r="G239" s="88">
        <v>4.84</v>
      </c>
      <c r="H239" s="65">
        <v>9.5</v>
      </c>
      <c r="I239" s="65">
        <v>3.84</v>
      </c>
    </row>
    <row r="240" spans="1:9" x14ac:dyDescent="0.2">
      <c r="A240" s="82">
        <v>37422</v>
      </c>
      <c r="B240" s="65">
        <v>2.98</v>
      </c>
      <c r="C240" s="65">
        <v>7.18</v>
      </c>
      <c r="D240" s="65">
        <v>99.2</v>
      </c>
      <c r="E240" s="65">
        <v>5.42</v>
      </c>
      <c r="F240" s="65">
        <v>65.2</v>
      </c>
      <c r="G240" s="88">
        <v>4.45</v>
      </c>
      <c r="H240" s="65">
        <v>7</v>
      </c>
      <c r="I240" s="65">
        <v>3.55</v>
      </c>
    </row>
    <row r="241" spans="1:9" x14ac:dyDescent="0.2">
      <c r="A241" s="82">
        <v>37452</v>
      </c>
      <c r="B241" s="65">
        <v>3.1</v>
      </c>
      <c r="C241" s="65">
        <v>7.22</v>
      </c>
      <c r="D241" s="65">
        <v>99.3</v>
      </c>
      <c r="E241" s="65">
        <v>5.5</v>
      </c>
      <c r="F241" s="65">
        <v>62.8</v>
      </c>
      <c r="G241" s="88">
        <v>4.53</v>
      </c>
      <c r="H241" s="65">
        <v>6.6</v>
      </c>
      <c r="I241" s="65">
        <v>3.51</v>
      </c>
    </row>
    <row r="242" spans="1:9" x14ac:dyDescent="0.2">
      <c r="A242" s="82">
        <v>37483</v>
      </c>
      <c r="B242" s="65">
        <v>2.82</v>
      </c>
      <c r="C242" s="65">
        <v>7.17</v>
      </c>
      <c r="D242" s="65">
        <v>99.3</v>
      </c>
      <c r="E242" s="65">
        <v>5.35</v>
      </c>
      <c r="F242" s="65">
        <v>62.8</v>
      </c>
      <c r="G242" s="88">
        <v>4.3</v>
      </c>
      <c r="H242" s="65">
        <v>6.9</v>
      </c>
      <c r="I242" s="65">
        <v>3.48</v>
      </c>
    </row>
    <row r="243" spans="1:9" x14ac:dyDescent="0.2">
      <c r="A243" s="82">
        <v>37514</v>
      </c>
      <c r="B243" s="65">
        <v>2.86</v>
      </c>
      <c r="C243" s="65">
        <v>7.28</v>
      </c>
      <c r="D243" s="65">
        <v>99.3</v>
      </c>
      <c r="E243" s="65">
        <v>5.46</v>
      </c>
      <c r="F243" s="65">
        <v>67.5</v>
      </c>
      <c r="G243" s="88">
        <v>4.46</v>
      </c>
      <c r="H243" s="65">
        <v>6.7</v>
      </c>
      <c r="I243" s="65">
        <v>3.75</v>
      </c>
    </row>
    <row r="244" spans="1:9" x14ac:dyDescent="0.2">
      <c r="A244" s="82">
        <v>37544</v>
      </c>
      <c r="B244" s="65">
        <v>3.35</v>
      </c>
      <c r="C244" s="65">
        <v>7.52</v>
      </c>
      <c r="D244" s="65">
        <v>99.5</v>
      </c>
      <c r="E244" s="65">
        <v>5.84</v>
      </c>
      <c r="F244" s="65">
        <v>69.2</v>
      </c>
      <c r="G244" s="88">
        <v>5.0199999999999996</v>
      </c>
      <c r="H244" s="65">
        <v>7.7</v>
      </c>
      <c r="I244" s="65">
        <v>4.22</v>
      </c>
    </row>
    <row r="245" spans="1:9" x14ac:dyDescent="0.2">
      <c r="A245" s="82">
        <v>37575</v>
      </c>
      <c r="B245" s="65">
        <v>4.04</v>
      </c>
      <c r="C245" s="65">
        <v>7.89</v>
      </c>
      <c r="D245" s="65">
        <v>99.5</v>
      </c>
      <c r="E245" s="65">
        <v>7.02</v>
      </c>
      <c r="F245" s="65">
        <v>68.5</v>
      </c>
      <c r="G245" s="88">
        <v>5.81</v>
      </c>
      <c r="H245" s="65">
        <v>7.2</v>
      </c>
      <c r="I245" s="65">
        <v>4.5199999999999996</v>
      </c>
    </row>
    <row r="246" spans="1:9" x14ac:dyDescent="0.2">
      <c r="A246" s="82">
        <v>37605</v>
      </c>
      <c r="B246" s="65">
        <v>4.3099999999999996</v>
      </c>
      <c r="C246" s="65">
        <v>7.75</v>
      </c>
      <c r="D246" s="65">
        <v>99.6</v>
      </c>
      <c r="E246" s="65">
        <v>7.44</v>
      </c>
      <c r="F246" s="65">
        <v>73</v>
      </c>
      <c r="G246" s="88">
        <v>6</v>
      </c>
      <c r="H246" s="65">
        <v>8.1</v>
      </c>
      <c r="I246" s="65">
        <v>4.93</v>
      </c>
    </row>
    <row r="247" spans="1:9" x14ac:dyDescent="0.2">
      <c r="A247" s="82">
        <v>37636</v>
      </c>
      <c r="B247" s="65">
        <v>4.7699999999999996</v>
      </c>
      <c r="C247" s="65">
        <v>8.85</v>
      </c>
      <c r="D247" s="65">
        <v>97.9</v>
      </c>
      <c r="E247" s="65">
        <v>7.85</v>
      </c>
      <c r="F247" s="65">
        <v>57.4</v>
      </c>
      <c r="G247" s="88">
        <v>7.36</v>
      </c>
      <c r="H247" s="65">
        <v>3.3</v>
      </c>
      <c r="I247" s="65">
        <v>5.17</v>
      </c>
    </row>
    <row r="248" spans="1:9" x14ac:dyDescent="0.2">
      <c r="A248" s="82">
        <v>37667</v>
      </c>
      <c r="B248" s="65">
        <v>4.8899999999999997</v>
      </c>
      <c r="C248" s="65">
        <v>8.7799999999999994</v>
      </c>
      <c r="D248" s="65">
        <v>98.4</v>
      </c>
      <c r="E248" s="65">
        <v>7.99</v>
      </c>
      <c r="F248" s="65">
        <v>61.9</v>
      </c>
      <c r="G248" s="88">
        <v>7.15</v>
      </c>
      <c r="H248" s="65">
        <v>7.1</v>
      </c>
      <c r="I248" s="65">
        <v>5.84</v>
      </c>
    </row>
    <row r="249" spans="1:9" x14ac:dyDescent="0.2">
      <c r="A249" s="82">
        <v>37695</v>
      </c>
      <c r="B249" s="65">
        <v>6.68</v>
      </c>
      <c r="C249" s="65">
        <v>9.49</v>
      </c>
      <c r="D249" s="65">
        <v>98.1</v>
      </c>
      <c r="E249" s="65">
        <v>8.8800000000000008</v>
      </c>
      <c r="F249" s="65">
        <v>72.3</v>
      </c>
      <c r="G249" s="88">
        <v>7.75</v>
      </c>
      <c r="H249" s="65">
        <v>4.9000000000000004</v>
      </c>
      <c r="I249" s="65">
        <v>6.93</v>
      </c>
    </row>
    <row r="250" spans="1:9" x14ac:dyDescent="0.2">
      <c r="A250" s="82">
        <v>37726</v>
      </c>
      <c r="B250" s="65">
        <v>4.72</v>
      </c>
      <c r="C250" s="65">
        <v>9.25</v>
      </c>
      <c r="D250" s="65">
        <v>97.8</v>
      </c>
      <c r="E250" s="65">
        <v>8.8800000000000008</v>
      </c>
      <c r="F250" s="65">
        <v>72.5</v>
      </c>
      <c r="G250" s="88">
        <v>7.84</v>
      </c>
      <c r="H250" s="65">
        <v>5.8</v>
      </c>
      <c r="I250" s="65">
        <v>5.31</v>
      </c>
    </row>
    <row r="251" spans="1:9" x14ac:dyDescent="0.2">
      <c r="A251" s="82">
        <v>37756</v>
      </c>
      <c r="B251" s="65">
        <v>5.05</v>
      </c>
      <c r="C251" s="65">
        <v>8.99</v>
      </c>
      <c r="D251" s="65">
        <v>98.6</v>
      </c>
      <c r="E251" s="65">
        <v>7.57</v>
      </c>
      <c r="F251" s="65">
        <v>74.8</v>
      </c>
      <c r="G251" s="88">
        <v>6.66</v>
      </c>
      <c r="H251" s="65">
        <v>5.0999999999999996</v>
      </c>
    </row>
    <row r="252" spans="1:9" x14ac:dyDescent="0.2">
      <c r="A252" s="82">
        <v>37787</v>
      </c>
      <c r="B252" s="65">
        <v>6.63</v>
      </c>
      <c r="C252" s="65">
        <v>9.4700000000000006</v>
      </c>
      <c r="D252" s="65">
        <v>98.4</v>
      </c>
      <c r="E252" s="65">
        <v>7.99</v>
      </c>
      <c r="F252" s="65">
        <v>74.5</v>
      </c>
      <c r="G252" s="88">
        <v>7.03</v>
      </c>
      <c r="H252" s="65">
        <v>4.5999999999999996</v>
      </c>
      <c r="I252" s="65">
        <v>5.87</v>
      </c>
    </row>
    <row r="253" spans="1:9" x14ac:dyDescent="0.2">
      <c r="A253" s="82">
        <v>37817</v>
      </c>
      <c r="B253" s="65">
        <v>4.8499999999999996</v>
      </c>
      <c r="C253" s="65">
        <v>9.7899999999999991</v>
      </c>
      <c r="D253" s="65">
        <v>98.4</v>
      </c>
      <c r="E253" s="65">
        <v>7.85</v>
      </c>
      <c r="F253" s="65">
        <v>67.900000000000006</v>
      </c>
      <c r="G253" s="88">
        <v>6.93</v>
      </c>
      <c r="H253" s="65">
        <v>4</v>
      </c>
      <c r="I253" s="65">
        <v>5.48</v>
      </c>
    </row>
    <row r="254" spans="1:9" x14ac:dyDescent="0.2">
      <c r="A254" s="82">
        <v>37848</v>
      </c>
      <c r="B254" s="65">
        <v>5.19</v>
      </c>
      <c r="C254" s="65">
        <v>9.57</v>
      </c>
      <c r="D254" s="65">
        <v>98.4</v>
      </c>
      <c r="E254" s="65">
        <v>7.87</v>
      </c>
      <c r="F254" s="65">
        <v>77.900000000000006</v>
      </c>
      <c r="G254" s="88">
        <v>6.94</v>
      </c>
      <c r="H254" s="65">
        <v>4.8</v>
      </c>
      <c r="I254" s="65">
        <v>5.25</v>
      </c>
    </row>
    <row r="255" spans="1:9" x14ac:dyDescent="0.2">
      <c r="A255" s="82">
        <v>37879</v>
      </c>
      <c r="B255" s="65">
        <v>5.32</v>
      </c>
      <c r="C255" s="65">
        <v>9.59</v>
      </c>
      <c r="D255" s="65">
        <v>98.4</v>
      </c>
      <c r="E255" s="65">
        <v>8.0500000000000007</v>
      </c>
      <c r="F255" s="65">
        <v>72</v>
      </c>
      <c r="G255" s="88">
        <v>7.18</v>
      </c>
      <c r="H255" s="65">
        <v>4.3</v>
      </c>
      <c r="I255" s="65">
        <v>5.25</v>
      </c>
    </row>
    <row r="256" spans="1:9" x14ac:dyDescent="0.2">
      <c r="A256" s="82">
        <v>37909</v>
      </c>
      <c r="B256" s="65">
        <v>4.83</v>
      </c>
      <c r="C256" s="65">
        <v>9.2899999999999991</v>
      </c>
      <c r="D256" s="65">
        <v>98.4</v>
      </c>
      <c r="E256" s="65">
        <v>7.53</v>
      </c>
      <c r="F256" s="65">
        <v>67.400000000000006</v>
      </c>
      <c r="G256" s="88">
        <v>6.94</v>
      </c>
      <c r="H256" s="65">
        <v>4.0999999999999996</v>
      </c>
      <c r="I256" s="65">
        <v>5.0599999999999996</v>
      </c>
    </row>
    <row r="257" spans="1:9" x14ac:dyDescent="0.2">
      <c r="A257" s="82">
        <v>37940</v>
      </c>
      <c r="B257" s="65">
        <v>4.72</v>
      </c>
      <c r="C257" s="65">
        <v>8.64</v>
      </c>
      <c r="D257" s="65">
        <v>98.5</v>
      </c>
      <c r="E257" s="65">
        <v>7.96</v>
      </c>
      <c r="F257" s="65">
        <v>78.099999999999994</v>
      </c>
      <c r="G257" s="88">
        <v>6.89</v>
      </c>
      <c r="H257" s="65">
        <v>5.3</v>
      </c>
      <c r="I257" s="65">
        <v>4.96</v>
      </c>
    </row>
    <row r="258" spans="1:9" x14ac:dyDescent="0.2">
      <c r="A258" s="82">
        <v>37970</v>
      </c>
      <c r="B258" s="65">
        <v>4.76</v>
      </c>
      <c r="C258" s="65">
        <v>9</v>
      </c>
      <c r="D258" s="65">
        <v>98.5</v>
      </c>
      <c r="E258" s="65">
        <v>8.7899999999999991</v>
      </c>
      <c r="F258" s="65">
        <v>78.7</v>
      </c>
      <c r="G258" s="88">
        <v>7.48</v>
      </c>
      <c r="H258" s="65">
        <v>6.2</v>
      </c>
      <c r="I258" s="65">
        <v>5.62</v>
      </c>
    </row>
    <row r="259" spans="1:9" x14ac:dyDescent="0.2">
      <c r="A259" s="82">
        <v>38001</v>
      </c>
      <c r="B259" s="65">
        <v>5.8</v>
      </c>
      <c r="C259" s="65">
        <v>9.8800000000000008</v>
      </c>
      <c r="D259" s="65">
        <v>99.5</v>
      </c>
      <c r="E259" s="65">
        <v>9.3699999999999992</v>
      </c>
      <c r="F259" s="65">
        <v>72.3</v>
      </c>
      <c r="G259" s="88">
        <v>8.66</v>
      </c>
      <c r="H259" s="65">
        <v>5.2</v>
      </c>
      <c r="I259" s="65">
        <v>5.91</v>
      </c>
    </row>
    <row r="260" spans="1:9" x14ac:dyDescent="0.2">
      <c r="A260" s="82">
        <v>38032</v>
      </c>
      <c r="B260" s="65">
        <v>5.59</v>
      </c>
      <c r="C260" s="65">
        <v>9.86</v>
      </c>
      <c r="D260" s="65">
        <v>99.6</v>
      </c>
      <c r="E260" s="65">
        <v>8.8800000000000008</v>
      </c>
      <c r="F260" s="65">
        <v>71.7</v>
      </c>
      <c r="G260" s="88">
        <v>7.92</v>
      </c>
      <c r="H260" s="65">
        <v>8.3000000000000007</v>
      </c>
      <c r="I260" s="65">
        <v>5.71</v>
      </c>
    </row>
    <row r="261" spans="1:9" x14ac:dyDescent="0.2">
      <c r="A261" s="82">
        <v>38061</v>
      </c>
      <c r="B261" s="65">
        <v>5.04</v>
      </c>
      <c r="C261" s="65">
        <v>8.7100000000000009</v>
      </c>
      <c r="D261" s="65">
        <v>99.8</v>
      </c>
      <c r="E261" s="65">
        <v>8.2100000000000009</v>
      </c>
      <c r="F261" s="65">
        <v>71.3</v>
      </c>
      <c r="G261" s="88">
        <v>7.7</v>
      </c>
      <c r="H261" s="65">
        <v>5.8</v>
      </c>
      <c r="I261" s="65">
        <v>5.36</v>
      </c>
    </row>
    <row r="262" spans="1:9" x14ac:dyDescent="0.2">
      <c r="A262" s="82">
        <v>38092</v>
      </c>
      <c r="B262" s="65">
        <v>5.23</v>
      </c>
      <c r="C262" s="65">
        <v>8.2799999999999994</v>
      </c>
      <c r="D262" s="65">
        <v>99.7</v>
      </c>
      <c r="E262" s="65">
        <v>7.29</v>
      </c>
      <c r="F262" s="65">
        <v>72.400000000000006</v>
      </c>
      <c r="G262" s="88">
        <v>6.68</v>
      </c>
      <c r="H262" s="65">
        <v>5.2</v>
      </c>
      <c r="I262" s="65">
        <v>5.78</v>
      </c>
    </row>
    <row r="263" spans="1:9" x14ac:dyDescent="0.2">
      <c r="A263" s="82">
        <v>38122</v>
      </c>
      <c r="B263" s="65">
        <v>5.83</v>
      </c>
      <c r="C263" s="65">
        <v>9.2899999999999991</v>
      </c>
      <c r="D263" s="65">
        <v>99.8</v>
      </c>
      <c r="E263" s="65">
        <v>7.84</v>
      </c>
      <c r="F263" s="65">
        <v>67.2</v>
      </c>
      <c r="G263" s="88">
        <v>7.11</v>
      </c>
      <c r="H263" s="65">
        <v>5.3</v>
      </c>
      <c r="I263" s="65">
        <v>6.19</v>
      </c>
    </row>
    <row r="264" spans="1:9" x14ac:dyDescent="0.2">
      <c r="A264" s="82">
        <v>38153</v>
      </c>
      <c r="B264" s="65">
        <v>6.5</v>
      </c>
      <c r="C264" s="65">
        <v>10.039999999999999</v>
      </c>
      <c r="D264" s="65">
        <v>99.6</v>
      </c>
      <c r="E264" s="65">
        <v>8.2799999999999994</v>
      </c>
      <c r="F264" s="65">
        <v>73.099999999999994</v>
      </c>
      <c r="G264" s="88">
        <v>7.53</v>
      </c>
      <c r="H264" s="65">
        <v>3.8</v>
      </c>
      <c r="I264" s="65">
        <v>6.47</v>
      </c>
    </row>
    <row r="265" spans="1:9" x14ac:dyDescent="0.2">
      <c r="A265" s="82">
        <v>38183</v>
      </c>
      <c r="B265" s="65">
        <v>6.3</v>
      </c>
      <c r="C265" s="65">
        <v>10.06</v>
      </c>
      <c r="D265" s="65">
        <v>99.5</v>
      </c>
      <c r="E265" s="65">
        <v>8.25</v>
      </c>
      <c r="F265" s="65">
        <v>69.5</v>
      </c>
      <c r="G265" s="88">
        <v>7.68</v>
      </c>
      <c r="H265" s="65">
        <v>4.5999999999999996</v>
      </c>
      <c r="I265" s="65">
        <v>6.36</v>
      </c>
    </row>
    <row r="266" spans="1:9" x14ac:dyDescent="0.2">
      <c r="A266" s="82">
        <v>38214</v>
      </c>
      <c r="B266" s="65">
        <v>6.14</v>
      </c>
      <c r="C266" s="65">
        <v>10.07</v>
      </c>
      <c r="D266" s="65">
        <v>99.5</v>
      </c>
      <c r="E266" s="65">
        <v>8.24</v>
      </c>
      <c r="F266" s="65">
        <v>68.2</v>
      </c>
      <c r="G266" s="88">
        <v>7.65</v>
      </c>
      <c r="H266" s="65">
        <v>4.4000000000000004</v>
      </c>
      <c r="I266" s="65">
        <v>6.05</v>
      </c>
    </row>
    <row r="267" spans="1:9" x14ac:dyDescent="0.2">
      <c r="A267" s="82">
        <v>38245</v>
      </c>
      <c r="B267" s="65">
        <v>5.51</v>
      </c>
      <c r="C267" s="65">
        <v>9.92</v>
      </c>
      <c r="D267" s="65">
        <v>99.6</v>
      </c>
      <c r="E267" s="65">
        <v>7.9</v>
      </c>
      <c r="F267" s="65">
        <v>67.8</v>
      </c>
      <c r="G267" s="88">
        <v>7.55</v>
      </c>
      <c r="H267" s="65">
        <v>4.3</v>
      </c>
      <c r="I267" s="65">
        <v>5.28</v>
      </c>
    </row>
    <row r="268" spans="1:9" x14ac:dyDescent="0.2">
      <c r="A268" s="82">
        <v>38275</v>
      </c>
      <c r="B268" s="65">
        <v>5.46</v>
      </c>
      <c r="C268" s="65">
        <v>9.73</v>
      </c>
      <c r="D268" s="65">
        <v>99.6</v>
      </c>
      <c r="E268" s="65">
        <v>8.08</v>
      </c>
      <c r="F268" s="65">
        <v>68.7</v>
      </c>
      <c r="G268" s="88">
        <v>7.39</v>
      </c>
      <c r="H268" s="65">
        <v>5</v>
      </c>
      <c r="I268" s="65">
        <v>5.73</v>
      </c>
    </row>
    <row r="269" spans="1:9" x14ac:dyDescent="0.2">
      <c r="A269" s="82">
        <v>38306</v>
      </c>
      <c r="B269" s="65">
        <v>7.53</v>
      </c>
      <c r="C269" s="65">
        <v>10.86</v>
      </c>
      <c r="D269" s="65">
        <v>99.6</v>
      </c>
      <c r="E269" s="65">
        <v>9.64</v>
      </c>
      <c r="F269" s="65">
        <v>72.2</v>
      </c>
      <c r="G269" s="88">
        <v>8.68</v>
      </c>
      <c r="H269" s="65">
        <v>5.3</v>
      </c>
      <c r="I269" s="65">
        <v>7.01</v>
      </c>
    </row>
    <row r="270" spans="1:9" x14ac:dyDescent="0.2">
      <c r="A270" s="82">
        <v>38336</v>
      </c>
      <c r="B270" s="65">
        <v>6.89</v>
      </c>
      <c r="C270" s="65">
        <v>10.74</v>
      </c>
      <c r="D270" s="65">
        <v>99.6</v>
      </c>
      <c r="E270" s="65">
        <v>9.9600000000000009</v>
      </c>
      <c r="F270" s="65">
        <v>75.5</v>
      </c>
      <c r="G270" s="88">
        <v>9.52</v>
      </c>
      <c r="H270" s="65">
        <v>5.9</v>
      </c>
      <c r="I270" s="65">
        <v>6.82</v>
      </c>
    </row>
    <row r="271" spans="1:9" x14ac:dyDescent="0.2">
      <c r="A271" s="82">
        <v>38367</v>
      </c>
      <c r="B271" s="65">
        <v>6.34</v>
      </c>
      <c r="C271" s="65">
        <v>10.98</v>
      </c>
      <c r="D271" s="65">
        <v>99.6</v>
      </c>
      <c r="E271" s="65">
        <v>10.18</v>
      </c>
      <c r="F271" s="65">
        <v>71.8</v>
      </c>
      <c r="G271" s="88">
        <v>9.5299999999999994</v>
      </c>
      <c r="H271" s="65">
        <v>5.6</v>
      </c>
      <c r="I271" s="65">
        <v>6.29</v>
      </c>
    </row>
    <row r="272" spans="1:9" x14ac:dyDescent="0.2">
      <c r="A272" s="82">
        <v>38398</v>
      </c>
      <c r="B272" s="65">
        <v>6.16</v>
      </c>
      <c r="C272" s="65">
        <v>10.74</v>
      </c>
      <c r="D272" s="65">
        <v>99.7</v>
      </c>
      <c r="E272" s="65">
        <v>9.83</v>
      </c>
      <c r="F272" s="65">
        <v>71.400000000000006</v>
      </c>
      <c r="G272" s="88">
        <v>8.8800000000000008</v>
      </c>
      <c r="H272" s="65">
        <v>6.6</v>
      </c>
      <c r="I272" s="65">
        <v>6.33</v>
      </c>
    </row>
    <row r="273" spans="1:9" x14ac:dyDescent="0.2">
      <c r="A273" s="82">
        <v>38426</v>
      </c>
      <c r="B273" s="65">
        <v>6.3</v>
      </c>
      <c r="C273" s="65">
        <v>9.98</v>
      </c>
      <c r="D273" s="65">
        <v>99.7</v>
      </c>
      <c r="E273" s="65">
        <v>9.52</v>
      </c>
      <c r="F273" s="65">
        <v>71.900000000000006</v>
      </c>
      <c r="G273" s="88">
        <v>8.94</v>
      </c>
      <c r="H273" s="65">
        <v>4.8</v>
      </c>
      <c r="I273" s="65">
        <v>6.83</v>
      </c>
    </row>
    <row r="274" spans="1:9" x14ac:dyDescent="0.2">
      <c r="A274" s="82">
        <v>38457</v>
      </c>
      <c r="B274" s="65">
        <v>6.79</v>
      </c>
      <c r="C274" s="65">
        <v>10.38</v>
      </c>
      <c r="D274" s="65">
        <v>99.7</v>
      </c>
      <c r="E274" s="65">
        <v>9.31</v>
      </c>
      <c r="F274" s="65">
        <v>74.8</v>
      </c>
      <c r="G274" s="88">
        <v>8.4</v>
      </c>
      <c r="H274" s="65">
        <v>5.3</v>
      </c>
      <c r="I274" s="65">
        <v>7.14</v>
      </c>
    </row>
    <row r="275" spans="1:9" x14ac:dyDescent="0.2">
      <c r="A275" s="82">
        <v>38487</v>
      </c>
      <c r="B275" s="65">
        <v>7.04</v>
      </c>
      <c r="C275" s="65">
        <v>11.13</v>
      </c>
      <c r="D275" s="65">
        <v>99.7</v>
      </c>
      <c r="E275" s="65">
        <v>9.42</v>
      </c>
      <c r="F275" s="65">
        <v>68.3</v>
      </c>
      <c r="G275" s="88">
        <v>8.7100000000000009</v>
      </c>
      <c r="H275" s="65">
        <v>5.2</v>
      </c>
      <c r="I275" s="65">
        <v>6.53</v>
      </c>
    </row>
    <row r="276" spans="1:9" x14ac:dyDescent="0.2">
      <c r="A276" s="82">
        <v>38518</v>
      </c>
      <c r="B276" s="65">
        <v>6.37</v>
      </c>
      <c r="C276" s="65">
        <v>10.86</v>
      </c>
      <c r="D276" s="65">
        <v>99.6</v>
      </c>
      <c r="E276" s="65">
        <v>9</v>
      </c>
      <c r="F276" s="65">
        <v>68.8</v>
      </c>
      <c r="G276" s="88">
        <v>8.4600000000000009</v>
      </c>
      <c r="H276" s="65">
        <v>5.0999999999999996</v>
      </c>
      <c r="I276" s="65">
        <v>6.49</v>
      </c>
    </row>
    <row r="277" spans="1:9" x14ac:dyDescent="0.2">
      <c r="A277" s="82">
        <v>38548</v>
      </c>
      <c r="B277" s="65">
        <v>6.97</v>
      </c>
      <c r="C277" s="65">
        <v>11.42</v>
      </c>
      <c r="D277" s="65">
        <v>99.6</v>
      </c>
      <c r="E277" s="65">
        <v>9.48</v>
      </c>
      <c r="F277" s="65">
        <v>60.4</v>
      </c>
      <c r="G277" s="88">
        <v>8.51</v>
      </c>
      <c r="H277" s="65">
        <v>4.5</v>
      </c>
      <c r="I277" s="65">
        <v>7.06</v>
      </c>
    </row>
    <row r="278" spans="1:9" x14ac:dyDescent="0.2">
      <c r="A278" s="82">
        <v>38579</v>
      </c>
      <c r="B278" s="65">
        <v>7.14</v>
      </c>
      <c r="C278" s="65">
        <v>11.44</v>
      </c>
      <c r="D278" s="65">
        <v>99.7</v>
      </c>
      <c r="E278" s="65">
        <v>9.51</v>
      </c>
      <c r="F278" s="65">
        <v>63.7</v>
      </c>
      <c r="G278" s="88">
        <v>8.66</v>
      </c>
      <c r="H278" s="65">
        <v>4.8</v>
      </c>
      <c r="I278" s="65">
        <v>7.86</v>
      </c>
    </row>
    <row r="279" spans="1:9" x14ac:dyDescent="0.2">
      <c r="A279" s="82">
        <v>38610</v>
      </c>
      <c r="B279" s="65">
        <v>9.34</v>
      </c>
      <c r="C279" s="65">
        <v>12.78</v>
      </c>
      <c r="D279" s="65">
        <v>99.6</v>
      </c>
      <c r="E279" s="65">
        <v>10.86</v>
      </c>
      <c r="F279" s="65">
        <v>59.9</v>
      </c>
      <c r="G279" s="88">
        <v>9.5299999999999994</v>
      </c>
      <c r="H279" s="65">
        <v>5.2</v>
      </c>
      <c r="I279" s="65">
        <v>9.61</v>
      </c>
    </row>
    <row r="280" spans="1:9" x14ac:dyDescent="0.2">
      <c r="A280" s="82">
        <v>38640</v>
      </c>
      <c r="B280" s="65">
        <v>11</v>
      </c>
      <c r="C280" s="65">
        <v>14.79</v>
      </c>
      <c r="D280" s="65">
        <v>99.7</v>
      </c>
      <c r="E280" s="65">
        <v>13.1</v>
      </c>
      <c r="F280" s="65">
        <v>66.7</v>
      </c>
      <c r="G280" s="88">
        <v>11.6</v>
      </c>
      <c r="H280" s="65">
        <v>5.8</v>
      </c>
      <c r="I280" s="65">
        <v>11.1</v>
      </c>
    </row>
    <row r="281" spans="1:9" x14ac:dyDescent="0.2">
      <c r="A281" s="82">
        <v>38671</v>
      </c>
      <c r="B281" s="65">
        <v>12.18</v>
      </c>
      <c r="C281" s="65">
        <v>15.5</v>
      </c>
      <c r="D281" s="65">
        <v>99.7</v>
      </c>
      <c r="E281" s="65">
        <v>14.36</v>
      </c>
      <c r="F281" s="65">
        <v>70.3</v>
      </c>
      <c r="G281" s="88">
        <v>13.39</v>
      </c>
      <c r="H281" s="65">
        <v>5.9</v>
      </c>
      <c r="I281" s="65">
        <v>9.4600000000000009</v>
      </c>
    </row>
    <row r="282" spans="1:9" x14ac:dyDescent="0.2">
      <c r="A282" s="82">
        <v>38701</v>
      </c>
      <c r="B282" s="65">
        <v>9.2899999999999991</v>
      </c>
      <c r="C282" s="65">
        <v>14.02</v>
      </c>
      <c r="D282" s="65">
        <v>99.7</v>
      </c>
      <c r="E282" s="65">
        <v>13.45</v>
      </c>
      <c r="F282" s="65">
        <v>71</v>
      </c>
      <c r="G282" s="88">
        <v>12.78</v>
      </c>
      <c r="H282" s="65">
        <v>6.7</v>
      </c>
      <c r="I282" s="65">
        <v>11.55</v>
      </c>
    </row>
    <row r="283" spans="1:9" x14ac:dyDescent="0.2">
      <c r="A283" s="82">
        <v>38732</v>
      </c>
      <c r="B283" s="65">
        <v>10.050000000000001</v>
      </c>
      <c r="C283" s="65">
        <v>14.18</v>
      </c>
      <c r="D283" s="65">
        <v>99.7</v>
      </c>
      <c r="E283" s="65">
        <v>13.69</v>
      </c>
      <c r="F283" s="65">
        <v>69.400000000000006</v>
      </c>
      <c r="G283" s="88">
        <v>12.76</v>
      </c>
      <c r="H283" s="65">
        <v>6.2</v>
      </c>
      <c r="I283" s="65">
        <v>8.7799999999999994</v>
      </c>
    </row>
    <row r="284" spans="1:9" x14ac:dyDescent="0.2">
      <c r="A284" s="82">
        <v>38763</v>
      </c>
      <c r="B284" s="65">
        <v>8.01</v>
      </c>
      <c r="C284" s="65">
        <v>13.24</v>
      </c>
      <c r="D284" s="65">
        <v>99.7</v>
      </c>
      <c r="E284" s="65">
        <v>12.33</v>
      </c>
      <c r="F284" s="65">
        <v>69.400000000000006</v>
      </c>
      <c r="G284" s="88">
        <v>11.49</v>
      </c>
      <c r="H284" s="65">
        <v>7.2</v>
      </c>
      <c r="I284" s="65">
        <v>7.42</v>
      </c>
    </row>
    <row r="285" spans="1:9" x14ac:dyDescent="0.2">
      <c r="A285" s="82">
        <v>38791</v>
      </c>
      <c r="B285" s="65">
        <v>6.83</v>
      </c>
      <c r="C285" s="65">
        <v>11.75</v>
      </c>
      <c r="D285" s="65">
        <v>99.7</v>
      </c>
      <c r="E285" s="65">
        <v>11.12</v>
      </c>
      <c r="F285" s="65">
        <v>74</v>
      </c>
      <c r="G285" s="88">
        <v>10.55</v>
      </c>
      <c r="H285" s="65">
        <v>5.7</v>
      </c>
      <c r="I285" s="65">
        <v>6.63</v>
      </c>
    </row>
    <row r="286" spans="1:9" x14ac:dyDescent="0.2">
      <c r="A286" s="82">
        <v>38822</v>
      </c>
      <c r="B286" s="65">
        <v>6.45</v>
      </c>
      <c r="C286" s="65">
        <v>10.91</v>
      </c>
      <c r="D286" s="65">
        <v>99.7</v>
      </c>
      <c r="E286" s="65">
        <v>9.81</v>
      </c>
      <c r="F286" s="65">
        <v>67</v>
      </c>
      <c r="G286" s="88">
        <v>8.85</v>
      </c>
      <c r="H286" s="65">
        <v>5.9</v>
      </c>
      <c r="I286" s="65">
        <v>6.53</v>
      </c>
    </row>
    <row r="287" spans="1:9" x14ac:dyDescent="0.2">
      <c r="A287" s="82">
        <v>38852</v>
      </c>
      <c r="B287" s="65">
        <v>6.45</v>
      </c>
      <c r="C287" s="65">
        <v>11.88</v>
      </c>
      <c r="D287" s="65">
        <v>99.6</v>
      </c>
      <c r="E287" s="65">
        <v>10.02</v>
      </c>
      <c r="F287" s="65">
        <v>66.900000000000006</v>
      </c>
      <c r="G287" s="88">
        <v>8.84</v>
      </c>
      <c r="H287" s="65">
        <v>6</v>
      </c>
      <c r="I287" s="65">
        <v>6.23</v>
      </c>
    </row>
    <row r="288" spans="1:9" x14ac:dyDescent="0.2">
      <c r="A288" s="82">
        <v>38883</v>
      </c>
      <c r="B288" s="65">
        <v>5.54</v>
      </c>
      <c r="C288" s="65">
        <v>10.86</v>
      </c>
      <c r="D288" s="65">
        <v>99.6</v>
      </c>
      <c r="E288" s="65">
        <v>9.0399999999999991</v>
      </c>
      <c r="F288" s="65">
        <v>62.8</v>
      </c>
      <c r="G288" s="88">
        <v>8.06</v>
      </c>
      <c r="H288" s="65">
        <v>5.4</v>
      </c>
      <c r="I288" s="65">
        <v>6.2</v>
      </c>
    </row>
    <row r="289" spans="1:9" x14ac:dyDescent="0.2">
      <c r="A289" s="82">
        <v>38913</v>
      </c>
      <c r="B289" s="65">
        <v>5.32</v>
      </c>
      <c r="C289" s="65">
        <v>10.66</v>
      </c>
      <c r="D289" s="65">
        <v>99.6</v>
      </c>
      <c r="E289" s="65">
        <v>8.94</v>
      </c>
      <c r="F289" s="65">
        <v>58.9</v>
      </c>
      <c r="G289" s="88">
        <v>7.66</v>
      </c>
      <c r="H289" s="65">
        <v>4.5999999999999996</v>
      </c>
      <c r="I289" s="65">
        <v>6.44</v>
      </c>
    </row>
    <row r="290" spans="1:9" x14ac:dyDescent="0.2">
      <c r="A290" s="82">
        <v>38944</v>
      </c>
      <c r="B290" s="65">
        <v>6.53</v>
      </c>
      <c r="C290" s="65">
        <v>11.1</v>
      </c>
      <c r="D290" s="65">
        <v>99.6</v>
      </c>
      <c r="E290" s="65">
        <v>9.16</v>
      </c>
      <c r="F290" s="65">
        <v>53.3</v>
      </c>
      <c r="G290" s="88">
        <v>8.1199999999999992</v>
      </c>
      <c r="H290" s="65">
        <v>4.7</v>
      </c>
      <c r="I290" s="65">
        <v>7.16</v>
      </c>
    </row>
    <row r="291" spans="1:9" x14ac:dyDescent="0.2">
      <c r="A291" s="82">
        <v>38975</v>
      </c>
      <c r="B291" s="65">
        <v>6.44</v>
      </c>
      <c r="C291" s="65">
        <v>11.61</v>
      </c>
      <c r="D291" s="65">
        <v>99.6</v>
      </c>
      <c r="E291" s="65">
        <v>9.42</v>
      </c>
      <c r="F291" s="65">
        <v>57</v>
      </c>
      <c r="G291" s="88">
        <v>8.7100000000000009</v>
      </c>
      <c r="H291" s="65">
        <v>4.9000000000000004</v>
      </c>
      <c r="I291" s="65">
        <v>5.97</v>
      </c>
    </row>
    <row r="292" spans="1:9" x14ac:dyDescent="0.2">
      <c r="A292" s="82">
        <v>39005</v>
      </c>
      <c r="B292" s="65">
        <v>4.03</v>
      </c>
      <c r="C292" s="65">
        <v>9.9700000000000006</v>
      </c>
      <c r="D292" s="65">
        <v>99.6</v>
      </c>
      <c r="E292" s="65">
        <v>8.14</v>
      </c>
      <c r="F292" s="65">
        <v>60.5</v>
      </c>
      <c r="G292" s="88">
        <v>7.56</v>
      </c>
      <c r="H292" s="65">
        <v>5.3</v>
      </c>
      <c r="I292" s="65">
        <v>5.52</v>
      </c>
    </row>
    <row r="293" spans="1:9" x14ac:dyDescent="0.2">
      <c r="A293" s="82">
        <v>39036</v>
      </c>
      <c r="B293" s="65">
        <v>6.83</v>
      </c>
      <c r="C293" s="65">
        <v>10.83</v>
      </c>
      <c r="D293" s="65">
        <v>99.6</v>
      </c>
      <c r="E293" s="65">
        <v>9.61</v>
      </c>
      <c r="F293" s="65">
        <v>62.8</v>
      </c>
      <c r="G293" s="88">
        <v>8.18</v>
      </c>
      <c r="H293" s="65">
        <v>6.1</v>
      </c>
      <c r="I293" s="65">
        <v>7.26</v>
      </c>
    </row>
    <row r="294" spans="1:9" x14ac:dyDescent="0.2">
      <c r="A294" s="82">
        <v>39066</v>
      </c>
      <c r="B294" s="65">
        <v>7.13</v>
      </c>
      <c r="C294" s="65">
        <v>11.17</v>
      </c>
      <c r="D294" s="65">
        <v>99.6</v>
      </c>
      <c r="E294" s="65">
        <v>10.48</v>
      </c>
      <c r="F294" s="65">
        <v>66.2</v>
      </c>
      <c r="G294" s="88">
        <v>9.36</v>
      </c>
      <c r="H294" s="65">
        <v>6.2</v>
      </c>
      <c r="I294" s="65">
        <v>7.3</v>
      </c>
    </row>
    <row r="295" spans="1:9" x14ac:dyDescent="0.2">
      <c r="A295" s="82">
        <v>39097</v>
      </c>
      <c r="B295" s="65">
        <v>6.41</v>
      </c>
      <c r="C295" s="65">
        <v>10.96</v>
      </c>
      <c r="D295" s="65">
        <v>99.6</v>
      </c>
      <c r="E295" s="65">
        <v>9.99</v>
      </c>
      <c r="F295" s="65">
        <v>65.900000000000006</v>
      </c>
      <c r="G295" s="88">
        <v>9.1</v>
      </c>
      <c r="H295" s="65">
        <v>6</v>
      </c>
      <c r="I295" s="65">
        <v>6.7</v>
      </c>
    </row>
    <row r="296" spans="1:9" x14ac:dyDescent="0.2">
      <c r="A296" s="82">
        <v>39128</v>
      </c>
      <c r="B296" s="65">
        <v>7.13</v>
      </c>
      <c r="C296" s="65">
        <v>11.65</v>
      </c>
      <c r="D296" s="65">
        <v>99.6</v>
      </c>
      <c r="E296" s="65">
        <v>10.57</v>
      </c>
      <c r="F296" s="65">
        <v>63</v>
      </c>
      <c r="G296" s="88">
        <v>9.1</v>
      </c>
      <c r="H296" s="65">
        <v>7.2</v>
      </c>
      <c r="I296" s="65">
        <v>7.39</v>
      </c>
    </row>
    <row r="297" spans="1:9" x14ac:dyDescent="0.2">
      <c r="A297" s="82">
        <v>39156</v>
      </c>
      <c r="B297" s="65">
        <v>7.48</v>
      </c>
      <c r="C297" s="65">
        <v>11.14</v>
      </c>
      <c r="D297" s="65">
        <v>99.5</v>
      </c>
      <c r="E297" s="65">
        <v>10.47</v>
      </c>
      <c r="F297" s="65">
        <v>67.5</v>
      </c>
      <c r="G297" s="88">
        <v>9.8800000000000008</v>
      </c>
      <c r="H297" s="65">
        <v>6.5</v>
      </c>
      <c r="I297" s="65">
        <v>6.91</v>
      </c>
    </row>
    <row r="298" spans="1:9" x14ac:dyDescent="0.2">
      <c r="A298" s="82">
        <v>39187</v>
      </c>
      <c r="B298" s="65">
        <v>6.99</v>
      </c>
      <c r="C298" s="65">
        <v>11.48</v>
      </c>
      <c r="D298" s="65">
        <v>99.5</v>
      </c>
      <c r="E298" s="65">
        <v>10.210000000000001</v>
      </c>
      <c r="F298" s="65">
        <v>63.6</v>
      </c>
      <c r="G298" s="88">
        <v>9.1300000000000008</v>
      </c>
      <c r="H298" s="65">
        <v>5.3</v>
      </c>
      <c r="I298" s="65">
        <v>6.67</v>
      </c>
    </row>
    <row r="299" spans="1:9" x14ac:dyDescent="0.2">
      <c r="A299" s="82">
        <v>39217</v>
      </c>
      <c r="B299" s="65">
        <v>7.29</v>
      </c>
      <c r="C299" s="65">
        <v>12.53</v>
      </c>
      <c r="D299" s="65">
        <v>99.5</v>
      </c>
      <c r="E299" s="65">
        <v>10.210000000000001</v>
      </c>
      <c r="F299" s="65">
        <v>61.5</v>
      </c>
      <c r="G299" s="88">
        <v>9.24</v>
      </c>
      <c r="H299" s="65">
        <v>5.6</v>
      </c>
      <c r="I299" s="65">
        <v>7.09</v>
      </c>
    </row>
    <row r="300" spans="1:9" x14ac:dyDescent="0.2">
      <c r="A300" s="82">
        <v>39248</v>
      </c>
      <c r="B300" s="65">
        <v>7.34</v>
      </c>
      <c r="C300" s="65">
        <v>13</v>
      </c>
      <c r="D300" s="65">
        <v>99.4</v>
      </c>
      <c r="E300" s="65">
        <v>10.84</v>
      </c>
      <c r="F300" s="65">
        <v>58.6</v>
      </c>
      <c r="G300" s="88">
        <v>9.7200000000000006</v>
      </c>
      <c r="H300" s="65">
        <v>4.9000000000000004</v>
      </c>
      <c r="I300" s="65">
        <v>7.13</v>
      </c>
    </row>
    <row r="301" spans="1:9" x14ac:dyDescent="0.2">
      <c r="A301" s="82">
        <v>39278</v>
      </c>
      <c r="B301" s="65">
        <v>6.91</v>
      </c>
      <c r="C301" s="65">
        <v>12.9</v>
      </c>
      <c r="D301" s="65">
        <v>99.4</v>
      </c>
      <c r="E301" s="65">
        <v>10.84</v>
      </c>
      <c r="F301" s="65">
        <v>56.1</v>
      </c>
      <c r="G301" s="88">
        <v>9.7100000000000009</v>
      </c>
      <c r="H301" s="65">
        <v>4.5</v>
      </c>
      <c r="I301" s="65">
        <v>6.72</v>
      </c>
    </row>
    <row r="302" spans="1:9" x14ac:dyDescent="0.2">
      <c r="A302" s="82">
        <v>39309</v>
      </c>
      <c r="B302" s="65">
        <v>5.97</v>
      </c>
      <c r="C302" s="65">
        <v>11.85</v>
      </c>
      <c r="D302" s="65">
        <v>99.4</v>
      </c>
      <c r="E302" s="65">
        <v>9.69</v>
      </c>
      <c r="F302" s="65">
        <v>53.2</v>
      </c>
      <c r="G302" s="88">
        <v>8.6999999999999993</v>
      </c>
      <c r="H302" s="65">
        <v>4.3</v>
      </c>
      <c r="I302" s="65">
        <v>6.28</v>
      </c>
    </row>
    <row r="303" spans="1:9" x14ac:dyDescent="0.2">
      <c r="A303" s="82">
        <v>39340</v>
      </c>
      <c r="B303" s="65">
        <v>5.32</v>
      </c>
      <c r="C303" s="65">
        <v>11.2</v>
      </c>
      <c r="D303" s="65">
        <v>99.4</v>
      </c>
      <c r="E303" s="65">
        <v>9.16</v>
      </c>
      <c r="F303" s="65">
        <v>50.6</v>
      </c>
      <c r="G303" s="88">
        <v>7.89</v>
      </c>
      <c r="H303" s="65">
        <v>4.3</v>
      </c>
      <c r="I303" s="65">
        <v>5.74</v>
      </c>
    </row>
    <row r="304" spans="1:9" x14ac:dyDescent="0.2">
      <c r="A304" s="82">
        <v>39370</v>
      </c>
      <c r="B304" s="65">
        <v>6.1</v>
      </c>
      <c r="C304" s="65">
        <v>11.64</v>
      </c>
      <c r="D304" s="65">
        <v>99.3</v>
      </c>
      <c r="E304" s="65">
        <v>9.5399999999999991</v>
      </c>
      <c r="F304" s="65">
        <v>52.6</v>
      </c>
      <c r="G304" s="88">
        <v>8.14</v>
      </c>
      <c r="H304" s="65">
        <v>5.0999999999999996</v>
      </c>
      <c r="I304" s="65">
        <v>6.56</v>
      </c>
    </row>
    <row r="305" spans="1:9" x14ac:dyDescent="0.2">
      <c r="A305" s="82">
        <v>39401</v>
      </c>
      <c r="B305" s="65">
        <v>6.66</v>
      </c>
      <c r="C305" s="65">
        <v>11.48</v>
      </c>
      <c r="D305" s="65">
        <v>99.4</v>
      </c>
      <c r="E305" s="65">
        <v>10.15</v>
      </c>
      <c r="F305" s="65">
        <v>59</v>
      </c>
      <c r="G305" s="88">
        <v>8.74</v>
      </c>
      <c r="H305" s="65">
        <v>4.8</v>
      </c>
      <c r="I305" s="65">
        <v>6.7</v>
      </c>
    </row>
    <row r="306" spans="1:9" x14ac:dyDescent="0.2">
      <c r="A306" s="82">
        <v>39431</v>
      </c>
      <c r="B306" s="65">
        <v>7.35</v>
      </c>
      <c r="C306" s="65">
        <v>11.18</v>
      </c>
      <c r="D306" s="65">
        <v>99.5</v>
      </c>
      <c r="E306" s="65">
        <v>10.27</v>
      </c>
      <c r="F306" s="65">
        <v>66.400000000000006</v>
      </c>
      <c r="G306" s="88">
        <v>9.32</v>
      </c>
      <c r="H306" s="65">
        <v>5.3</v>
      </c>
      <c r="I306" s="65">
        <v>7.35</v>
      </c>
    </row>
    <row r="307" spans="1:9" x14ac:dyDescent="0.2">
      <c r="A307" s="82">
        <v>39462</v>
      </c>
      <c r="B307" s="65">
        <v>6.94</v>
      </c>
      <c r="C307" s="65">
        <v>11.87</v>
      </c>
      <c r="D307" s="65">
        <v>99.5</v>
      </c>
      <c r="E307" s="65">
        <v>11.39</v>
      </c>
      <c r="F307" s="65">
        <v>59.3</v>
      </c>
      <c r="G307" s="88">
        <v>10.199999999999999</v>
      </c>
      <c r="H307" s="65">
        <v>5.7</v>
      </c>
      <c r="I307" s="65">
        <v>7.66</v>
      </c>
    </row>
    <row r="308" spans="1:9" x14ac:dyDescent="0.2">
      <c r="A308" s="82">
        <v>39493</v>
      </c>
      <c r="B308" s="65">
        <v>7.74</v>
      </c>
      <c r="C308" s="65">
        <v>12.27</v>
      </c>
      <c r="D308" s="65">
        <v>99.5</v>
      </c>
      <c r="E308" s="65">
        <v>11.28</v>
      </c>
      <c r="F308" s="65">
        <v>61.2</v>
      </c>
      <c r="G308" s="88">
        <v>10.15</v>
      </c>
      <c r="H308" s="65">
        <v>6.6</v>
      </c>
      <c r="I308" s="65">
        <v>8.4</v>
      </c>
    </row>
    <row r="309" spans="1:9" x14ac:dyDescent="0.2">
      <c r="A309" s="82">
        <v>39522</v>
      </c>
      <c r="B309" s="65">
        <v>8.81</v>
      </c>
      <c r="C309" s="65">
        <v>12.31</v>
      </c>
      <c r="D309" s="65">
        <v>99.4</v>
      </c>
      <c r="E309" s="65">
        <v>11.55</v>
      </c>
      <c r="F309" s="65">
        <v>58.5</v>
      </c>
      <c r="G309" s="88">
        <v>10.51</v>
      </c>
      <c r="H309" s="65">
        <v>5.9</v>
      </c>
      <c r="I309" s="65">
        <v>9.23</v>
      </c>
    </row>
    <row r="310" spans="1:9" x14ac:dyDescent="0.2">
      <c r="A310" s="82">
        <v>39553</v>
      </c>
      <c r="B310" s="65">
        <v>9.23</v>
      </c>
      <c r="C310" s="65">
        <v>13.98</v>
      </c>
      <c r="D310" s="65">
        <v>99.3</v>
      </c>
      <c r="E310" s="65">
        <v>12.7</v>
      </c>
      <c r="F310" s="65">
        <v>56.3</v>
      </c>
      <c r="G310" s="88">
        <v>11.47</v>
      </c>
      <c r="H310" s="65">
        <v>5.6</v>
      </c>
      <c r="I310" s="65">
        <v>9.91</v>
      </c>
    </row>
    <row r="311" spans="1:9" x14ac:dyDescent="0.2">
      <c r="A311" s="82">
        <v>39583</v>
      </c>
      <c r="B311" s="65">
        <v>10.039999999999999</v>
      </c>
      <c r="C311" s="65">
        <v>15.41</v>
      </c>
      <c r="D311" s="65">
        <v>99.3</v>
      </c>
      <c r="E311" s="65">
        <v>13.45</v>
      </c>
      <c r="F311" s="65">
        <v>57.5</v>
      </c>
      <c r="G311" s="88">
        <v>12.4</v>
      </c>
      <c r="H311" s="65">
        <v>5.6</v>
      </c>
      <c r="I311" s="65">
        <v>10.47</v>
      </c>
    </row>
    <row r="312" spans="1:9" x14ac:dyDescent="0.2">
      <c r="A312" s="82">
        <v>39614</v>
      </c>
      <c r="B312" s="65">
        <v>10.54</v>
      </c>
      <c r="C312" s="65">
        <v>16.170000000000002</v>
      </c>
      <c r="D312" s="65">
        <v>99.2</v>
      </c>
      <c r="E312" s="65">
        <v>14.01</v>
      </c>
      <c r="F312" s="65">
        <v>56.9</v>
      </c>
      <c r="G312" s="88">
        <v>12.91</v>
      </c>
      <c r="H312" s="65">
        <v>4.5</v>
      </c>
      <c r="I312" s="65">
        <v>11.5</v>
      </c>
    </row>
    <row r="313" spans="1:9" x14ac:dyDescent="0.2">
      <c r="A313" s="82">
        <v>39644</v>
      </c>
      <c r="B313" s="65">
        <v>12.18</v>
      </c>
      <c r="C313" s="65">
        <v>17.690000000000001</v>
      </c>
      <c r="D313" s="65">
        <v>99.1</v>
      </c>
      <c r="E313" s="65">
        <v>15.86</v>
      </c>
      <c r="F313" s="65">
        <v>54.7</v>
      </c>
      <c r="G313" s="88">
        <v>14.34</v>
      </c>
      <c r="H313" s="65">
        <v>4.4000000000000004</v>
      </c>
      <c r="I313" s="65">
        <v>10.92</v>
      </c>
    </row>
    <row r="314" spans="1:9" x14ac:dyDescent="0.2">
      <c r="A314" s="82">
        <v>39675</v>
      </c>
      <c r="B314" s="65">
        <v>9.1199999999999992</v>
      </c>
      <c r="C314" s="65">
        <v>15.79</v>
      </c>
      <c r="D314" s="65">
        <v>99.1</v>
      </c>
      <c r="E314" s="65">
        <v>13.33</v>
      </c>
      <c r="F314" s="65">
        <v>50.7</v>
      </c>
      <c r="G314" s="88">
        <v>12.99</v>
      </c>
      <c r="H314" s="65">
        <v>4.3</v>
      </c>
      <c r="I314" s="65">
        <v>8.25</v>
      </c>
    </row>
    <row r="315" spans="1:9" x14ac:dyDescent="0.2">
      <c r="A315" s="82">
        <v>39706</v>
      </c>
      <c r="B315" s="65">
        <v>7.48</v>
      </c>
      <c r="C315" s="65">
        <v>13.58</v>
      </c>
      <c r="D315" s="65">
        <v>99.1</v>
      </c>
      <c r="E315" s="65">
        <v>11.31</v>
      </c>
      <c r="F315" s="65">
        <v>48.2</v>
      </c>
      <c r="G315" s="88">
        <v>10.53</v>
      </c>
      <c r="H315" s="65">
        <v>4.4000000000000004</v>
      </c>
      <c r="I315" s="65">
        <v>6.55</v>
      </c>
    </row>
    <row r="316" spans="1:9" x14ac:dyDescent="0.2">
      <c r="A316" s="82">
        <v>39736</v>
      </c>
      <c r="B316" s="65">
        <v>5.01</v>
      </c>
      <c r="C316" s="65">
        <v>12.47</v>
      </c>
      <c r="D316" s="65">
        <v>99.1</v>
      </c>
      <c r="E316" s="65">
        <v>10.56</v>
      </c>
      <c r="F316" s="65">
        <v>50.9</v>
      </c>
      <c r="G316" s="88">
        <v>9.27</v>
      </c>
      <c r="H316" s="65">
        <v>4.7</v>
      </c>
      <c r="I316" s="65">
        <v>5.73</v>
      </c>
    </row>
    <row r="317" spans="1:9" x14ac:dyDescent="0.2">
      <c r="A317" s="82">
        <v>39767</v>
      </c>
      <c r="B317" s="65">
        <v>4.38</v>
      </c>
      <c r="C317" s="65">
        <v>10.07</v>
      </c>
      <c r="D317" s="65">
        <v>99.2</v>
      </c>
      <c r="E317" s="65">
        <v>8.86</v>
      </c>
      <c r="F317" s="65">
        <v>56</v>
      </c>
      <c r="G317" s="88">
        <v>7.86</v>
      </c>
      <c r="H317" s="65">
        <v>4.7</v>
      </c>
      <c r="I317" s="65">
        <v>5.41</v>
      </c>
    </row>
    <row r="318" spans="1:9" x14ac:dyDescent="0.2">
      <c r="A318" s="82">
        <v>39797</v>
      </c>
      <c r="B318" s="65">
        <v>5.86</v>
      </c>
      <c r="C318" s="65">
        <v>9.9499999999999993</v>
      </c>
      <c r="D318" s="65">
        <v>99.3</v>
      </c>
      <c r="E318" s="65">
        <v>9.14</v>
      </c>
      <c r="F318" s="65">
        <v>62.3</v>
      </c>
      <c r="G318" s="88">
        <v>8.49</v>
      </c>
      <c r="H318" s="65">
        <v>5.5</v>
      </c>
      <c r="I318" s="65">
        <v>6.06</v>
      </c>
    </row>
    <row r="319" spans="1:9" x14ac:dyDescent="0.2">
      <c r="A319" s="82">
        <v>39828</v>
      </c>
      <c r="B319" s="65">
        <v>5.76</v>
      </c>
      <c r="C319" s="65">
        <v>10.55</v>
      </c>
      <c r="D319" s="65">
        <v>99.1</v>
      </c>
      <c r="E319" s="65">
        <v>9.44</v>
      </c>
      <c r="F319" s="65">
        <v>58.4</v>
      </c>
      <c r="G319" s="88">
        <v>8.27</v>
      </c>
      <c r="H319" s="65">
        <v>5.5</v>
      </c>
      <c r="I319" s="65">
        <v>5.47</v>
      </c>
    </row>
    <row r="320" spans="1:9" x14ac:dyDescent="0.2">
      <c r="A320" s="82">
        <v>39859</v>
      </c>
      <c r="B320" s="65">
        <v>4.55</v>
      </c>
      <c r="C320" s="65">
        <v>9.73</v>
      </c>
      <c r="D320" s="65">
        <v>99.1</v>
      </c>
      <c r="E320" s="65">
        <v>8.27</v>
      </c>
      <c r="F320" s="65">
        <v>60.8</v>
      </c>
      <c r="G320" s="88">
        <v>7.31</v>
      </c>
      <c r="H320" s="65">
        <v>7.2</v>
      </c>
      <c r="I320" s="65">
        <v>4.67</v>
      </c>
    </row>
    <row r="321" spans="1:9" x14ac:dyDescent="0.2">
      <c r="A321" s="82">
        <v>39887</v>
      </c>
      <c r="B321" s="65">
        <v>3.62</v>
      </c>
      <c r="C321" s="65">
        <v>8.3800000000000008</v>
      </c>
      <c r="D321" s="65">
        <v>99</v>
      </c>
      <c r="E321" s="65">
        <v>7.52</v>
      </c>
      <c r="F321" s="65">
        <v>59.5</v>
      </c>
      <c r="G321" s="88">
        <v>6.4</v>
      </c>
      <c r="H321" s="65">
        <v>5.2</v>
      </c>
      <c r="I321" s="65">
        <v>4.05</v>
      </c>
    </row>
    <row r="322" spans="1:9" x14ac:dyDescent="0.2">
      <c r="A322" s="82">
        <v>39918</v>
      </c>
      <c r="B322" s="65">
        <v>3.44</v>
      </c>
      <c r="C322" s="65">
        <v>8.6199999999999992</v>
      </c>
      <c r="D322" s="65">
        <v>98.9</v>
      </c>
      <c r="E322" s="65">
        <v>7.19</v>
      </c>
      <c r="F322" s="65">
        <v>57.2</v>
      </c>
      <c r="G322" s="88">
        <v>6.6</v>
      </c>
      <c r="H322" s="65">
        <v>4</v>
      </c>
      <c r="I322" s="65">
        <v>3.91</v>
      </c>
    </row>
    <row r="323" spans="1:9" x14ac:dyDescent="0.2">
      <c r="A323" s="82">
        <v>39948</v>
      </c>
      <c r="B323" s="65">
        <v>3.33</v>
      </c>
      <c r="C323" s="65">
        <v>8.75</v>
      </c>
      <c r="D323" s="65">
        <v>98.7</v>
      </c>
      <c r="E323" s="65">
        <v>6.09</v>
      </c>
      <c r="F323" s="65">
        <v>54.6</v>
      </c>
      <c r="G323" s="88">
        <v>4.8099999999999996</v>
      </c>
      <c r="H323" s="65">
        <v>5.6</v>
      </c>
      <c r="I323" s="65">
        <v>3.99</v>
      </c>
    </row>
    <row r="324" spans="1:9" x14ac:dyDescent="0.2">
      <c r="A324" s="82">
        <v>39979</v>
      </c>
      <c r="B324" s="65">
        <v>3.39</v>
      </c>
      <c r="C324" s="65">
        <v>9.01</v>
      </c>
      <c r="D324" s="65">
        <v>98.7</v>
      </c>
      <c r="E324" s="65">
        <v>6.84</v>
      </c>
      <c r="F324" s="65">
        <v>54.9</v>
      </c>
      <c r="G324" s="88">
        <v>6</v>
      </c>
      <c r="H324" s="65">
        <v>3.3</v>
      </c>
      <c r="I324" s="65">
        <v>3.76</v>
      </c>
    </row>
    <row r="325" spans="1:9" x14ac:dyDescent="0.2">
      <c r="A325" s="82">
        <v>40009</v>
      </c>
      <c r="B325" s="65">
        <v>3.63</v>
      </c>
      <c r="C325" s="65">
        <v>9.44</v>
      </c>
      <c r="D325" s="65">
        <v>98.6</v>
      </c>
      <c r="E325" s="65">
        <v>7.2</v>
      </c>
      <c r="F325" s="65">
        <v>52.3</v>
      </c>
      <c r="G325" s="88">
        <v>5.81</v>
      </c>
      <c r="H325" s="65">
        <v>3.8</v>
      </c>
      <c r="I325" s="65">
        <v>3.98</v>
      </c>
    </row>
    <row r="326" spans="1:9" x14ac:dyDescent="0.2">
      <c r="A326" s="82">
        <v>40040</v>
      </c>
      <c r="B326" s="65">
        <v>3.78</v>
      </c>
      <c r="C326" s="65">
        <v>9.82</v>
      </c>
      <c r="D326" s="65">
        <v>98.6</v>
      </c>
      <c r="E326" s="65">
        <v>7.41</v>
      </c>
      <c r="F326" s="65">
        <v>46.5</v>
      </c>
      <c r="G326" s="88">
        <v>6.08</v>
      </c>
      <c r="H326" s="65">
        <v>3.5</v>
      </c>
      <c r="I326" s="65">
        <v>3.93</v>
      </c>
    </row>
    <row r="327" spans="1:9" x14ac:dyDescent="0.2">
      <c r="A327" s="82">
        <v>40071</v>
      </c>
      <c r="B327" s="65">
        <v>3.19</v>
      </c>
      <c r="C327" s="65">
        <v>9.1199999999999992</v>
      </c>
      <c r="D327" s="65">
        <v>98.6</v>
      </c>
      <c r="E327" s="65">
        <v>6.71</v>
      </c>
      <c r="F327" s="65">
        <v>46.9</v>
      </c>
      <c r="G327" s="88">
        <v>5.58</v>
      </c>
      <c r="H327" s="65">
        <v>4.0999999999999996</v>
      </c>
      <c r="I327" s="65">
        <v>3.77</v>
      </c>
    </row>
    <row r="328" spans="1:9" x14ac:dyDescent="0.2">
      <c r="A328" s="82">
        <v>40101</v>
      </c>
      <c r="B328" s="65">
        <v>4</v>
      </c>
      <c r="C328" s="65">
        <v>9.52</v>
      </c>
      <c r="D328" s="65">
        <v>98.7</v>
      </c>
      <c r="E328" s="65">
        <v>6.99</v>
      </c>
      <c r="F328" s="65">
        <v>48.2</v>
      </c>
      <c r="G328" s="88">
        <v>5.84</v>
      </c>
      <c r="H328" s="65">
        <v>4.5999999999999996</v>
      </c>
      <c r="I328" s="65">
        <v>4.78</v>
      </c>
    </row>
    <row r="329" spans="1:9" x14ac:dyDescent="0.2">
      <c r="A329" s="82">
        <v>40132</v>
      </c>
      <c r="B329" s="65">
        <v>5.1100000000000003</v>
      </c>
      <c r="C329" s="65">
        <v>9.5299999999999994</v>
      </c>
      <c r="D329" s="65">
        <v>98.8</v>
      </c>
      <c r="E329" s="65">
        <v>8.49</v>
      </c>
      <c r="F329" s="65">
        <v>50.9</v>
      </c>
      <c r="G329" s="88">
        <v>6.82</v>
      </c>
      <c r="H329" s="65">
        <v>4.7</v>
      </c>
      <c r="I329" s="65">
        <v>5.01</v>
      </c>
    </row>
    <row r="330" spans="1:9" x14ac:dyDescent="0.2">
      <c r="A330" s="82">
        <v>40162</v>
      </c>
      <c r="B330" s="65">
        <v>5.04</v>
      </c>
      <c r="C330" s="65">
        <v>9.65</v>
      </c>
      <c r="D330" s="65">
        <v>98.8</v>
      </c>
      <c r="E330" s="65">
        <v>8.68</v>
      </c>
      <c r="F330" s="65">
        <v>60</v>
      </c>
      <c r="G330" s="88">
        <v>8.16</v>
      </c>
      <c r="H330" s="65">
        <v>5.0999999999999996</v>
      </c>
      <c r="I330" s="65">
        <v>5.88</v>
      </c>
    </row>
    <row r="331" spans="1:9" x14ac:dyDescent="0.2">
      <c r="A331" s="82">
        <v>40193</v>
      </c>
      <c r="B331" s="65">
        <v>6.25</v>
      </c>
      <c r="C331" s="65">
        <v>10.38</v>
      </c>
      <c r="D331" s="65">
        <v>98.7</v>
      </c>
      <c r="E331" s="65">
        <v>9.23</v>
      </c>
      <c r="F331" s="65">
        <v>56.2</v>
      </c>
      <c r="G331" s="88">
        <v>7.96</v>
      </c>
      <c r="H331" s="65">
        <v>6.2</v>
      </c>
      <c r="I331" s="65">
        <v>6.49</v>
      </c>
    </row>
    <row r="332" spans="1:9" x14ac:dyDescent="0.2">
      <c r="A332" s="82">
        <v>40224</v>
      </c>
      <c r="B332" s="65">
        <v>6.09</v>
      </c>
      <c r="C332" s="65">
        <v>10.67</v>
      </c>
      <c r="D332" s="65">
        <v>98.6</v>
      </c>
      <c r="E332" s="65">
        <v>9.4700000000000006</v>
      </c>
      <c r="F332" s="65">
        <v>58.9</v>
      </c>
      <c r="G332" s="88">
        <v>8.49</v>
      </c>
      <c r="H332" s="65">
        <v>5.6</v>
      </c>
      <c r="I332" s="65">
        <v>6.08</v>
      </c>
    </row>
    <row r="333" spans="1:9" x14ac:dyDescent="0.2">
      <c r="A333" s="82">
        <v>40252</v>
      </c>
      <c r="B333" s="65">
        <v>5.26</v>
      </c>
      <c r="C333" s="65">
        <v>9.02</v>
      </c>
      <c r="D333" s="65">
        <v>98.5</v>
      </c>
      <c r="E333" s="65">
        <v>6.94</v>
      </c>
      <c r="F333" s="65">
        <v>53.5</v>
      </c>
      <c r="G333" s="88">
        <v>6.7</v>
      </c>
      <c r="H333" s="65">
        <v>4.7</v>
      </c>
      <c r="I333" s="65">
        <v>5.37</v>
      </c>
    </row>
    <row r="334" spans="1:9" x14ac:dyDescent="0.2">
      <c r="A334" s="82">
        <v>40283</v>
      </c>
      <c r="B334" s="65">
        <v>4.47</v>
      </c>
      <c r="C334" s="65">
        <v>9.68</v>
      </c>
      <c r="D334" s="65">
        <v>98.5</v>
      </c>
      <c r="E334" s="65">
        <v>8.4</v>
      </c>
      <c r="F334" s="65">
        <v>55</v>
      </c>
      <c r="G334" s="88">
        <v>7.48</v>
      </c>
      <c r="H334" s="65">
        <v>4.0999999999999996</v>
      </c>
      <c r="I334" s="65">
        <v>4.7699999999999996</v>
      </c>
    </row>
    <row r="335" spans="1:9" x14ac:dyDescent="0.2">
      <c r="A335" s="82">
        <v>40313</v>
      </c>
      <c r="B335" s="65">
        <v>4.37</v>
      </c>
      <c r="C335" s="65">
        <v>10.26</v>
      </c>
      <c r="D335" s="65">
        <v>98.5</v>
      </c>
      <c r="E335" s="65">
        <v>7.62</v>
      </c>
      <c r="F335" s="65">
        <v>55.3</v>
      </c>
      <c r="G335" s="88">
        <v>6.41</v>
      </c>
      <c r="H335" s="65">
        <v>5.3</v>
      </c>
    </row>
    <row r="336" spans="1:9" x14ac:dyDescent="0.2">
      <c r="A336" s="82">
        <v>40344</v>
      </c>
      <c r="B336" s="65">
        <v>4.4400000000000004</v>
      </c>
      <c r="C336" s="65">
        <v>10.220000000000001</v>
      </c>
      <c r="D336" s="65">
        <v>98.3</v>
      </c>
      <c r="E336" s="65">
        <v>8.1199999999999992</v>
      </c>
      <c r="F336" s="65">
        <v>53.9</v>
      </c>
      <c r="G336" s="88">
        <v>6.83</v>
      </c>
      <c r="H336" s="65">
        <v>3.3</v>
      </c>
      <c r="I336" s="65">
        <v>4.9000000000000004</v>
      </c>
    </row>
    <row r="337" spans="1:9" x14ac:dyDescent="0.2">
      <c r="A337" s="82">
        <v>40374</v>
      </c>
      <c r="B337" s="65">
        <v>4.91</v>
      </c>
      <c r="C337" s="65">
        <v>10.46</v>
      </c>
      <c r="D337" s="65">
        <v>98.3</v>
      </c>
      <c r="E337" s="65">
        <v>8.2899999999999991</v>
      </c>
      <c r="F337" s="65">
        <v>53.6</v>
      </c>
      <c r="G337" s="88">
        <v>6.78</v>
      </c>
      <c r="H337" s="65">
        <v>3.8</v>
      </c>
      <c r="I337" s="65">
        <v>5</v>
      </c>
    </row>
    <row r="338" spans="1:9" x14ac:dyDescent="0.2">
      <c r="A338" s="82">
        <v>40405</v>
      </c>
      <c r="B338" s="65">
        <v>4.58</v>
      </c>
      <c r="C338" s="65">
        <v>10.73</v>
      </c>
      <c r="D338" s="65">
        <v>98.2</v>
      </c>
      <c r="E338" s="65">
        <v>8.4</v>
      </c>
      <c r="F338" s="65">
        <v>52.5</v>
      </c>
      <c r="G338" s="88">
        <v>7.03</v>
      </c>
      <c r="H338" s="65">
        <v>3.6</v>
      </c>
      <c r="I338" s="65">
        <v>4.66</v>
      </c>
    </row>
    <row r="339" spans="1:9" x14ac:dyDescent="0.2">
      <c r="A339" s="82">
        <v>40436</v>
      </c>
      <c r="B339" s="65">
        <v>4.0599999999999996</v>
      </c>
      <c r="C339" s="65">
        <v>10.29</v>
      </c>
      <c r="D339" s="65">
        <v>98.2</v>
      </c>
      <c r="E339" s="65">
        <v>7.81</v>
      </c>
      <c r="F339" s="65">
        <v>45.5</v>
      </c>
      <c r="G339" s="88">
        <v>6.34</v>
      </c>
      <c r="H339" s="65">
        <v>4</v>
      </c>
      <c r="I339" s="65">
        <v>4.33</v>
      </c>
    </row>
    <row r="340" spans="1:9" x14ac:dyDescent="0.2">
      <c r="A340" s="82">
        <v>40466</v>
      </c>
      <c r="B340" s="65">
        <v>4.22</v>
      </c>
      <c r="C340" s="65">
        <v>10.199999999999999</v>
      </c>
      <c r="D340" s="65">
        <v>98.5</v>
      </c>
      <c r="E340" s="65">
        <v>8.08</v>
      </c>
      <c r="F340" s="65">
        <v>47.5</v>
      </c>
      <c r="G340" s="88">
        <v>6.37</v>
      </c>
      <c r="H340" s="65">
        <v>4.2</v>
      </c>
      <c r="I340" s="65">
        <v>4.32</v>
      </c>
    </row>
    <row r="341" spans="1:9" x14ac:dyDescent="0.2">
      <c r="A341" s="82">
        <v>40497</v>
      </c>
      <c r="B341" s="65">
        <v>3.85</v>
      </c>
      <c r="C341" s="65">
        <v>8.61</v>
      </c>
      <c r="D341" s="65">
        <v>98.7</v>
      </c>
      <c r="E341" s="65">
        <v>7.46</v>
      </c>
      <c r="F341" s="65">
        <v>53</v>
      </c>
      <c r="G341" s="88">
        <v>6.18</v>
      </c>
      <c r="H341" s="65">
        <v>5</v>
      </c>
      <c r="I341" s="65">
        <v>4.3600000000000003</v>
      </c>
    </row>
    <row r="342" spans="1:9" x14ac:dyDescent="0.2">
      <c r="A342" s="82">
        <v>40527</v>
      </c>
      <c r="B342" s="65">
        <v>4.74</v>
      </c>
      <c r="C342" s="65">
        <v>9.4700000000000006</v>
      </c>
      <c r="D342" s="65">
        <v>98.7</v>
      </c>
      <c r="E342" s="65">
        <v>8.58</v>
      </c>
      <c r="F342" s="65">
        <v>58.7</v>
      </c>
      <c r="G342" s="88">
        <v>7.17</v>
      </c>
      <c r="H342" s="65">
        <v>5.0999999999999996</v>
      </c>
      <c r="I342" s="65">
        <v>4.92</v>
      </c>
    </row>
    <row r="343" spans="1:9" x14ac:dyDescent="0.2">
      <c r="A343" s="82">
        <v>40558</v>
      </c>
      <c r="B343" s="65">
        <v>4.51</v>
      </c>
      <c r="C343" s="65">
        <v>9.59</v>
      </c>
      <c r="D343" s="65">
        <v>98.7</v>
      </c>
      <c r="E343" s="65">
        <v>8.2899999999999991</v>
      </c>
      <c r="F343" s="65">
        <v>56.9</v>
      </c>
      <c r="G343" s="88">
        <v>7.38</v>
      </c>
      <c r="H343" s="65">
        <v>4.7</v>
      </c>
      <c r="I343" s="65">
        <v>4.87</v>
      </c>
    </row>
    <row r="344" spans="1:9" x14ac:dyDescent="0.2">
      <c r="A344" s="82">
        <v>40589</v>
      </c>
      <c r="B344" s="65">
        <v>4.54</v>
      </c>
      <c r="C344" s="65">
        <v>9.89</v>
      </c>
      <c r="D344" s="65">
        <v>98.8</v>
      </c>
      <c r="E344" s="65">
        <v>8.51</v>
      </c>
      <c r="F344" s="65">
        <v>58.1</v>
      </c>
      <c r="G344" s="88">
        <v>7.19</v>
      </c>
      <c r="H344" s="65">
        <v>7</v>
      </c>
      <c r="I344" s="65">
        <v>4.7699999999999996</v>
      </c>
    </row>
    <row r="345" spans="1:9" x14ac:dyDescent="0.2">
      <c r="A345" s="82">
        <v>40617</v>
      </c>
      <c r="B345" s="65">
        <v>4.32</v>
      </c>
      <c r="C345" s="65">
        <v>9.64</v>
      </c>
      <c r="D345" s="65">
        <v>98.3</v>
      </c>
      <c r="E345" s="65">
        <v>8.18</v>
      </c>
      <c r="F345" s="65">
        <v>56.7</v>
      </c>
      <c r="G345" s="88">
        <v>7.39</v>
      </c>
      <c r="H345" s="65">
        <v>4.5</v>
      </c>
      <c r="I345" s="65">
        <v>4.54</v>
      </c>
    </row>
    <row r="346" spans="1:9" x14ac:dyDescent="0.2">
      <c r="A346" s="82">
        <v>40648</v>
      </c>
      <c r="B346" s="65">
        <v>4.5199999999999996</v>
      </c>
      <c r="C346" s="65">
        <v>9.9499999999999993</v>
      </c>
      <c r="D346" s="65">
        <v>98.4</v>
      </c>
      <c r="E346" s="65">
        <v>8.32</v>
      </c>
      <c r="F346" s="65">
        <v>55.5</v>
      </c>
      <c r="G346" s="88">
        <v>7</v>
      </c>
      <c r="H346" s="65">
        <v>4.5999999999999996</v>
      </c>
      <c r="I346" s="65">
        <v>4.88</v>
      </c>
    </row>
    <row r="347" spans="1:9" x14ac:dyDescent="0.2">
      <c r="A347" s="82">
        <v>40678</v>
      </c>
      <c r="B347" s="65">
        <v>4.67</v>
      </c>
      <c r="C347" s="65">
        <v>10.47</v>
      </c>
      <c r="D347" s="65">
        <v>98.1</v>
      </c>
      <c r="E347" s="65">
        <v>8.1999999999999993</v>
      </c>
      <c r="F347" s="65">
        <v>55.6</v>
      </c>
      <c r="G347" s="88">
        <v>6.95</v>
      </c>
      <c r="H347" s="65">
        <v>4.5999999999999996</v>
      </c>
      <c r="I347" s="65">
        <v>4.96</v>
      </c>
    </row>
    <row r="348" spans="1:9" x14ac:dyDescent="0.2">
      <c r="A348" s="82">
        <v>40709</v>
      </c>
      <c r="B348" s="65">
        <v>4.78</v>
      </c>
      <c r="C348" s="65">
        <v>11.1</v>
      </c>
      <c r="D348" s="65">
        <v>97.9</v>
      </c>
      <c r="E348" s="65">
        <v>8.58</v>
      </c>
      <c r="F348" s="65">
        <v>53.9</v>
      </c>
      <c r="G348" s="88">
        <v>7.29</v>
      </c>
      <c r="H348" s="65">
        <v>3.9</v>
      </c>
      <c r="I348" s="65">
        <v>5.07</v>
      </c>
    </row>
    <row r="349" spans="1:9" x14ac:dyDescent="0.2">
      <c r="A349" s="82">
        <v>40739</v>
      </c>
      <c r="B349" s="65">
        <v>4.8899999999999997</v>
      </c>
      <c r="C349" s="65">
        <v>11.06</v>
      </c>
      <c r="D349" s="65">
        <v>97.9</v>
      </c>
      <c r="E349" s="65">
        <v>8.67</v>
      </c>
      <c r="F349" s="65">
        <v>52.3</v>
      </c>
      <c r="G349" s="88">
        <v>7.22</v>
      </c>
      <c r="H349" s="65">
        <v>3.8</v>
      </c>
      <c r="I349" s="65">
        <v>5.0599999999999996</v>
      </c>
    </row>
    <row r="350" spans="1:9" x14ac:dyDescent="0.2">
      <c r="A350" s="82">
        <v>40770</v>
      </c>
      <c r="B350" s="65">
        <v>4.84</v>
      </c>
      <c r="C350" s="65">
        <v>11.25</v>
      </c>
      <c r="D350" s="65">
        <v>97.8</v>
      </c>
      <c r="E350" s="65">
        <v>9.11</v>
      </c>
      <c r="F350" s="65">
        <v>48.8</v>
      </c>
      <c r="G350" s="88">
        <v>7.36</v>
      </c>
      <c r="H350" s="65">
        <v>3.7</v>
      </c>
      <c r="I350" s="65">
        <v>4.9000000000000004</v>
      </c>
    </row>
    <row r="351" spans="1:9" x14ac:dyDescent="0.2">
      <c r="A351" s="82">
        <v>40801</v>
      </c>
      <c r="B351" s="65">
        <v>4.66</v>
      </c>
      <c r="C351" s="65">
        <v>10.67</v>
      </c>
      <c r="D351" s="65">
        <v>97.7</v>
      </c>
      <c r="E351" s="65">
        <v>8.34</v>
      </c>
      <c r="F351" s="65">
        <v>46.9</v>
      </c>
      <c r="G351" s="88">
        <v>6.82</v>
      </c>
      <c r="H351" s="65">
        <v>3.8</v>
      </c>
      <c r="I351" s="65">
        <v>4.75</v>
      </c>
    </row>
    <row r="352" spans="1:9" x14ac:dyDescent="0.2">
      <c r="A352" s="82">
        <v>40831</v>
      </c>
      <c r="B352" s="65">
        <v>4.41</v>
      </c>
      <c r="C352" s="65">
        <v>10.33</v>
      </c>
      <c r="D352" s="65">
        <v>98</v>
      </c>
      <c r="E352" s="65">
        <v>8.0500000000000007</v>
      </c>
      <c r="F352" s="65">
        <v>48</v>
      </c>
      <c r="G352" s="88">
        <v>6.59</v>
      </c>
      <c r="H352" s="65">
        <v>4.4000000000000004</v>
      </c>
      <c r="I352" s="65">
        <v>4.46</v>
      </c>
    </row>
    <row r="353" spans="1:9" x14ac:dyDescent="0.2">
      <c r="A353" s="82">
        <v>40862</v>
      </c>
      <c r="B353" s="65">
        <v>4.13</v>
      </c>
      <c r="C353" s="65">
        <v>9.1999999999999993</v>
      </c>
      <c r="D353" s="65">
        <v>98.2</v>
      </c>
      <c r="E353" s="65">
        <v>7.64</v>
      </c>
      <c r="F353" s="65">
        <v>55.8</v>
      </c>
      <c r="G353" s="88">
        <v>6.53</v>
      </c>
      <c r="H353" s="65">
        <v>4.5999999999999996</v>
      </c>
      <c r="I353" s="65">
        <v>4.34</v>
      </c>
    </row>
    <row r="354" spans="1:9" x14ac:dyDescent="0.2">
      <c r="A354" s="82">
        <v>40892</v>
      </c>
      <c r="B354" s="65">
        <v>3.94</v>
      </c>
      <c r="C354" s="65">
        <v>9.14</v>
      </c>
      <c r="D354" s="65">
        <v>98.3</v>
      </c>
      <c r="E354" s="65">
        <v>7.97</v>
      </c>
      <c r="F354" s="65">
        <v>56.8</v>
      </c>
      <c r="G354" s="88">
        <v>6.81</v>
      </c>
      <c r="H354" s="65">
        <v>5</v>
      </c>
      <c r="I354" s="65">
        <v>4.21</v>
      </c>
    </row>
    <row r="355" spans="1:9" x14ac:dyDescent="0.2">
      <c r="A355" s="82">
        <v>40923</v>
      </c>
      <c r="B355" s="65">
        <v>3.66</v>
      </c>
      <c r="C355" s="65">
        <v>9.27</v>
      </c>
      <c r="D355" s="65">
        <v>98</v>
      </c>
      <c r="E355" s="65">
        <v>7.71</v>
      </c>
      <c r="F355" s="65">
        <v>53.8</v>
      </c>
      <c r="G355" s="88">
        <v>6.71</v>
      </c>
      <c r="H355" s="65">
        <v>5.0999999999999996</v>
      </c>
      <c r="I355" s="65">
        <v>3.81</v>
      </c>
    </row>
    <row r="356" spans="1:9" x14ac:dyDescent="0.2">
      <c r="A356" s="82">
        <v>40954</v>
      </c>
      <c r="B356" s="65">
        <v>3.13</v>
      </c>
      <c r="C356" s="65">
        <v>8.36</v>
      </c>
      <c r="D356" s="65">
        <v>97.9</v>
      </c>
      <c r="E356" s="65">
        <v>6.58</v>
      </c>
      <c r="F356" s="65">
        <v>56</v>
      </c>
      <c r="G356" s="88">
        <v>5.69</v>
      </c>
      <c r="H356" s="65">
        <v>6.5</v>
      </c>
      <c r="I356" s="65">
        <v>3.58</v>
      </c>
    </row>
    <row r="357" spans="1:9" x14ac:dyDescent="0.2">
      <c r="A357" s="82">
        <v>40983</v>
      </c>
      <c r="B357" s="65">
        <v>2.91</v>
      </c>
      <c r="C357" s="65">
        <v>8.69</v>
      </c>
      <c r="D357" s="65">
        <v>97.7</v>
      </c>
      <c r="E357" s="65">
        <v>7.31</v>
      </c>
      <c r="F357" s="65">
        <v>53.2</v>
      </c>
      <c r="G357" s="88">
        <v>6.57</v>
      </c>
      <c r="H357" s="65">
        <v>3.8</v>
      </c>
      <c r="I357" s="65">
        <v>3.19</v>
      </c>
    </row>
    <row r="358" spans="1:9" x14ac:dyDescent="0.2">
      <c r="A358" s="82">
        <v>41014</v>
      </c>
      <c r="B358" s="65">
        <v>2.63</v>
      </c>
      <c r="C358" s="65">
        <v>8.48</v>
      </c>
      <c r="D358" s="65">
        <v>97.4</v>
      </c>
      <c r="E358" s="65">
        <v>6.34</v>
      </c>
      <c r="F358" s="65">
        <v>53.4</v>
      </c>
      <c r="G358" s="88">
        <v>5.17</v>
      </c>
      <c r="H358" s="65">
        <v>4.5999999999999996</v>
      </c>
      <c r="I358" s="65">
        <v>3.05</v>
      </c>
    </row>
    <row r="359" spans="1:9" x14ac:dyDescent="0.2">
      <c r="A359" s="82">
        <v>41044</v>
      </c>
      <c r="B359" s="65">
        <v>2.69</v>
      </c>
      <c r="C359" s="65">
        <v>9.0399999999999991</v>
      </c>
      <c r="D359" s="65">
        <v>97.3</v>
      </c>
      <c r="E359" s="65">
        <v>5.98</v>
      </c>
      <c r="F359" s="65">
        <v>51.8</v>
      </c>
      <c r="G359" s="88">
        <v>4.8600000000000003</v>
      </c>
      <c r="H359" s="65">
        <v>4.2</v>
      </c>
      <c r="I359" s="65">
        <v>3.17</v>
      </c>
    </row>
    <row r="360" spans="1:9" x14ac:dyDescent="0.2">
      <c r="A360" s="82">
        <v>41075</v>
      </c>
      <c r="B360" s="65">
        <v>3.41</v>
      </c>
      <c r="C360" s="65">
        <v>9.6999999999999993</v>
      </c>
      <c r="D360" s="65">
        <v>97</v>
      </c>
      <c r="E360" s="65">
        <v>6.76</v>
      </c>
      <c r="F360" s="65">
        <v>47.7</v>
      </c>
      <c r="G360" s="88">
        <v>5.27</v>
      </c>
      <c r="H360" s="65">
        <v>3.6</v>
      </c>
      <c r="I360" s="65">
        <v>3.4</v>
      </c>
    </row>
    <row r="361" spans="1:9" x14ac:dyDescent="0.2">
      <c r="A361" s="82">
        <v>41105</v>
      </c>
      <c r="B361" s="65">
        <v>3.41</v>
      </c>
      <c r="C361" s="65">
        <v>9.9700000000000006</v>
      </c>
      <c r="D361" s="65">
        <v>96.9</v>
      </c>
      <c r="E361" s="65">
        <v>7.09</v>
      </c>
      <c r="F361" s="65">
        <v>44.7</v>
      </c>
      <c r="G361" s="88">
        <v>5.58</v>
      </c>
      <c r="H361" s="65">
        <v>3.4</v>
      </c>
      <c r="I361" s="65">
        <v>3.63</v>
      </c>
    </row>
    <row r="362" spans="1:9" x14ac:dyDescent="0.2">
      <c r="A362" s="82">
        <v>41136</v>
      </c>
      <c r="B362" s="65">
        <v>4.05</v>
      </c>
      <c r="C362" s="65">
        <v>10.119999999999999</v>
      </c>
      <c r="D362" s="65">
        <v>96.8</v>
      </c>
      <c r="E362" s="65">
        <v>7.14</v>
      </c>
      <c r="F362" s="65">
        <v>42.4</v>
      </c>
      <c r="G362" s="88">
        <v>5.75</v>
      </c>
      <c r="H362" s="65">
        <v>3.4</v>
      </c>
      <c r="I362" s="65">
        <v>3.63</v>
      </c>
    </row>
    <row r="363" spans="1:9" x14ac:dyDescent="0.2">
      <c r="A363" s="82">
        <v>41167</v>
      </c>
      <c r="B363" s="65">
        <v>3.48</v>
      </c>
      <c r="C363" s="65">
        <v>10.07</v>
      </c>
      <c r="D363" s="65">
        <v>96.7</v>
      </c>
      <c r="E363" s="65">
        <v>6.77</v>
      </c>
      <c r="F363" s="65">
        <v>42.8</v>
      </c>
      <c r="G363" s="88">
        <v>5.3</v>
      </c>
      <c r="H363" s="65">
        <v>3.5</v>
      </c>
      <c r="I363" s="65">
        <v>3.7</v>
      </c>
    </row>
    <row r="364" spans="1:9" x14ac:dyDescent="0.2">
      <c r="A364" s="82">
        <v>41197</v>
      </c>
      <c r="B364" s="65">
        <v>3.52</v>
      </c>
      <c r="C364" s="65">
        <v>9.7899999999999991</v>
      </c>
      <c r="D364" s="65">
        <v>96.8</v>
      </c>
      <c r="E364" s="65">
        <v>6.82</v>
      </c>
      <c r="F364" s="65">
        <v>44.5</v>
      </c>
      <c r="G364" s="88">
        <v>5.45</v>
      </c>
      <c r="H364" s="65">
        <v>4</v>
      </c>
      <c r="I364" s="65">
        <v>4.16</v>
      </c>
    </row>
    <row r="365" spans="1:9" x14ac:dyDescent="0.2">
      <c r="A365" s="82">
        <v>41228</v>
      </c>
      <c r="B365" s="65">
        <v>4</v>
      </c>
      <c r="C365" s="65">
        <v>9.09</v>
      </c>
      <c r="D365" s="65">
        <v>97.4</v>
      </c>
      <c r="E365" s="65">
        <v>7.45</v>
      </c>
      <c r="F365" s="65">
        <v>49.1</v>
      </c>
      <c r="G365" s="88">
        <v>5.94</v>
      </c>
      <c r="H365" s="65">
        <v>4.5999999999999996</v>
      </c>
      <c r="I365" s="65">
        <v>4.41</v>
      </c>
    </row>
    <row r="366" spans="1:9" x14ac:dyDescent="0.2">
      <c r="A366" s="82">
        <v>41258</v>
      </c>
      <c r="B366" s="65">
        <v>4.49</v>
      </c>
      <c r="C366" s="65">
        <v>9.33</v>
      </c>
      <c r="D366" s="65">
        <v>97.5</v>
      </c>
      <c r="E366" s="65">
        <v>8.0500000000000007</v>
      </c>
      <c r="F366" s="65">
        <v>52.8</v>
      </c>
      <c r="G366" s="88">
        <v>6.68</v>
      </c>
      <c r="H366" s="65">
        <v>4.5999999999999996</v>
      </c>
      <c r="I366" s="65">
        <v>4.3499999999999996</v>
      </c>
    </row>
    <row r="367" spans="1:9" x14ac:dyDescent="0.2">
      <c r="A367" s="82">
        <v>41289</v>
      </c>
      <c r="B367" s="65">
        <v>4.18</v>
      </c>
      <c r="C367" s="65">
        <v>9.5</v>
      </c>
      <c r="D367" s="65">
        <v>97</v>
      </c>
      <c r="E367" s="65">
        <v>7.52</v>
      </c>
      <c r="F367" s="65">
        <v>52.9</v>
      </c>
      <c r="G367" s="88">
        <v>6.73</v>
      </c>
      <c r="H367" s="65">
        <v>4.4000000000000004</v>
      </c>
      <c r="I367" s="65">
        <v>4.2300000000000004</v>
      </c>
    </row>
    <row r="368" spans="1:9" x14ac:dyDescent="0.2">
      <c r="A368" s="82">
        <v>41320</v>
      </c>
      <c r="B368" s="65">
        <v>3.58</v>
      </c>
      <c r="C368" s="65">
        <v>8.91</v>
      </c>
      <c r="D368" s="65">
        <v>97</v>
      </c>
      <c r="E368" s="65">
        <v>7.09</v>
      </c>
      <c r="F368" s="65">
        <v>56.1</v>
      </c>
      <c r="G368" s="88">
        <v>6.09</v>
      </c>
      <c r="H368" s="65">
        <v>6.4</v>
      </c>
      <c r="I368" s="65">
        <v>4.2300000000000004</v>
      </c>
    </row>
    <row r="369" spans="1:9" x14ac:dyDescent="0.2">
      <c r="A369" s="82">
        <v>41348</v>
      </c>
      <c r="B369" s="65">
        <v>4.18</v>
      </c>
      <c r="C369" s="65">
        <v>9.19</v>
      </c>
      <c r="D369" s="65">
        <v>96.2</v>
      </c>
      <c r="E369" s="65">
        <v>7.52</v>
      </c>
      <c r="F369" s="65">
        <v>52</v>
      </c>
      <c r="G369" s="88">
        <v>6.39</v>
      </c>
      <c r="H369" s="65">
        <v>4.5</v>
      </c>
      <c r="I369" s="65">
        <v>4.47</v>
      </c>
    </row>
    <row r="370" spans="1:9" x14ac:dyDescent="0.2">
      <c r="A370" s="82">
        <v>41379</v>
      </c>
      <c r="B370" s="65">
        <v>4.58</v>
      </c>
      <c r="C370" s="65">
        <v>9.83</v>
      </c>
      <c r="D370" s="65">
        <v>96.1</v>
      </c>
      <c r="E370" s="65">
        <v>7.63</v>
      </c>
      <c r="F370" s="65">
        <v>52.7</v>
      </c>
      <c r="G370" s="88">
        <v>6.44</v>
      </c>
      <c r="H370" s="65">
        <v>4.3</v>
      </c>
      <c r="I370" s="65">
        <v>4.82</v>
      </c>
    </row>
    <row r="371" spans="1:9" x14ac:dyDescent="0.2">
      <c r="A371" s="82">
        <v>41409</v>
      </c>
      <c r="B371" s="65">
        <v>4.57</v>
      </c>
      <c r="C371" s="65">
        <v>10.94</v>
      </c>
      <c r="D371" s="65">
        <v>95.7</v>
      </c>
      <c r="E371" s="65">
        <v>7.97</v>
      </c>
      <c r="F371" s="65">
        <v>51</v>
      </c>
      <c r="G371" s="88">
        <v>6.74</v>
      </c>
      <c r="H371" s="65">
        <v>3.7</v>
      </c>
    </row>
    <row r="372" spans="1:9" x14ac:dyDescent="0.2">
      <c r="A372" s="82">
        <v>41440</v>
      </c>
      <c r="B372" s="65">
        <v>4.6500000000000004</v>
      </c>
      <c r="C372" s="65">
        <v>11.38</v>
      </c>
      <c r="D372" s="65">
        <v>95.6</v>
      </c>
      <c r="E372" s="65">
        <v>8.58</v>
      </c>
      <c r="F372" s="65">
        <v>47.6</v>
      </c>
      <c r="G372" s="88">
        <v>7.07</v>
      </c>
      <c r="H372" s="65">
        <v>3.4</v>
      </c>
      <c r="I372" s="65">
        <v>4.55</v>
      </c>
    </row>
    <row r="373" spans="1:9" x14ac:dyDescent="0.2">
      <c r="A373" s="82">
        <v>41470</v>
      </c>
      <c r="B373" s="65">
        <v>4.2</v>
      </c>
      <c r="C373" s="65">
        <v>11.06</v>
      </c>
      <c r="D373" s="65">
        <v>95.4</v>
      </c>
      <c r="E373" s="65">
        <v>8.15</v>
      </c>
      <c r="F373" s="65">
        <v>42.5</v>
      </c>
      <c r="G373" s="88">
        <v>6.88</v>
      </c>
      <c r="H373" s="65">
        <v>3</v>
      </c>
      <c r="I373" s="65">
        <v>4.45</v>
      </c>
    </row>
    <row r="374" spans="1:9" x14ac:dyDescent="0.2">
      <c r="A374" s="82">
        <v>41501</v>
      </c>
      <c r="B374" s="65">
        <v>3.94</v>
      </c>
      <c r="C374" s="65">
        <v>10.92</v>
      </c>
      <c r="D374" s="65">
        <v>95.3</v>
      </c>
      <c r="E374" s="65">
        <v>8.17</v>
      </c>
      <c r="F374" s="65">
        <v>44</v>
      </c>
      <c r="G374" s="88">
        <v>6.68</v>
      </c>
      <c r="H374" s="65">
        <v>3.2</v>
      </c>
      <c r="I374" s="65">
        <v>4.29</v>
      </c>
    </row>
    <row r="375" spans="1:9" x14ac:dyDescent="0.2">
      <c r="A375" s="82">
        <v>41532</v>
      </c>
      <c r="B375" s="65">
        <v>3.73</v>
      </c>
      <c r="C375" s="65">
        <v>10.52</v>
      </c>
      <c r="D375" s="65">
        <v>95.3</v>
      </c>
      <c r="E375" s="65">
        <v>7.6</v>
      </c>
      <c r="F375" s="65">
        <v>43.7</v>
      </c>
      <c r="G375" s="88">
        <v>6.27</v>
      </c>
      <c r="H375" s="65">
        <v>3.5</v>
      </c>
      <c r="I375" s="65">
        <v>4.4400000000000004</v>
      </c>
    </row>
    <row r="376" spans="1:9" x14ac:dyDescent="0.2">
      <c r="A376" s="82">
        <v>41562</v>
      </c>
      <c r="B376" s="65">
        <v>3.88</v>
      </c>
      <c r="C376" s="65">
        <v>10.42</v>
      </c>
      <c r="D376" s="65">
        <v>95.2</v>
      </c>
      <c r="E376" s="65">
        <v>7.6</v>
      </c>
      <c r="F376" s="65">
        <v>48.1</v>
      </c>
      <c r="G376" s="88">
        <v>6.16</v>
      </c>
      <c r="H376" s="65">
        <v>4.0999999999999996</v>
      </c>
      <c r="I376" s="65">
        <v>4.45</v>
      </c>
    </row>
    <row r="377" spans="1:9" x14ac:dyDescent="0.2">
      <c r="A377" s="82">
        <v>41593</v>
      </c>
      <c r="B377" s="65">
        <v>4.25</v>
      </c>
      <c r="C377" s="65">
        <v>9.92</v>
      </c>
      <c r="D377" s="65">
        <v>96</v>
      </c>
      <c r="E377" s="65">
        <v>8.07</v>
      </c>
      <c r="F377" s="65">
        <v>49.8</v>
      </c>
      <c r="G377" s="88">
        <v>6.54</v>
      </c>
      <c r="H377" s="65">
        <v>3.9</v>
      </c>
      <c r="I377" s="65">
        <v>4.47</v>
      </c>
    </row>
    <row r="378" spans="1:9" x14ac:dyDescent="0.2">
      <c r="A378" s="82">
        <v>41623</v>
      </c>
      <c r="B378" s="65">
        <v>4.41</v>
      </c>
      <c r="C378" s="65">
        <v>10.08</v>
      </c>
      <c r="D378" s="65">
        <v>95.5</v>
      </c>
      <c r="E378" s="65">
        <v>8.48</v>
      </c>
      <c r="F378" s="65">
        <v>51.2</v>
      </c>
      <c r="G378" s="88">
        <v>7.22</v>
      </c>
      <c r="H378" s="65">
        <v>3.9</v>
      </c>
      <c r="I378" s="65">
        <v>5.16</v>
      </c>
    </row>
    <row r="379" spans="1:9" x14ac:dyDescent="0.2">
      <c r="A379" s="82">
        <v>41654</v>
      </c>
      <c r="B379" s="65">
        <v>4.88</v>
      </c>
      <c r="C379" s="65">
        <v>10.69</v>
      </c>
      <c r="D379" s="65">
        <v>95</v>
      </c>
      <c r="E379" s="65">
        <v>8.81</v>
      </c>
      <c r="F379" s="65">
        <v>52</v>
      </c>
      <c r="G379" s="88">
        <v>7.5</v>
      </c>
      <c r="H379" s="65">
        <v>4.5</v>
      </c>
      <c r="I379" s="65">
        <v>5.24</v>
      </c>
    </row>
    <row r="380" spans="1:9" x14ac:dyDescent="0.2">
      <c r="A380" s="82">
        <v>41685</v>
      </c>
      <c r="B380" s="65">
        <v>4.8899999999999997</v>
      </c>
      <c r="C380" s="65">
        <v>11.12</v>
      </c>
      <c r="D380" s="65">
        <v>94.7</v>
      </c>
      <c r="E380" s="65">
        <v>9.1</v>
      </c>
      <c r="F380" s="65">
        <v>51.7</v>
      </c>
      <c r="G380" s="88">
        <v>7.65</v>
      </c>
      <c r="H380" s="65">
        <v>5.8</v>
      </c>
      <c r="I380" s="65">
        <v>6.86</v>
      </c>
    </row>
    <row r="381" spans="1:9" x14ac:dyDescent="0.2">
      <c r="A381" s="82">
        <v>41713</v>
      </c>
      <c r="B381" s="65">
        <v>5.84</v>
      </c>
      <c r="C381" s="65">
        <v>11.76</v>
      </c>
      <c r="D381" s="65">
        <v>94.8</v>
      </c>
      <c r="E381" s="65">
        <v>10.09</v>
      </c>
      <c r="F381" s="65">
        <v>51.6</v>
      </c>
      <c r="G381" s="88">
        <v>8.86</v>
      </c>
      <c r="H381" s="65">
        <v>4.0999999999999996</v>
      </c>
      <c r="I381" s="65">
        <v>5.81</v>
      </c>
    </row>
    <row r="382" spans="1:9" x14ac:dyDescent="0.2">
      <c r="A382" s="82">
        <v>41744</v>
      </c>
      <c r="B382" s="65">
        <v>4.91</v>
      </c>
      <c r="C382" s="65">
        <v>11.46</v>
      </c>
      <c r="D382" s="65">
        <v>94.7</v>
      </c>
      <c r="E382" s="65">
        <v>9.1199999999999992</v>
      </c>
      <c r="F382" s="65">
        <v>49.8</v>
      </c>
      <c r="G382" s="88">
        <v>8.24</v>
      </c>
      <c r="H382" s="65">
        <v>2.9</v>
      </c>
      <c r="I382" s="65">
        <v>5.4</v>
      </c>
    </row>
    <row r="383" spans="1:9" x14ac:dyDescent="0.2">
      <c r="A383" s="82">
        <v>41774</v>
      </c>
      <c r="B383" s="65">
        <v>5.24</v>
      </c>
      <c r="C383" s="65">
        <v>12.14</v>
      </c>
      <c r="D383" s="65">
        <v>94.7</v>
      </c>
      <c r="E383" s="65">
        <v>8.98</v>
      </c>
      <c r="F383" s="65">
        <v>48.5</v>
      </c>
      <c r="G383" s="88">
        <v>7.71</v>
      </c>
      <c r="H383" s="65">
        <v>3.6</v>
      </c>
      <c r="I383" s="65">
        <v>5.47</v>
      </c>
    </row>
    <row r="384" spans="1:9" x14ac:dyDescent="0.2">
      <c r="A384" s="82">
        <v>41805</v>
      </c>
      <c r="B384" s="65">
        <v>4.87</v>
      </c>
      <c r="C384" s="65">
        <v>12.03</v>
      </c>
      <c r="D384" s="65">
        <v>94.6</v>
      </c>
      <c r="E384" s="65">
        <v>8.82</v>
      </c>
      <c r="F384" s="65">
        <v>46.3</v>
      </c>
      <c r="G384" s="88">
        <v>7.65</v>
      </c>
      <c r="H384" s="65">
        <v>3.5</v>
      </c>
      <c r="I384" s="65">
        <v>5.44</v>
      </c>
    </row>
    <row r="385" spans="1:9" x14ac:dyDescent="0.2">
      <c r="A385" s="82">
        <v>41835</v>
      </c>
      <c r="B385" s="65">
        <v>5.32</v>
      </c>
      <c r="C385" s="65">
        <v>12.5</v>
      </c>
      <c r="D385" s="65">
        <v>94.3</v>
      </c>
      <c r="E385" s="65">
        <v>9.25</v>
      </c>
      <c r="F385" s="65">
        <v>43.1</v>
      </c>
      <c r="G385" s="88">
        <v>7.84</v>
      </c>
      <c r="H385" s="65">
        <v>2.9</v>
      </c>
      <c r="I385" s="65">
        <v>5.07</v>
      </c>
    </row>
    <row r="386" spans="1:9" x14ac:dyDescent="0.2">
      <c r="A386" s="82">
        <v>41866</v>
      </c>
      <c r="B386" s="65">
        <v>4.46</v>
      </c>
      <c r="C386" s="65">
        <v>12.05</v>
      </c>
      <c r="D386" s="65">
        <v>94.5</v>
      </c>
      <c r="E386" s="65">
        <v>8.73</v>
      </c>
      <c r="F386" s="65">
        <v>42.6</v>
      </c>
      <c r="G386" s="88">
        <v>7.38</v>
      </c>
      <c r="H386" s="65">
        <v>3.1</v>
      </c>
      <c r="I386" s="65">
        <v>4.8099999999999996</v>
      </c>
    </row>
    <row r="387" spans="1:9" x14ac:dyDescent="0.2">
      <c r="A387" s="82">
        <v>41897</v>
      </c>
      <c r="B387" s="65">
        <v>4.59</v>
      </c>
      <c r="C387" s="65">
        <v>12.32</v>
      </c>
      <c r="D387" s="65">
        <v>94.2</v>
      </c>
      <c r="E387" s="65">
        <v>8.7200000000000006</v>
      </c>
      <c r="F387" s="65">
        <v>41.3</v>
      </c>
      <c r="G387" s="88">
        <v>7.35</v>
      </c>
      <c r="H387" s="65">
        <v>3.1</v>
      </c>
      <c r="I387" s="65">
        <v>4.8099999999999996</v>
      </c>
    </row>
    <row r="388" spans="1:9" x14ac:dyDescent="0.2">
      <c r="A388" s="82">
        <v>41927</v>
      </c>
      <c r="B388" s="65">
        <v>4.66</v>
      </c>
      <c r="C388" s="65">
        <v>12.32</v>
      </c>
      <c r="D388" s="65">
        <v>94.3</v>
      </c>
      <c r="E388" s="65">
        <v>8.8800000000000008</v>
      </c>
      <c r="F388" s="65">
        <v>45.2</v>
      </c>
      <c r="G388" s="88">
        <v>7.22</v>
      </c>
      <c r="H388" s="65">
        <v>3.9</v>
      </c>
      <c r="I388" s="65">
        <v>4.62</v>
      </c>
    </row>
    <row r="389" spans="1:9" x14ac:dyDescent="0.2">
      <c r="A389" s="82">
        <v>41958</v>
      </c>
      <c r="B389" s="65">
        <v>4.04</v>
      </c>
      <c r="C389" s="65">
        <v>11.04</v>
      </c>
      <c r="D389" s="65">
        <v>95.1</v>
      </c>
      <c r="E389" s="65">
        <v>8.5</v>
      </c>
      <c r="F389" s="65">
        <v>51</v>
      </c>
      <c r="G389" s="88">
        <v>6.89</v>
      </c>
      <c r="H389" s="65">
        <v>3.9</v>
      </c>
      <c r="I389" s="65">
        <v>4.8600000000000003</v>
      </c>
    </row>
    <row r="390" spans="1:9" x14ac:dyDescent="0.2">
      <c r="A390" s="82">
        <v>41988</v>
      </c>
      <c r="B390" s="65">
        <v>4.78</v>
      </c>
      <c r="C390" s="65">
        <v>11.27</v>
      </c>
      <c r="D390" s="65">
        <v>95.3</v>
      </c>
      <c r="E390" s="65">
        <v>9.26</v>
      </c>
      <c r="F390" s="65">
        <v>52</v>
      </c>
      <c r="G390" s="88">
        <v>7.67</v>
      </c>
      <c r="H390" s="65">
        <v>4</v>
      </c>
      <c r="I390" s="65">
        <v>4.7</v>
      </c>
    </row>
    <row r="391" spans="1:9" x14ac:dyDescent="0.2">
      <c r="A391" s="82">
        <v>42019</v>
      </c>
      <c r="B391" s="65">
        <v>3.58</v>
      </c>
      <c r="C391" s="65">
        <v>11.68</v>
      </c>
      <c r="D391" s="65">
        <v>94.8</v>
      </c>
      <c r="E391" s="65">
        <v>8.9600000000000009</v>
      </c>
      <c r="F391" s="65">
        <v>50.9</v>
      </c>
      <c r="G391" s="88">
        <v>7.67</v>
      </c>
      <c r="H391" s="65">
        <v>3.7</v>
      </c>
    </row>
    <row r="392" spans="1:9" x14ac:dyDescent="0.2">
      <c r="A392" s="82">
        <v>42050</v>
      </c>
      <c r="B392" s="65">
        <v>3.3</v>
      </c>
      <c r="C392" s="65">
        <v>11.53</v>
      </c>
      <c r="D392" s="65">
        <v>94.5</v>
      </c>
      <c r="E392" s="65">
        <v>8.58</v>
      </c>
      <c r="F392" s="65">
        <v>54.9</v>
      </c>
      <c r="G392" s="88">
        <v>6.77</v>
      </c>
      <c r="H392" s="65">
        <v>5.4</v>
      </c>
      <c r="I392" s="65">
        <v>3.73</v>
      </c>
    </row>
    <row r="393" spans="1:9" x14ac:dyDescent="0.2">
      <c r="A393" s="82">
        <v>42078</v>
      </c>
      <c r="B393" s="65">
        <v>3.27</v>
      </c>
      <c r="C393" s="65">
        <v>11.29</v>
      </c>
      <c r="D393" s="65">
        <v>93.9</v>
      </c>
      <c r="E393" s="65">
        <v>8.6999999999999993</v>
      </c>
      <c r="F393" s="65">
        <v>50.6</v>
      </c>
      <c r="G393" s="88">
        <v>6.89</v>
      </c>
      <c r="H393" s="65">
        <v>4.3</v>
      </c>
      <c r="I393" s="65">
        <v>3.5</v>
      </c>
    </row>
    <row r="394" spans="1:9" x14ac:dyDescent="0.2">
      <c r="A394" s="82">
        <v>42109</v>
      </c>
      <c r="B394" s="65">
        <v>3.13</v>
      </c>
      <c r="C394" s="65">
        <v>10.93</v>
      </c>
      <c r="D394" s="65">
        <v>94.8</v>
      </c>
      <c r="E394" s="65">
        <v>7.89</v>
      </c>
      <c r="F394" s="65">
        <v>51.8</v>
      </c>
      <c r="G394" s="88">
        <v>6.45</v>
      </c>
      <c r="H394" s="65">
        <v>3.4</v>
      </c>
    </row>
    <row r="395" spans="1:9" x14ac:dyDescent="0.2">
      <c r="A395" s="82">
        <v>42139</v>
      </c>
      <c r="B395" s="65">
        <v>2.96</v>
      </c>
      <c r="C395" s="65">
        <v>11.35</v>
      </c>
      <c r="D395" s="65">
        <v>94.7</v>
      </c>
      <c r="E395" s="65">
        <v>7.03</v>
      </c>
      <c r="F395" s="65">
        <v>51.5</v>
      </c>
      <c r="G395" s="88">
        <v>5.51</v>
      </c>
      <c r="H395" s="65">
        <v>4.5</v>
      </c>
      <c r="I395" s="65">
        <v>3.45</v>
      </c>
    </row>
    <row r="396" spans="1:9" x14ac:dyDescent="0.2">
      <c r="A396" s="82">
        <v>42170</v>
      </c>
      <c r="B396" s="65">
        <v>3.42</v>
      </c>
      <c r="C396" s="65">
        <v>11.73</v>
      </c>
      <c r="D396" s="65">
        <v>94.6</v>
      </c>
      <c r="E396" s="65">
        <v>7.72</v>
      </c>
      <c r="F396" s="65">
        <v>47.2</v>
      </c>
      <c r="G396" s="88">
        <v>6.29</v>
      </c>
      <c r="H396" s="65">
        <v>3.1</v>
      </c>
      <c r="I396" s="65">
        <v>3.52</v>
      </c>
    </row>
    <row r="397" spans="1:9" x14ac:dyDescent="0.2">
      <c r="A397" s="82">
        <v>42200</v>
      </c>
      <c r="B397" s="65">
        <v>3.56</v>
      </c>
      <c r="C397" s="65">
        <v>11.69</v>
      </c>
      <c r="D397" s="65">
        <v>94.8</v>
      </c>
      <c r="E397" s="65">
        <v>7.74</v>
      </c>
      <c r="F397" s="65">
        <v>44.9</v>
      </c>
      <c r="G397" s="88">
        <v>6.08</v>
      </c>
      <c r="H397" s="65">
        <v>3.1</v>
      </c>
      <c r="I397" s="65">
        <v>3.54</v>
      </c>
    </row>
    <row r="398" spans="1:9" x14ac:dyDescent="0.2">
      <c r="A398" s="82">
        <v>42231</v>
      </c>
      <c r="B398" s="65">
        <v>3.55</v>
      </c>
      <c r="C398" s="65">
        <v>11.86</v>
      </c>
      <c r="D398" s="65">
        <v>94.9</v>
      </c>
      <c r="E398" s="65">
        <v>7.93</v>
      </c>
      <c r="F398" s="65">
        <v>43.4</v>
      </c>
      <c r="G398" s="88">
        <v>6.12</v>
      </c>
      <c r="H398" s="65">
        <v>3.1</v>
      </c>
      <c r="I398" s="65">
        <v>3.53</v>
      </c>
    </row>
    <row r="399" spans="1:9" x14ac:dyDescent="0.2">
      <c r="A399" s="82">
        <v>42262</v>
      </c>
      <c r="B399" s="65">
        <v>3.42</v>
      </c>
      <c r="C399" s="65">
        <v>11.92</v>
      </c>
      <c r="D399" s="65">
        <v>94.6</v>
      </c>
      <c r="E399" s="65">
        <v>7.9</v>
      </c>
      <c r="F399" s="65">
        <v>43.8</v>
      </c>
      <c r="G399" s="88">
        <v>6.15</v>
      </c>
      <c r="H399" s="65">
        <v>3.2</v>
      </c>
      <c r="I399" s="65">
        <v>3.29</v>
      </c>
    </row>
    <row r="400" spans="1:9" x14ac:dyDescent="0.2">
      <c r="A400" s="82">
        <v>42292</v>
      </c>
      <c r="B400" s="65">
        <v>3.32</v>
      </c>
      <c r="C400" s="65">
        <v>11.54</v>
      </c>
      <c r="D400" s="65">
        <v>94.7</v>
      </c>
      <c r="E400" s="65">
        <v>7.75</v>
      </c>
      <c r="F400" s="65">
        <v>46.5</v>
      </c>
      <c r="G400" s="88">
        <v>5.94</v>
      </c>
      <c r="H400" s="65">
        <v>4</v>
      </c>
      <c r="I400" s="65">
        <v>3.19</v>
      </c>
    </row>
    <row r="401" spans="1:9" x14ac:dyDescent="0.2">
      <c r="A401" s="82">
        <v>42323</v>
      </c>
      <c r="B401" s="65">
        <v>3.08</v>
      </c>
      <c r="C401" s="65">
        <v>10.31</v>
      </c>
      <c r="D401" s="65">
        <v>96.1</v>
      </c>
      <c r="E401" s="65">
        <v>7.25</v>
      </c>
      <c r="F401" s="65">
        <v>51.7</v>
      </c>
      <c r="G401" s="88">
        <v>5.83</v>
      </c>
      <c r="H401" s="65">
        <v>4.0999999999999996</v>
      </c>
      <c r="I401" s="65">
        <v>2.95</v>
      </c>
    </row>
    <row r="402" spans="1:9" x14ac:dyDescent="0.2">
      <c r="A402" s="82">
        <v>42353</v>
      </c>
      <c r="B402" s="65">
        <v>3.02</v>
      </c>
      <c r="C402" s="65">
        <v>11.38</v>
      </c>
      <c r="D402" s="65">
        <v>95.6</v>
      </c>
      <c r="E402" s="65">
        <v>8.2899999999999991</v>
      </c>
      <c r="F402" s="65">
        <v>54.7</v>
      </c>
      <c r="G402" s="88">
        <v>6.99</v>
      </c>
      <c r="H402" s="65">
        <v>4.5999999999999996</v>
      </c>
      <c r="I402" s="65">
        <v>2.96</v>
      </c>
    </row>
    <row r="403" spans="1:9" x14ac:dyDescent="0.2">
      <c r="A403" s="82">
        <v>42384</v>
      </c>
      <c r="B403" s="65">
        <v>2.72</v>
      </c>
      <c r="C403" s="65">
        <v>11.39</v>
      </c>
      <c r="D403" s="65">
        <v>95.3</v>
      </c>
      <c r="E403" s="65">
        <v>8.0299999999999994</v>
      </c>
      <c r="F403" s="65">
        <v>54.4</v>
      </c>
      <c r="G403" s="88">
        <v>6.56</v>
      </c>
      <c r="H403" s="65">
        <v>5</v>
      </c>
      <c r="I403" s="65">
        <v>3.02</v>
      </c>
    </row>
    <row r="404" spans="1:9" x14ac:dyDescent="0.2">
      <c r="A404" s="82">
        <v>42415</v>
      </c>
      <c r="B404" s="65">
        <v>2.65</v>
      </c>
      <c r="C404" s="65">
        <v>11.46</v>
      </c>
      <c r="D404" s="65">
        <v>94.9</v>
      </c>
      <c r="E404" s="65">
        <v>8.48</v>
      </c>
      <c r="F404" s="65">
        <v>53.2</v>
      </c>
      <c r="G404" s="88">
        <v>6.9</v>
      </c>
      <c r="H404" s="65">
        <v>4.8</v>
      </c>
      <c r="I404" s="65">
        <v>2.8</v>
      </c>
    </row>
    <row r="405" spans="1:9" x14ac:dyDescent="0.2">
      <c r="A405" s="82">
        <v>42444</v>
      </c>
      <c r="B405" s="65">
        <v>2.2999999999999998</v>
      </c>
      <c r="C405" s="65">
        <v>10.54</v>
      </c>
      <c r="D405" s="65">
        <v>95</v>
      </c>
      <c r="E405" s="65">
        <v>8.16</v>
      </c>
      <c r="F405" s="65">
        <v>52.3</v>
      </c>
      <c r="G405" s="88">
        <v>6.67</v>
      </c>
      <c r="H405" s="65">
        <v>3.6</v>
      </c>
      <c r="I405" s="65">
        <v>2.52</v>
      </c>
    </row>
    <row r="406" spans="1:9" x14ac:dyDescent="0.2">
      <c r="A406" s="82">
        <v>42475</v>
      </c>
      <c r="B406" s="65">
        <v>2.25</v>
      </c>
      <c r="C406" s="65">
        <v>10.44</v>
      </c>
      <c r="D406" s="65">
        <v>94.7</v>
      </c>
      <c r="E406" s="65">
        <v>7.18</v>
      </c>
      <c r="F406" s="65">
        <v>54</v>
      </c>
      <c r="G406" s="88">
        <v>5.7</v>
      </c>
      <c r="H406" s="65">
        <v>4</v>
      </c>
      <c r="I406" s="65">
        <v>2.4300000000000002</v>
      </c>
    </row>
    <row r="407" spans="1:9" x14ac:dyDescent="0.2">
      <c r="A407" s="82">
        <v>42505</v>
      </c>
      <c r="B407" s="65">
        <v>2.4900000000000002</v>
      </c>
      <c r="C407" s="65">
        <v>11.45</v>
      </c>
      <c r="D407" s="65">
        <v>95.2</v>
      </c>
      <c r="E407" s="65">
        <v>7.33</v>
      </c>
      <c r="F407" s="65">
        <v>53.1</v>
      </c>
      <c r="G407" s="88">
        <v>5.84</v>
      </c>
      <c r="H407" s="65">
        <v>3.7</v>
      </c>
    </row>
    <row r="408" spans="1:9" x14ac:dyDescent="0.2">
      <c r="A408" s="82">
        <v>42536</v>
      </c>
      <c r="B408" s="65">
        <v>2.52</v>
      </c>
      <c r="C408" s="65">
        <v>11.31</v>
      </c>
      <c r="D408" s="65">
        <v>94.7</v>
      </c>
      <c r="E408" s="65">
        <v>7.43</v>
      </c>
      <c r="F408" s="65">
        <v>48.2</v>
      </c>
      <c r="G408" s="88">
        <v>5.8</v>
      </c>
      <c r="H408" s="65">
        <v>3.8</v>
      </c>
      <c r="I408" s="65">
        <v>2.95</v>
      </c>
    </row>
    <row r="409" spans="1:9" x14ac:dyDescent="0.2">
      <c r="A409" s="82">
        <v>42566</v>
      </c>
      <c r="B409" s="65">
        <v>3.34</v>
      </c>
      <c r="C409" s="65">
        <v>11.9</v>
      </c>
      <c r="D409" s="65">
        <v>94.9</v>
      </c>
      <c r="E409" s="65">
        <v>8.07</v>
      </c>
      <c r="F409" s="65">
        <v>47.2</v>
      </c>
      <c r="G409" s="88">
        <v>6.3</v>
      </c>
      <c r="H409" s="65">
        <v>3.3</v>
      </c>
      <c r="I409" s="65">
        <v>3.42</v>
      </c>
    </row>
    <row r="410" spans="1:9" x14ac:dyDescent="0.2">
      <c r="A410" s="82">
        <v>42597</v>
      </c>
      <c r="B410" s="65">
        <v>3.29</v>
      </c>
      <c r="C410" s="65">
        <v>12.82</v>
      </c>
      <c r="D410" s="65">
        <v>94.4</v>
      </c>
      <c r="E410" s="65">
        <v>8.74</v>
      </c>
      <c r="F410" s="65">
        <v>43.2</v>
      </c>
      <c r="G410" s="88">
        <v>6.91</v>
      </c>
      <c r="H410" s="65">
        <v>3.2</v>
      </c>
      <c r="I410" s="65">
        <v>3.39</v>
      </c>
    </row>
    <row r="411" spans="1:9" x14ac:dyDescent="0.2">
      <c r="A411" s="82">
        <v>42628</v>
      </c>
      <c r="B411" s="65">
        <v>3.56</v>
      </c>
      <c r="C411" s="65">
        <v>13.26</v>
      </c>
      <c r="D411" s="65">
        <v>94.8</v>
      </c>
      <c r="E411" s="65">
        <v>9.16</v>
      </c>
      <c r="F411" s="65">
        <v>46.8</v>
      </c>
      <c r="G411" s="88">
        <v>7.35</v>
      </c>
      <c r="H411" s="65">
        <v>3.1</v>
      </c>
      <c r="I411" s="65">
        <v>3.51</v>
      </c>
    </row>
    <row r="412" spans="1:9" x14ac:dyDescent="0.2">
      <c r="A412" s="82">
        <v>42658</v>
      </c>
      <c r="B412" s="65">
        <v>3.51</v>
      </c>
      <c r="C412" s="65">
        <v>13.31</v>
      </c>
      <c r="D412" s="65">
        <v>95</v>
      </c>
      <c r="E412" s="65">
        <v>9.08</v>
      </c>
      <c r="F412" s="65">
        <v>49.5</v>
      </c>
      <c r="G412" s="88">
        <v>7.27</v>
      </c>
      <c r="H412" s="65">
        <v>4.3</v>
      </c>
      <c r="I412" s="65">
        <v>3.33</v>
      </c>
    </row>
    <row r="413" spans="1:9" x14ac:dyDescent="0.2">
      <c r="A413" s="82">
        <v>42689</v>
      </c>
      <c r="B413" s="65">
        <v>3.3</v>
      </c>
      <c r="C413" s="65">
        <v>12.33</v>
      </c>
      <c r="D413" s="65">
        <v>95.7</v>
      </c>
      <c r="E413" s="65">
        <v>9.2799999999999994</v>
      </c>
      <c r="F413" s="65">
        <v>52</v>
      </c>
      <c r="G413" s="88">
        <v>7.48</v>
      </c>
      <c r="H413" s="65">
        <v>4.5</v>
      </c>
      <c r="I413" s="65">
        <v>3.22</v>
      </c>
    </row>
    <row r="414" spans="1:9" x14ac:dyDescent="0.2">
      <c r="A414" s="82">
        <v>42719</v>
      </c>
      <c r="B414" s="65">
        <v>3.64</v>
      </c>
      <c r="C414" s="65">
        <v>13.08</v>
      </c>
      <c r="D414" s="65">
        <v>95.5</v>
      </c>
      <c r="E414" s="65">
        <v>9.9600000000000009</v>
      </c>
      <c r="F414" s="65">
        <v>54</v>
      </c>
      <c r="G414" s="88">
        <v>8.44</v>
      </c>
      <c r="H414" s="65">
        <v>4.0999999999999996</v>
      </c>
      <c r="I414" s="65">
        <v>4.05</v>
      </c>
    </row>
    <row r="415" spans="1:9" x14ac:dyDescent="0.2">
      <c r="A415" s="82">
        <v>42750</v>
      </c>
      <c r="B415" s="65">
        <v>3.87</v>
      </c>
      <c r="C415" s="65">
        <v>13.1</v>
      </c>
      <c r="D415" s="65">
        <v>95.7</v>
      </c>
      <c r="E415" s="65">
        <v>9.6</v>
      </c>
      <c r="F415" s="65">
        <v>56.4</v>
      </c>
      <c r="G415" s="88">
        <v>8.3800000000000008</v>
      </c>
      <c r="H415" s="65">
        <v>4.8</v>
      </c>
      <c r="I415" s="65">
        <v>4.2699999999999996</v>
      </c>
    </row>
    <row r="416" spans="1:9" x14ac:dyDescent="0.2">
      <c r="A416" s="82">
        <v>42781</v>
      </c>
      <c r="B416" s="65">
        <v>3.59</v>
      </c>
      <c r="C416" s="65">
        <v>12.65</v>
      </c>
      <c r="D416" s="65">
        <v>95.1</v>
      </c>
      <c r="E416" s="65">
        <v>9.34</v>
      </c>
      <c r="F416" s="65">
        <v>56.8</v>
      </c>
      <c r="G416" s="88">
        <v>7.96</v>
      </c>
      <c r="H416" s="65">
        <v>5.0999999999999996</v>
      </c>
      <c r="I416" s="65">
        <v>3.88</v>
      </c>
    </row>
    <row r="417" spans="1:9" x14ac:dyDescent="0.2">
      <c r="A417" s="82">
        <v>42809</v>
      </c>
      <c r="B417" s="65">
        <v>3.15</v>
      </c>
      <c r="C417" s="65">
        <v>12.41</v>
      </c>
      <c r="D417" s="65">
        <v>94.6</v>
      </c>
      <c r="E417" s="65">
        <v>9.4700000000000006</v>
      </c>
      <c r="F417" s="65">
        <v>53.7</v>
      </c>
      <c r="G417" s="88">
        <v>7.71</v>
      </c>
      <c r="H417" s="65">
        <v>4.5999999999999996</v>
      </c>
      <c r="I417" s="65">
        <v>3.44</v>
      </c>
    </row>
    <row r="418" spans="1:9" x14ac:dyDescent="0.2">
      <c r="A418" s="82">
        <v>42840</v>
      </c>
      <c r="B418" s="65">
        <v>3.31</v>
      </c>
      <c r="C418" s="65">
        <v>12.51</v>
      </c>
      <c r="D418" s="65">
        <v>94.7</v>
      </c>
      <c r="E418" s="65">
        <v>8.81</v>
      </c>
      <c r="F418" s="65">
        <v>53.7</v>
      </c>
      <c r="G418" s="88">
        <v>7.19</v>
      </c>
      <c r="H418" s="65">
        <v>3.9</v>
      </c>
    </row>
    <row r="419" spans="1:9" x14ac:dyDescent="0.2">
      <c r="A419" s="82">
        <v>42870</v>
      </c>
      <c r="B419" s="65">
        <v>3.38</v>
      </c>
      <c r="C419" s="65">
        <v>12.96</v>
      </c>
      <c r="D419" s="65">
        <v>95.2</v>
      </c>
      <c r="E419" s="65">
        <v>8.68</v>
      </c>
      <c r="F419" s="65">
        <v>54.9</v>
      </c>
      <c r="G419" s="88">
        <v>7.05</v>
      </c>
      <c r="H419" s="65">
        <v>3.8</v>
      </c>
    </row>
    <row r="420" spans="1:9" x14ac:dyDescent="0.2">
      <c r="A420" s="82">
        <v>42901</v>
      </c>
      <c r="B420" s="65">
        <v>3.55</v>
      </c>
      <c r="C420" s="65">
        <v>13.14</v>
      </c>
      <c r="D420" s="65">
        <v>94.7</v>
      </c>
      <c r="E420" s="65">
        <v>8.74</v>
      </c>
      <c r="F420" s="65">
        <v>51.4</v>
      </c>
      <c r="G420" s="88">
        <v>7.01</v>
      </c>
      <c r="H420" s="65">
        <v>3.6</v>
      </c>
      <c r="I420" s="65">
        <v>3.72</v>
      </c>
    </row>
    <row r="421" spans="1:9" x14ac:dyDescent="0.2">
      <c r="A421" s="82">
        <v>42931</v>
      </c>
      <c r="B421" s="65">
        <v>3.47</v>
      </c>
      <c r="C421" s="65">
        <v>12.55</v>
      </c>
      <c r="D421" s="65">
        <v>95.1</v>
      </c>
      <c r="E421" s="65">
        <v>8.4</v>
      </c>
      <c r="F421" s="65">
        <v>48.4</v>
      </c>
      <c r="G421" s="88">
        <v>6.59</v>
      </c>
      <c r="H421" s="65">
        <v>3.5</v>
      </c>
      <c r="I421" s="65">
        <v>3.7</v>
      </c>
    </row>
    <row r="422" spans="1:9" x14ac:dyDescent="0.2">
      <c r="A422" s="82">
        <v>42962</v>
      </c>
      <c r="B422" s="65">
        <v>3.22</v>
      </c>
      <c r="C422" s="65">
        <v>12.53</v>
      </c>
      <c r="D422" s="65">
        <v>94.5</v>
      </c>
      <c r="E422" s="65">
        <v>8.31</v>
      </c>
      <c r="F422" s="65">
        <v>46.8</v>
      </c>
      <c r="G422" s="88">
        <v>6.43</v>
      </c>
      <c r="H422" s="65">
        <v>3.9</v>
      </c>
      <c r="I422" s="65">
        <v>3.74</v>
      </c>
    </row>
    <row r="423" spans="1:9" x14ac:dyDescent="0.2">
      <c r="A423" s="82">
        <v>42993</v>
      </c>
      <c r="B423" s="65">
        <v>3.09</v>
      </c>
      <c r="C423" s="65">
        <v>12.28</v>
      </c>
      <c r="D423" s="65">
        <v>95.1</v>
      </c>
      <c r="E423" s="65">
        <v>7.95</v>
      </c>
      <c r="F423" s="65">
        <v>47.4</v>
      </c>
      <c r="G423" s="88">
        <v>6.24</v>
      </c>
      <c r="H423" s="65">
        <v>3.9</v>
      </c>
      <c r="I423" s="65">
        <v>3.69</v>
      </c>
    </row>
    <row r="424" spans="1:9" x14ac:dyDescent="0.2">
      <c r="A424" s="82">
        <v>43023</v>
      </c>
      <c r="B424" s="65">
        <v>2.95</v>
      </c>
      <c r="C424" s="65">
        <v>12.1</v>
      </c>
      <c r="D424" s="65">
        <v>95</v>
      </c>
      <c r="E424" s="65">
        <v>7.78</v>
      </c>
      <c r="F424" s="65">
        <v>48.3</v>
      </c>
      <c r="G424" s="88">
        <v>6.09</v>
      </c>
      <c r="H424" s="65">
        <v>4.5</v>
      </c>
      <c r="I424" s="65">
        <v>3.71</v>
      </c>
    </row>
    <row r="425" spans="1:9" x14ac:dyDescent="0.2">
      <c r="A425" s="82">
        <v>43054</v>
      </c>
      <c r="B425" s="65">
        <v>3.24</v>
      </c>
      <c r="C425" s="65">
        <v>11.41</v>
      </c>
      <c r="D425" s="65">
        <v>95.3</v>
      </c>
      <c r="E425" s="65">
        <v>8</v>
      </c>
      <c r="F425" s="65">
        <v>51</v>
      </c>
      <c r="G425" s="88">
        <v>6.38</v>
      </c>
      <c r="H425" s="65">
        <v>4</v>
      </c>
      <c r="I425" s="65">
        <v>3.68</v>
      </c>
    </row>
    <row r="426" spans="1:9" x14ac:dyDescent="0.2">
      <c r="A426" s="82">
        <v>43084</v>
      </c>
      <c r="B426" s="65">
        <v>3.66</v>
      </c>
      <c r="C426" s="65">
        <v>11.76</v>
      </c>
      <c r="D426" s="65">
        <v>95.4</v>
      </c>
      <c r="E426" s="65">
        <v>8.64</v>
      </c>
      <c r="F426" s="65">
        <v>54.6</v>
      </c>
      <c r="G426" s="88">
        <v>7.14</v>
      </c>
      <c r="H426" s="65">
        <v>4.5999999999999996</v>
      </c>
      <c r="I426" s="65">
        <v>3.86</v>
      </c>
    </row>
    <row r="427" spans="1:9" x14ac:dyDescent="0.2">
      <c r="A427" s="82">
        <v>43115</v>
      </c>
      <c r="B427" s="65">
        <v>2.91</v>
      </c>
      <c r="C427" s="65">
        <v>12.13</v>
      </c>
      <c r="D427" s="65">
        <v>95.2</v>
      </c>
      <c r="E427" s="65">
        <v>8.91</v>
      </c>
      <c r="F427" s="65">
        <v>53.8</v>
      </c>
      <c r="G427" s="88">
        <v>7.63</v>
      </c>
      <c r="H427" s="65">
        <v>4.2</v>
      </c>
      <c r="I427" s="65">
        <v>3.79</v>
      </c>
    </row>
    <row r="428" spans="1:9" x14ac:dyDescent="0.2">
      <c r="A428" s="82">
        <v>43146</v>
      </c>
      <c r="B428" s="65">
        <v>3.12</v>
      </c>
      <c r="C428" s="65">
        <v>12.11</v>
      </c>
      <c r="D428" s="65">
        <v>95.4</v>
      </c>
      <c r="E428" s="65">
        <v>9.1300000000000008</v>
      </c>
      <c r="F428" s="65">
        <v>54.9</v>
      </c>
      <c r="G428" s="88">
        <v>7.56</v>
      </c>
      <c r="H428" s="65">
        <v>5.2</v>
      </c>
      <c r="I428" s="65">
        <v>3.72</v>
      </c>
    </row>
    <row r="429" spans="1:9" x14ac:dyDescent="0.2">
      <c r="A429" s="82">
        <v>43174</v>
      </c>
      <c r="B429" s="65">
        <v>2.76</v>
      </c>
      <c r="C429" s="65">
        <v>12.28</v>
      </c>
      <c r="D429" s="65">
        <v>94.8</v>
      </c>
      <c r="E429" s="65">
        <v>8.8800000000000008</v>
      </c>
      <c r="F429" s="65">
        <v>54.6</v>
      </c>
      <c r="G429" s="88">
        <v>7.53</v>
      </c>
      <c r="H429" s="65">
        <v>4.4000000000000004</v>
      </c>
    </row>
    <row r="430" spans="1:9" x14ac:dyDescent="0.2">
      <c r="A430" s="82">
        <v>43205</v>
      </c>
      <c r="B430" s="65">
        <v>2.42</v>
      </c>
      <c r="C430" s="65">
        <v>11.62</v>
      </c>
      <c r="D430" s="65">
        <v>94.7</v>
      </c>
      <c r="E430" s="65">
        <v>7.97</v>
      </c>
      <c r="F430" s="65">
        <v>51.9</v>
      </c>
      <c r="G430" s="88">
        <v>6.44</v>
      </c>
      <c r="H430" s="65">
        <v>4.3</v>
      </c>
      <c r="I430" s="65">
        <v>3.06</v>
      </c>
    </row>
    <row r="431" spans="1:9" x14ac:dyDescent="0.2">
      <c r="A431" s="82">
        <v>43235</v>
      </c>
      <c r="B431" s="65">
        <v>2.34</v>
      </c>
      <c r="C431" s="65">
        <v>12.44</v>
      </c>
      <c r="D431" s="65">
        <v>94.6</v>
      </c>
      <c r="E431" s="65">
        <v>7.74</v>
      </c>
      <c r="F431" s="65">
        <v>53.6</v>
      </c>
      <c r="G431" s="88">
        <v>6.17</v>
      </c>
      <c r="H431" s="65">
        <v>4</v>
      </c>
      <c r="I431" s="65">
        <v>2.88</v>
      </c>
    </row>
    <row r="432" spans="1:9" x14ac:dyDescent="0.2">
      <c r="A432" s="82">
        <v>43266</v>
      </c>
      <c r="B432" s="65">
        <v>2.67</v>
      </c>
      <c r="C432" s="65">
        <v>12.16</v>
      </c>
      <c r="D432" s="65">
        <v>94.6</v>
      </c>
      <c r="E432" s="65">
        <v>7.74</v>
      </c>
      <c r="F432" s="65">
        <v>50.4</v>
      </c>
      <c r="G432" s="88">
        <v>6.17</v>
      </c>
      <c r="H432" s="65">
        <v>3.9</v>
      </c>
      <c r="I432" s="65">
        <v>3.36</v>
      </c>
    </row>
    <row r="433" spans="1:9" x14ac:dyDescent="0.2">
      <c r="A433" s="82">
        <v>43296</v>
      </c>
      <c r="B433" s="65">
        <v>2.02</v>
      </c>
      <c r="C433" s="65">
        <v>12.38</v>
      </c>
      <c r="D433" s="65">
        <v>94.5</v>
      </c>
      <c r="E433" s="65">
        <v>8.32</v>
      </c>
      <c r="F433" s="65">
        <v>48.9</v>
      </c>
      <c r="G433" s="88">
        <v>6.52</v>
      </c>
      <c r="H433" s="65">
        <v>3.3</v>
      </c>
      <c r="I433" s="65">
        <v>6.87</v>
      </c>
    </row>
    <row r="434" spans="1:9" x14ac:dyDescent="0.2">
      <c r="A434" s="82">
        <v>43327</v>
      </c>
      <c r="B434" s="65">
        <v>6.35</v>
      </c>
      <c r="C434" s="65">
        <v>12.89</v>
      </c>
      <c r="D434" s="65">
        <v>93.1</v>
      </c>
      <c r="E434" s="65">
        <v>8.2100000000000009</v>
      </c>
      <c r="F434" s="65">
        <v>42.6</v>
      </c>
      <c r="G434" s="88">
        <v>8.16</v>
      </c>
      <c r="H434" s="65">
        <v>3.1</v>
      </c>
      <c r="I434" s="65">
        <v>5.88</v>
      </c>
    </row>
    <row r="435" spans="1:9" x14ac:dyDescent="0.2">
      <c r="A435" s="82">
        <v>43358</v>
      </c>
      <c r="B435" s="65">
        <v>3.24</v>
      </c>
      <c r="C435" s="65">
        <v>12.32</v>
      </c>
      <c r="D435" s="65">
        <v>94.4</v>
      </c>
      <c r="E435" s="65">
        <v>8.3699999999999992</v>
      </c>
      <c r="F435" s="65">
        <v>47.9</v>
      </c>
      <c r="G435" s="88">
        <v>7.13</v>
      </c>
      <c r="H435" s="65">
        <v>3.5</v>
      </c>
      <c r="I435" s="65">
        <v>3.58</v>
      </c>
    </row>
    <row r="436" spans="1:9" x14ac:dyDescent="0.2">
      <c r="A436" s="82">
        <v>43388</v>
      </c>
      <c r="B436" s="65">
        <v>2.73</v>
      </c>
      <c r="C436" s="65">
        <v>12.18</v>
      </c>
      <c r="D436" s="65">
        <v>94.5</v>
      </c>
      <c r="E436" s="65">
        <v>7.61</v>
      </c>
      <c r="F436" s="65">
        <v>46.5</v>
      </c>
      <c r="G436" s="88">
        <v>6.19</v>
      </c>
      <c r="H436" s="65">
        <v>4.5999999999999996</v>
      </c>
      <c r="I436" s="65">
        <v>3.78</v>
      </c>
    </row>
    <row r="437" spans="1:9" x14ac:dyDescent="0.2">
      <c r="A437" s="82">
        <v>43419</v>
      </c>
      <c r="B437" s="65">
        <v>3.31</v>
      </c>
      <c r="C437" s="65">
        <v>11.95</v>
      </c>
      <c r="D437" s="65">
        <v>94.9</v>
      </c>
      <c r="E437" s="65">
        <v>8.67</v>
      </c>
      <c r="F437" s="65">
        <v>51.3</v>
      </c>
      <c r="G437" s="88">
        <v>7.09</v>
      </c>
      <c r="H437" s="65">
        <v>4.2</v>
      </c>
    </row>
    <row r="438" spans="1:9" x14ac:dyDescent="0.2">
      <c r="A438" s="82">
        <v>43449</v>
      </c>
      <c r="B438" s="65">
        <v>5.07</v>
      </c>
      <c r="C438" s="65">
        <v>13.1</v>
      </c>
      <c r="D438" s="65">
        <v>95.3</v>
      </c>
      <c r="E438" s="65">
        <v>10.039999999999999</v>
      </c>
      <c r="F438" s="65">
        <v>54.3</v>
      </c>
      <c r="G438" s="88">
        <v>8.7200000000000006</v>
      </c>
      <c r="H438" s="65">
        <v>4.4000000000000004</v>
      </c>
      <c r="I438" s="65">
        <v>6.34</v>
      </c>
    </row>
    <row r="439" spans="1:9" x14ac:dyDescent="0.2">
      <c r="A439" s="82">
        <v>43480</v>
      </c>
      <c r="B439" s="65">
        <v>3.4</v>
      </c>
      <c r="C439" s="65">
        <v>13.5</v>
      </c>
      <c r="D439" s="65">
        <v>95</v>
      </c>
      <c r="E439" s="65">
        <v>10.4</v>
      </c>
      <c r="F439" s="65">
        <v>53</v>
      </c>
      <c r="G439" s="88">
        <v>9.1199999999999992</v>
      </c>
      <c r="H439" s="65">
        <v>4.0999999999999996</v>
      </c>
    </row>
    <row r="440" spans="1:9" x14ac:dyDescent="0.2">
      <c r="A440" s="82">
        <v>43511</v>
      </c>
      <c r="B440" s="65">
        <v>3.71</v>
      </c>
      <c r="C440" s="65">
        <v>13.08</v>
      </c>
      <c r="D440" s="65">
        <v>95.5</v>
      </c>
      <c r="E440" s="65">
        <v>9.89</v>
      </c>
      <c r="F440" s="65">
        <v>55.2</v>
      </c>
      <c r="G440" s="88">
        <v>8.61</v>
      </c>
      <c r="H440" s="65">
        <v>5.9</v>
      </c>
    </row>
    <row r="441" spans="1:9" x14ac:dyDescent="0.2">
      <c r="A441" s="82">
        <v>43539</v>
      </c>
      <c r="B441" s="65">
        <v>3.57</v>
      </c>
      <c r="C441" s="65">
        <v>13.28</v>
      </c>
      <c r="D441" s="65">
        <v>94.6</v>
      </c>
      <c r="E441" s="65">
        <v>10.49</v>
      </c>
      <c r="F441" s="65">
        <v>55.2</v>
      </c>
      <c r="G441" s="88">
        <v>9.01</v>
      </c>
      <c r="H441" s="65">
        <v>4.7</v>
      </c>
      <c r="I441" s="65">
        <v>4.53</v>
      </c>
    </row>
    <row r="442" spans="1:9" x14ac:dyDescent="0.2">
      <c r="A442" s="82">
        <v>43570</v>
      </c>
      <c r="B442" s="65">
        <v>2.56</v>
      </c>
      <c r="C442" s="65">
        <v>12.95</v>
      </c>
      <c r="D442" s="65">
        <v>94.2</v>
      </c>
      <c r="E442" s="65">
        <v>9.51</v>
      </c>
      <c r="F442" s="65">
        <v>55.5</v>
      </c>
      <c r="G442" s="88">
        <v>7.86</v>
      </c>
      <c r="H442" s="65">
        <v>4.5</v>
      </c>
      <c r="I442" s="65">
        <v>3.28</v>
      </c>
    </row>
    <row r="443" spans="1:9" x14ac:dyDescent="0.2">
      <c r="A443" s="82">
        <v>43600</v>
      </c>
      <c r="B443" s="65">
        <v>2.12</v>
      </c>
      <c r="C443" s="65">
        <v>12.69</v>
      </c>
      <c r="D443" s="65">
        <v>94.9</v>
      </c>
      <c r="E443" s="65">
        <v>8.42</v>
      </c>
      <c r="F443" s="65">
        <v>55.4</v>
      </c>
      <c r="G443" s="88">
        <v>6.81</v>
      </c>
      <c r="H443" s="65">
        <v>4.3</v>
      </c>
      <c r="I443" s="65">
        <v>2.88</v>
      </c>
    </row>
    <row r="444" spans="1:9" x14ac:dyDescent="0.2">
      <c r="A444" s="82">
        <v>43631</v>
      </c>
      <c r="B444" s="65">
        <v>2.33</v>
      </c>
      <c r="C444" s="65">
        <v>12.62</v>
      </c>
      <c r="D444" s="65">
        <v>94.5</v>
      </c>
      <c r="E444" s="65">
        <v>8.32</v>
      </c>
      <c r="F444" s="65">
        <v>53</v>
      </c>
      <c r="G444" s="88">
        <v>6.6</v>
      </c>
      <c r="H444" s="65">
        <v>3.8</v>
      </c>
      <c r="I444" s="65">
        <v>3.04</v>
      </c>
    </row>
    <row r="445" spans="1:9" x14ac:dyDescent="0.2">
      <c r="A445" s="82">
        <v>43661</v>
      </c>
      <c r="B445" s="65">
        <v>2.34</v>
      </c>
      <c r="C445" s="65">
        <v>13.45</v>
      </c>
      <c r="D445" s="65">
        <v>94.8</v>
      </c>
      <c r="E445" s="65">
        <v>8.8800000000000008</v>
      </c>
      <c r="F445" s="65">
        <v>46.9</v>
      </c>
      <c r="G445" s="88">
        <v>6.96</v>
      </c>
      <c r="H445" s="65">
        <v>3.3</v>
      </c>
      <c r="I445" s="65">
        <v>3.38</v>
      </c>
    </row>
    <row r="446" spans="1:9" x14ac:dyDescent="0.2">
      <c r="A446" s="82">
        <v>43692</v>
      </c>
      <c r="B446" s="65">
        <v>2.5299999999999998</v>
      </c>
      <c r="C446" s="65">
        <v>12.87</v>
      </c>
      <c r="D446" s="65">
        <v>94.5</v>
      </c>
      <c r="E446" s="65">
        <v>8.89</v>
      </c>
      <c r="F446" s="65">
        <v>46.1</v>
      </c>
      <c r="G446" s="88">
        <v>6.97</v>
      </c>
      <c r="H446" s="65">
        <v>3.3</v>
      </c>
      <c r="I446" s="65">
        <v>3.24</v>
      </c>
    </row>
    <row r="447" spans="1:9" x14ac:dyDescent="0.2">
      <c r="A447" s="82">
        <v>43723</v>
      </c>
      <c r="B447" s="65">
        <v>2.57</v>
      </c>
      <c r="C447" s="65">
        <v>12.66</v>
      </c>
      <c r="D447" s="65">
        <v>94.7</v>
      </c>
      <c r="E447" s="65">
        <v>8.69</v>
      </c>
      <c r="F447" s="65">
        <v>47.6</v>
      </c>
      <c r="G447" s="88">
        <v>6.78</v>
      </c>
      <c r="H447" s="65">
        <v>3.8</v>
      </c>
      <c r="I447" s="65">
        <v>3.49</v>
      </c>
    </row>
    <row r="448" spans="1:9" x14ac:dyDescent="0.2">
      <c r="A448" s="82">
        <v>43753</v>
      </c>
      <c r="B448" s="65">
        <v>2.95</v>
      </c>
      <c r="C448" s="65">
        <v>12.99</v>
      </c>
      <c r="D448" s="65">
        <v>94.9</v>
      </c>
      <c r="E448" s="65">
        <v>8.73</v>
      </c>
      <c r="F448" s="65">
        <v>50</v>
      </c>
      <c r="G448" s="88">
        <v>6.97</v>
      </c>
      <c r="H448" s="65">
        <v>4.3</v>
      </c>
      <c r="I448" s="65">
        <v>3.24</v>
      </c>
    </row>
    <row r="449" spans="1:9" x14ac:dyDescent="0.2">
      <c r="A449" s="82">
        <v>43784</v>
      </c>
      <c r="B449" s="65">
        <v>2.94</v>
      </c>
      <c r="C449" s="65">
        <v>11.87</v>
      </c>
      <c r="D449" s="65">
        <v>95.8</v>
      </c>
      <c r="E449" s="65">
        <v>8.7899999999999991</v>
      </c>
      <c r="F449" s="65">
        <v>52.6</v>
      </c>
      <c r="G449" s="88">
        <v>7.16</v>
      </c>
      <c r="H449" s="65">
        <v>4.5</v>
      </c>
      <c r="I449" s="65">
        <v>3.55</v>
      </c>
    </row>
    <row r="450" spans="1:9" x14ac:dyDescent="0.2">
      <c r="A450" s="82">
        <v>43814</v>
      </c>
      <c r="B450" s="65">
        <v>3.87</v>
      </c>
      <c r="C450" s="65">
        <v>12.74</v>
      </c>
      <c r="D450" s="65">
        <v>95.5</v>
      </c>
      <c r="E450" s="65">
        <v>10.01</v>
      </c>
      <c r="F450" s="65">
        <v>58</v>
      </c>
      <c r="G450" s="88">
        <v>8.58</v>
      </c>
      <c r="H450" s="65">
        <v>4.5</v>
      </c>
      <c r="I450" s="65">
        <v>4</v>
      </c>
    </row>
    <row r="451" spans="1:9" x14ac:dyDescent="0.2">
      <c r="A451" s="82">
        <v>43845</v>
      </c>
      <c r="B451" s="65">
        <v>3.32</v>
      </c>
      <c r="C451" s="65">
        <v>15.02</v>
      </c>
      <c r="D451" s="65">
        <v>95.3</v>
      </c>
      <c r="E451" s="65">
        <v>10.47</v>
      </c>
      <c r="F451" s="65">
        <v>57</v>
      </c>
      <c r="G451" s="88">
        <v>9.02</v>
      </c>
      <c r="H451" s="65">
        <v>4</v>
      </c>
      <c r="I451" s="65">
        <v>3.56</v>
      </c>
    </row>
    <row r="452" spans="1:9" x14ac:dyDescent="0.2">
      <c r="A452" s="82">
        <v>43876</v>
      </c>
      <c r="B452" s="65">
        <v>2.5499999999999998</v>
      </c>
      <c r="C452" s="65">
        <v>14.57</v>
      </c>
      <c r="D452" s="65">
        <v>95.2</v>
      </c>
      <c r="E452" s="65">
        <v>10.09</v>
      </c>
      <c r="F452" s="65">
        <v>53.6</v>
      </c>
      <c r="G452" s="88">
        <v>8.35</v>
      </c>
      <c r="H452" s="65">
        <v>5.5</v>
      </c>
      <c r="I452" s="65">
        <v>2.92</v>
      </c>
    </row>
    <row r="453" spans="1:9" x14ac:dyDescent="0.2">
      <c r="A453" s="82">
        <v>43905</v>
      </c>
      <c r="B453" s="65">
        <v>2.4300000000000002</v>
      </c>
      <c r="C453" s="65">
        <v>13.7</v>
      </c>
      <c r="D453" s="65">
        <v>95.6</v>
      </c>
      <c r="E453" s="65">
        <v>9.64</v>
      </c>
      <c r="F453" s="65">
        <v>52.3</v>
      </c>
      <c r="G453" s="88">
        <v>7.77</v>
      </c>
      <c r="H453" s="65">
        <v>4.9000000000000004</v>
      </c>
      <c r="I453" s="65">
        <v>2.58</v>
      </c>
    </row>
    <row r="454" spans="1:9" x14ac:dyDescent="0.2">
      <c r="A454" s="82">
        <v>43936</v>
      </c>
      <c r="B454" s="65">
        <v>2.36</v>
      </c>
      <c r="E454" s="65">
        <v>9.58</v>
      </c>
      <c r="F454" s="65">
        <v>47.9</v>
      </c>
      <c r="G454" s="88">
        <v>7.26</v>
      </c>
      <c r="H454" s="65">
        <v>4.3</v>
      </c>
      <c r="I454" s="65">
        <v>2.4</v>
      </c>
    </row>
    <row r="455" spans="1:9" x14ac:dyDescent="0.2">
      <c r="A455" s="82">
        <v>43966</v>
      </c>
      <c r="B455" s="65">
        <v>2.4700000000000002</v>
      </c>
      <c r="C455" s="65">
        <v>14.56</v>
      </c>
      <c r="D455" s="65">
        <v>95.4</v>
      </c>
      <c r="E455" s="65">
        <v>9.6199999999999992</v>
      </c>
      <c r="F455" s="65">
        <v>44</v>
      </c>
      <c r="G455" s="88">
        <v>6.69</v>
      </c>
      <c r="H455" s="65">
        <v>4.2</v>
      </c>
    </row>
    <row r="456" spans="1:9" x14ac:dyDescent="0.2">
      <c r="A456" s="82">
        <v>43997</v>
      </c>
      <c r="B456" s="65">
        <v>2.65</v>
      </c>
      <c r="C456" s="65">
        <v>14.58</v>
      </c>
      <c r="D456" s="65">
        <v>95.3</v>
      </c>
      <c r="E456" s="65">
        <v>9.09</v>
      </c>
      <c r="F456" s="65">
        <v>47.8</v>
      </c>
      <c r="G456" s="88">
        <v>6.86</v>
      </c>
      <c r="H456" s="65">
        <v>3.8</v>
      </c>
    </row>
    <row r="457" spans="1:9" x14ac:dyDescent="0.2">
      <c r="A457" s="82">
        <v>44027</v>
      </c>
      <c r="B457" s="65">
        <v>2.69</v>
      </c>
      <c r="C457" s="65">
        <v>14.34</v>
      </c>
      <c r="D457" s="65">
        <v>95.4</v>
      </c>
      <c r="E457" s="65">
        <v>9.1300000000000008</v>
      </c>
      <c r="F457" s="65">
        <v>48.1</v>
      </c>
      <c r="G457" s="88">
        <v>6.77</v>
      </c>
      <c r="H457" s="65">
        <v>3.8</v>
      </c>
      <c r="I457" s="65">
        <v>2.5</v>
      </c>
    </row>
    <row r="458" spans="1:9" x14ac:dyDescent="0.2">
      <c r="A458" s="82">
        <v>44058</v>
      </c>
      <c r="B458" s="65">
        <v>2.27</v>
      </c>
      <c r="C458" s="65">
        <v>14.34</v>
      </c>
      <c r="D458" s="65">
        <v>95.3</v>
      </c>
      <c r="E458" s="65">
        <v>9.17</v>
      </c>
      <c r="F458" s="65">
        <v>45.2</v>
      </c>
      <c r="G458" s="88">
        <v>6.76</v>
      </c>
      <c r="H458" s="65">
        <v>3.6</v>
      </c>
    </row>
    <row r="459" spans="1:9" x14ac:dyDescent="0.2">
      <c r="A459" s="82">
        <v>44089</v>
      </c>
      <c r="B459" s="65">
        <v>3.41</v>
      </c>
      <c r="C459" s="65">
        <v>14.75</v>
      </c>
      <c r="D459" s="65">
        <v>95.1</v>
      </c>
      <c r="E459" s="65">
        <v>9.2899999999999991</v>
      </c>
      <c r="F459" s="65">
        <v>42.5</v>
      </c>
      <c r="G459" s="88">
        <v>6.99</v>
      </c>
      <c r="H459" s="65">
        <v>4.2</v>
      </c>
      <c r="I459" s="65">
        <v>3.92</v>
      </c>
    </row>
    <row r="460" spans="1:9" x14ac:dyDescent="0.2">
      <c r="A460" s="82">
        <v>44119</v>
      </c>
      <c r="B460" s="65">
        <v>3.08</v>
      </c>
      <c r="C460" s="65">
        <v>14.74</v>
      </c>
      <c r="D460" s="65">
        <v>95.6</v>
      </c>
      <c r="E460" s="65">
        <v>9.32</v>
      </c>
      <c r="F460" s="65">
        <v>47.4</v>
      </c>
      <c r="G460" s="88">
        <v>7.19</v>
      </c>
      <c r="H460" s="65">
        <v>4.4000000000000004</v>
      </c>
      <c r="I460" s="65">
        <v>3.73</v>
      </c>
    </row>
    <row r="461" spans="1:9" x14ac:dyDescent="0.2">
      <c r="A461" s="82">
        <v>44150</v>
      </c>
      <c r="B461" s="65">
        <v>3.79</v>
      </c>
      <c r="C461" s="65">
        <v>14.38</v>
      </c>
      <c r="D461" s="65">
        <v>96.3</v>
      </c>
      <c r="E461" s="65">
        <v>10.18</v>
      </c>
      <c r="F461" s="65">
        <v>53.8</v>
      </c>
      <c r="G461" s="88">
        <v>7.96</v>
      </c>
      <c r="H461" s="65">
        <v>4.9000000000000004</v>
      </c>
      <c r="I461" s="65">
        <v>4.1399999999999997</v>
      </c>
    </row>
    <row r="462" spans="1:9" x14ac:dyDescent="0.2">
      <c r="A462" s="82">
        <v>44180</v>
      </c>
      <c r="B462" s="65">
        <v>4.03</v>
      </c>
      <c r="C462" s="65">
        <v>15.32</v>
      </c>
      <c r="D462" s="65">
        <v>95.7</v>
      </c>
      <c r="E462" s="65">
        <v>10.96</v>
      </c>
      <c r="F462" s="65">
        <v>56.8</v>
      </c>
      <c r="G462" s="88">
        <v>8.98</v>
      </c>
      <c r="H462" s="65">
        <v>5.2</v>
      </c>
      <c r="I462" s="65">
        <v>4.1399999999999997</v>
      </c>
    </row>
    <row r="463" spans="1:9" x14ac:dyDescent="0.2">
      <c r="A463" s="82">
        <v>44211</v>
      </c>
      <c r="C463" s="65">
        <v>15.79</v>
      </c>
      <c r="D463" s="65">
        <v>95.8</v>
      </c>
      <c r="E463" s="65">
        <v>12.37</v>
      </c>
      <c r="F463" s="65">
        <v>55.6</v>
      </c>
      <c r="G463" s="88">
        <v>10.33</v>
      </c>
      <c r="H463" s="65">
        <v>4.7</v>
      </c>
      <c r="I463" s="65">
        <v>3.99</v>
      </c>
    </row>
    <row r="464" spans="1:9" x14ac:dyDescent="0.2">
      <c r="A464" s="82">
        <v>44242</v>
      </c>
      <c r="C464" s="65">
        <v>15.6</v>
      </c>
      <c r="D464" s="65">
        <v>95.5</v>
      </c>
      <c r="E464" s="65">
        <v>11.79</v>
      </c>
      <c r="F464" s="65">
        <v>57.5</v>
      </c>
      <c r="G464" s="88">
        <v>9.6300000000000008</v>
      </c>
      <c r="H464" s="65">
        <v>6.1</v>
      </c>
      <c r="I464" s="65">
        <v>5.75</v>
      </c>
    </row>
    <row r="465" spans="1:9" x14ac:dyDescent="0.2">
      <c r="A465" s="82">
        <v>44270</v>
      </c>
      <c r="C465" s="65">
        <v>15.48</v>
      </c>
      <c r="D465" s="65">
        <v>95.7</v>
      </c>
      <c r="E465" s="65">
        <v>12.03</v>
      </c>
      <c r="F465" s="65">
        <v>57.1</v>
      </c>
      <c r="G465" s="88">
        <v>9.8699999999999992</v>
      </c>
      <c r="H465" s="65">
        <v>5.2</v>
      </c>
      <c r="I465" s="65">
        <v>3.94</v>
      </c>
    </row>
    <row r="466" spans="1:9" x14ac:dyDescent="0.2">
      <c r="A466" s="82">
        <v>44301</v>
      </c>
      <c r="B466" s="65">
        <v>3.65</v>
      </c>
      <c r="G466" s="88">
        <v>8.8000000000000007</v>
      </c>
      <c r="H466" s="65">
        <v>4.8</v>
      </c>
      <c r="I466" s="65">
        <v>3.78</v>
      </c>
    </row>
    <row r="467" spans="1:9" x14ac:dyDescent="0.2">
      <c r="G467" s="88"/>
    </row>
    <row r="468" spans="1:9" x14ac:dyDescent="0.2">
      <c r="G468" s="88"/>
    </row>
  </sheetData>
  <hyperlinks>
    <hyperlink ref="B71" r:id="rId1" xr:uid="{2BEADBCB-AAB9-407F-B3B1-E2DD4DEB0014}"/>
    <hyperlink ref="B72" r:id="rId2" display="http://www.eia.gov/" xr:uid="{F4C6D724-6867-40D6-97D1-2947073D3FFA}"/>
    <hyperlink ref="B73" r:id="rId3" display="mailto:infoctr@eia.gov" xr:uid="{4C5829EC-A873-40E0-A6F9-713F4E39BE5D}"/>
  </hyperlinks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99FAA-DFD5-461E-B9B4-24FB4CCCB767}">
  <sheetPr>
    <tabColor theme="0" tint="-0.14999847407452621"/>
  </sheetPr>
  <dimension ref="A1:Q38"/>
  <sheetViews>
    <sheetView topLeftCell="A7" workbookViewId="0">
      <selection activeCell="C21" sqref="C21"/>
    </sheetView>
  </sheetViews>
  <sheetFormatPr defaultRowHeight="15" x14ac:dyDescent="0.25"/>
  <cols>
    <col min="1" max="1" width="33.85546875" customWidth="1"/>
    <col min="2" max="2" width="19.28515625" bestFit="1" customWidth="1"/>
    <col min="3" max="3" width="16.5703125" customWidth="1"/>
  </cols>
  <sheetData>
    <row r="1" spans="1:17" s="45" customFormat="1" x14ac:dyDescent="0.25"/>
    <row r="2" spans="1:17" s="45" customFormat="1" x14ac:dyDescent="0.25">
      <c r="A2" t="s">
        <v>917</v>
      </c>
    </row>
    <row r="3" spans="1:17" s="45" customFormat="1" x14ac:dyDescent="0.25">
      <c r="B3" s="45">
        <v>2018</v>
      </c>
      <c r="C3" s="45">
        <v>2018</v>
      </c>
      <c r="D3" s="45">
        <v>2018</v>
      </c>
      <c r="E3" s="45">
        <v>2018</v>
      </c>
      <c r="F3" s="45">
        <v>2019</v>
      </c>
      <c r="G3" s="45">
        <v>2019</v>
      </c>
      <c r="H3" s="45">
        <v>2019</v>
      </c>
      <c r="I3" s="45">
        <v>2019</v>
      </c>
      <c r="J3" s="45">
        <v>2020</v>
      </c>
      <c r="K3" s="45">
        <v>2020</v>
      </c>
      <c r="L3" s="45">
        <v>2020</v>
      </c>
      <c r="M3" s="45">
        <v>2020</v>
      </c>
    </row>
    <row r="4" spans="1:17" x14ac:dyDescent="0.25">
      <c r="B4" s="45" t="s">
        <v>762</v>
      </c>
      <c r="C4" s="45" t="s">
        <v>752</v>
      </c>
      <c r="D4" s="45" t="s">
        <v>753</v>
      </c>
      <c r="E4" s="45" t="s">
        <v>754</v>
      </c>
      <c r="F4" s="45" t="s">
        <v>762</v>
      </c>
      <c r="G4" s="45" t="s">
        <v>752</v>
      </c>
      <c r="H4" s="45" t="s">
        <v>753</v>
      </c>
      <c r="I4" s="45" t="s">
        <v>754</v>
      </c>
      <c r="J4" t="s">
        <v>751</v>
      </c>
      <c r="K4" t="s">
        <v>748</v>
      </c>
      <c r="L4" t="s">
        <v>749</v>
      </c>
      <c r="M4" t="s">
        <v>750</v>
      </c>
      <c r="N4" s="91">
        <v>44197</v>
      </c>
      <c r="O4" s="91">
        <v>44287</v>
      </c>
    </row>
    <row r="5" spans="1:17" x14ac:dyDescent="0.25">
      <c r="A5" s="93" t="s">
        <v>600</v>
      </c>
      <c r="B5" s="93">
        <v>3.03</v>
      </c>
      <c r="C5" s="93">
        <v>3.39</v>
      </c>
      <c r="D5" s="93">
        <v>3.52</v>
      </c>
      <c r="E5" s="93">
        <v>3.63</v>
      </c>
      <c r="F5" s="45">
        <v>3.17</v>
      </c>
      <c r="G5" s="45">
        <v>3.57</v>
      </c>
      <c r="H5" s="62">
        <v>3.58</v>
      </c>
      <c r="I5" s="62">
        <v>3.93</v>
      </c>
      <c r="J5" s="62">
        <v>3.47</v>
      </c>
      <c r="K5" s="62">
        <v>2.83</v>
      </c>
      <c r="L5" s="62">
        <v>3</v>
      </c>
      <c r="M5" s="62">
        <v>3.1</v>
      </c>
      <c r="N5" s="62">
        <v>3.18</v>
      </c>
      <c r="O5" s="62">
        <v>3.69</v>
      </c>
    </row>
    <row r="6" spans="1:17" x14ac:dyDescent="0.25">
      <c r="A6" s="93" t="s">
        <v>767</v>
      </c>
      <c r="B6" s="93">
        <v>3.29</v>
      </c>
      <c r="C6" s="93">
        <v>3.52</v>
      </c>
      <c r="D6" s="93">
        <v>3.81</v>
      </c>
      <c r="E6" s="93">
        <v>3.91</v>
      </c>
      <c r="F6" s="45">
        <v>3.55</v>
      </c>
      <c r="G6" s="45">
        <v>3.73</v>
      </c>
      <c r="H6" s="62">
        <v>3.82</v>
      </c>
      <c r="I6" s="62">
        <v>4</v>
      </c>
      <c r="J6" s="62">
        <v>3.86</v>
      </c>
      <c r="K6" s="62">
        <v>3</v>
      </c>
      <c r="L6" s="62">
        <v>3.21</v>
      </c>
      <c r="M6" s="62">
        <v>3.26</v>
      </c>
      <c r="N6" s="62">
        <v>3.2</v>
      </c>
      <c r="O6" s="62">
        <v>3.78</v>
      </c>
    </row>
    <row r="7" spans="1:17" s="45" customFormat="1" x14ac:dyDescent="0.25">
      <c r="A7" s="93" t="s">
        <v>764</v>
      </c>
      <c r="B7" s="93" t="s">
        <v>1203</v>
      </c>
      <c r="C7" s="93">
        <v>4.21</v>
      </c>
      <c r="D7" s="93">
        <v>4.04</v>
      </c>
      <c r="E7" s="93">
        <v>4.08</v>
      </c>
      <c r="F7" s="45">
        <v>4.22</v>
      </c>
      <c r="G7" s="45">
        <v>4.1100000000000003</v>
      </c>
      <c r="H7" s="62">
        <v>4.0999999999999996</v>
      </c>
      <c r="I7" s="62">
        <v>4.03</v>
      </c>
      <c r="J7" s="62">
        <v>4.07</v>
      </c>
      <c r="K7" s="62">
        <v>3.93</v>
      </c>
      <c r="L7" s="62">
        <v>4.08</v>
      </c>
      <c r="M7" s="62">
        <v>3.99</v>
      </c>
      <c r="N7" s="62">
        <v>4.1500000000000004</v>
      </c>
      <c r="O7" s="62">
        <v>4.1900000000000004</v>
      </c>
    </row>
    <row r="8" spans="1:17" s="45" customFormat="1" x14ac:dyDescent="0.25">
      <c r="A8" s="93" t="s">
        <v>765</v>
      </c>
      <c r="B8" s="93">
        <v>3.49</v>
      </c>
      <c r="C8" s="93">
        <v>3.64</v>
      </c>
      <c r="D8" s="93">
        <v>3.87</v>
      </c>
      <c r="E8" s="93">
        <v>3.98</v>
      </c>
      <c r="F8" s="45">
        <v>3.63</v>
      </c>
      <c r="G8" s="45">
        <v>3.83</v>
      </c>
      <c r="H8" s="62">
        <v>3.85</v>
      </c>
      <c r="I8" s="62">
        <v>3.89</v>
      </c>
      <c r="J8" s="62">
        <v>3.79</v>
      </c>
      <c r="K8" s="62">
        <v>3.33</v>
      </c>
      <c r="L8" s="62">
        <v>3.23</v>
      </c>
      <c r="M8" s="62">
        <v>3.24</v>
      </c>
      <c r="N8" s="62">
        <v>3.39</v>
      </c>
      <c r="O8" s="62">
        <v>3.89</v>
      </c>
    </row>
    <row r="9" spans="1:17" x14ac:dyDescent="0.25">
      <c r="A9" s="93" t="s">
        <v>766</v>
      </c>
      <c r="B9" s="93">
        <v>3.97</v>
      </c>
      <c r="C9" s="93">
        <v>3.93</v>
      </c>
      <c r="D9" s="93">
        <v>4.0599999999999996</v>
      </c>
      <c r="E9" s="93">
        <v>4.21</v>
      </c>
      <c r="F9" s="45">
        <v>4.18</v>
      </c>
      <c r="G9" s="45">
        <v>4.24</v>
      </c>
      <c r="H9" s="62">
        <v>4.37</v>
      </c>
      <c r="I9" s="62">
        <v>4.4400000000000004</v>
      </c>
      <c r="J9" s="62">
        <v>4.55</v>
      </c>
      <c r="K9" s="62">
        <v>4.38</v>
      </c>
      <c r="L9" s="62">
        <v>4.16</v>
      </c>
      <c r="M9" s="62">
        <v>4.2699999999999996</v>
      </c>
      <c r="N9" s="62">
        <v>4.22</v>
      </c>
      <c r="O9" s="62">
        <v>4.33</v>
      </c>
    </row>
    <row r="10" spans="1:17" s="45" customFormat="1" x14ac:dyDescent="0.25">
      <c r="A10" s="93" t="s">
        <v>763</v>
      </c>
      <c r="B10" s="93">
        <v>3.45</v>
      </c>
      <c r="C10" s="93">
        <v>2.81</v>
      </c>
      <c r="D10" s="62">
        <v>2.8</v>
      </c>
      <c r="E10" s="62">
        <v>2.8</v>
      </c>
      <c r="F10" s="62">
        <v>2.79</v>
      </c>
      <c r="G10" s="62">
        <v>2.86</v>
      </c>
      <c r="H10" s="62">
        <v>2.86</v>
      </c>
      <c r="I10" s="62">
        <v>2.82</v>
      </c>
      <c r="J10" s="62">
        <v>2.79</v>
      </c>
      <c r="K10" s="62">
        <v>2.86</v>
      </c>
      <c r="L10" s="94">
        <v>2.76</v>
      </c>
      <c r="M10" s="94">
        <v>2.82</v>
      </c>
      <c r="N10" s="94">
        <v>2.75</v>
      </c>
      <c r="O10" s="94">
        <v>2.72</v>
      </c>
    </row>
    <row r="11" spans="1:17" s="45" customFormat="1" x14ac:dyDescent="0.25">
      <c r="B11" s="93"/>
      <c r="D11" s="62"/>
      <c r="E11" s="62"/>
      <c r="F11" s="62"/>
      <c r="G11" s="62"/>
      <c r="H11" s="62"/>
      <c r="I11" s="62"/>
      <c r="J11" s="62"/>
      <c r="K11" s="62"/>
    </row>
    <row r="12" spans="1:17" s="45" customFormat="1" x14ac:dyDescent="0.25">
      <c r="B12" s="120" t="s">
        <v>811</v>
      </c>
      <c r="C12" s="45" t="s">
        <v>813</v>
      </c>
      <c r="D12" s="62"/>
      <c r="E12" s="62"/>
      <c r="F12" s="62"/>
      <c r="G12" s="62"/>
      <c r="H12" s="62"/>
      <c r="I12" s="62"/>
      <c r="J12" s="62"/>
      <c r="K12" s="62"/>
    </row>
    <row r="13" spans="1:17" s="45" customFormat="1" x14ac:dyDescent="0.25">
      <c r="A13" s="93" t="s">
        <v>601</v>
      </c>
      <c r="B13" s="104">
        <f>AVERAGE(J8:M8)</f>
        <v>3.3975</v>
      </c>
      <c r="C13" s="70">
        <f>B13*About!$C$183</f>
        <v>3.0139565655011018</v>
      </c>
      <c r="D13" s="62"/>
      <c r="E13" s="62"/>
      <c r="F13" s="62"/>
      <c r="G13" s="62"/>
      <c r="H13" s="62"/>
      <c r="I13" s="62"/>
      <c r="J13" s="62"/>
      <c r="K13" s="62"/>
    </row>
    <row r="14" spans="1:17" s="45" customFormat="1" x14ac:dyDescent="0.25">
      <c r="A14" s="93" t="s">
        <v>812</v>
      </c>
      <c r="B14" s="104">
        <f>AVERAGE(J9:M9)</f>
        <v>4.34</v>
      </c>
      <c r="C14" s="70">
        <f>B14*About!C183</f>
        <v>3.8500578349594647</v>
      </c>
      <c r="D14" s="62"/>
      <c r="E14" s="62"/>
      <c r="F14" s="62"/>
      <c r="G14" s="62"/>
      <c r="H14" s="62"/>
      <c r="I14" s="62"/>
      <c r="J14" s="62"/>
      <c r="K14" s="62"/>
      <c r="O14" s="45" t="str">
        <f>'EIA gasoline+diesel'!B39</f>
        <v>Gasoline</v>
      </c>
      <c r="P14" s="45" t="str">
        <f>'EIA gasoline+diesel'!C39</f>
        <v>Diesel</v>
      </c>
      <c r="Q14" s="45">
        <f>'EIA gasoline+diesel'!D39</f>
        <v>0</v>
      </c>
    </row>
    <row r="15" spans="1:17" s="45" customFormat="1" x14ac:dyDescent="0.25">
      <c r="A15" s="93" t="s">
        <v>814</v>
      </c>
      <c r="B15" s="93"/>
      <c r="D15" s="62">
        <f>(1-'CARB data'!B5)*'AFDC regional alternative fuels'!C13+'AFDC regional alternative fuels'!C14*'CARB data'!B5</f>
        <v>3.2235341933446717</v>
      </c>
      <c r="E15" s="62"/>
      <c r="F15" s="62"/>
      <c r="G15" s="62"/>
      <c r="H15" s="62"/>
      <c r="I15" s="62"/>
      <c r="J15" s="62"/>
      <c r="K15" s="62"/>
    </row>
    <row r="16" spans="1:17" s="45" customFormat="1" x14ac:dyDescent="0.25">
      <c r="A16" s="93" t="s">
        <v>815</v>
      </c>
      <c r="B16" s="105">
        <f>B14/B13-1</f>
        <v>0.27740986019131708</v>
      </c>
      <c r="D16" s="62"/>
      <c r="E16" s="62"/>
      <c r="F16" s="62"/>
      <c r="G16" s="62"/>
      <c r="H16" s="62"/>
      <c r="I16" s="62"/>
      <c r="J16" s="62"/>
      <c r="K16" s="62"/>
    </row>
    <row r="17" spans="1:17" s="45" customFormat="1" x14ac:dyDescent="0.25">
      <c r="A17" s="93"/>
      <c r="B17" s="105"/>
      <c r="D17" s="62"/>
      <c r="E17" s="62"/>
      <c r="F17" s="62"/>
      <c r="G17" s="62"/>
      <c r="H17" s="62"/>
      <c r="I17" s="62"/>
      <c r="J17" s="62"/>
      <c r="K17" s="62"/>
    </row>
    <row r="18" spans="1:17" s="45" customFormat="1" x14ac:dyDescent="0.25">
      <c r="A18" s="93"/>
      <c r="B18" s="105"/>
      <c r="D18" s="62"/>
      <c r="E18" s="62"/>
      <c r="F18" s="62"/>
      <c r="G18" s="62"/>
      <c r="H18" s="62"/>
      <c r="I18" s="62"/>
      <c r="J18" s="62"/>
      <c r="K18" s="62"/>
    </row>
    <row r="19" spans="1:17" s="45" customFormat="1" x14ac:dyDescent="0.25">
      <c r="A19" s="93"/>
      <c r="B19" s="93"/>
      <c r="D19" s="62"/>
      <c r="E19" s="62"/>
      <c r="F19" s="62"/>
      <c r="G19" s="62"/>
      <c r="H19" s="62"/>
      <c r="I19" s="62"/>
      <c r="J19" s="62"/>
      <c r="K19" s="62"/>
    </row>
    <row r="20" spans="1:17" x14ac:dyDescent="0.25">
      <c r="A20" t="s">
        <v>757</v>
      </c>
      <c r="B20" s="90">
        <f>AVERAGE(B26:K26)</f>
        <v>0.12962568191762686</v>
      </c>
      <c r="C20" s="45"/>
      <c r="D20" s="62"/>
      <c r="E20" s="62"/>
      <c r="F20" s="62"/>
      <c r="G20" s="62"/>
      <c r="H20" s="62"/>
      <c r="I20" s="62"/>
      <c r="J20" s="62"/>
      <c r="K20" s="62"/>
      <c r="N20" t="str">
        <f>'EIA gasoline+diesel'!A40</f>
        <v>2021 avg to date*</v>
      </c>
      <c r="O20">
        <f>'EIA gasoline+diesel'!B40</f>
        <v>3.83251724137931</v>
      </c>
      <c r="P20">
        <f>'EIA gasoline+diesel'!C40</f>
        <v>3.8909655172413786</v>
      </c>
      <c r="Q20" t="str">
        <f>'EIA gasoline+diesel'!D40</f>
        <v>nominal dollars</v>
      </c>
    </row>
    <row r="21" spans="1:17" s="45" customFormat="1" x14ac:dyDescent="0.25">
      <c r="A21" s="93" t="s">
        <v>760</v>
      </c>
      <c r="B21" s="90">
        <f>AVERAGE(B28:K28)</f>
        <v>0.23024202954597497</v>
      </c>
      <c r="D21" s="62"/>
      <c r="E21" s="62"/>
      <c r="F21" s="62"/>
      <c r="G21" s="62"/>
      <c r="H21" s="62"/>
      <c r="I21" s="62"/>
      <c r="J21" s="62"/>
      <c r="K21" s="62"/>
    </row>
    <row r="22" spans="1:17" s="45" customFormat="1" x14ac:dyDescent="0.25">
      <c r="A22" s="93" t="s">
        <v>761</v>
      </c>
      <c r="B22" s="90">
        <f>AVERAGE(B29:K29)</f>
        <v>5.7429761270359835E-2</v>
      </c>
      <c r="D22" s="62"/>
      <c r="E22" s="62"/>
      <c r="F22" s="62"/>
      <c r="G22" s="62"/>
      <c r="H22" s="62"/>
      <c r="I22" s="62"/>
      <c r="J22" s="62"/>
      <c r="K22" s="62"/>
    </row>
    <row r="23" spans="1:17" s="45" customFormat="1" x14ac:dyDescent="0.25"/>
    <row r="24" spans="1:17" s="45" customFormat="1" x14ac:dyDescent="0.25">
      <c r="A24" s="93" t="s">
        <v>816</v>
      </c>
    </row>
    <row r="25" spans="1:17" s="45" customFormat="1" x14ac:dyDescent="0.25">
      <c r="D25" s="62"/>
      <c r="E25" s="62"/>
      <c r="F25" s="62"/>
      <c r="G25" s="62"/>
      <c r="H25" s="62"/>
      <c r="I25" s="62"/>
      <c r="J25" s="62"/>
      <c r="K25" s="62"/>
    </row>
    <row r="26" spans="1:17" s="45" customFormat="1" x14ac:dyDescent="0.25">
      <c r="A26" s="92" t="s">
        <v>755</v>
      </c>
      <c r="B26">
        <f>B27</f>
        <v>0.15151515151515146</v>
      </c>
      <c r="C26" s="45">
        <f>C27</f>
        <v>0.10704960835509142</v>
      </c>
      <c r="D26" s="45">
        <f>D27</f>
        <v>0.13506493506493505</v>
      </c>
      <c r="E26" s="45">
        <f>E27</f>
        <v>0.14138817480719801</v>
      </c>
      <c r="F26"/>
      <c r="G26"/>
      <c r="H26"/>
      <c r="I26"/>
      <c r="J26"/>
      <c r="K26">
        <f>K27</f>
        <v>0.11311053984575833</v>
      </c>
      <c r="M26" t="s">
        <v>756</v>
      </c>
    </row>
    <row r="27" spans="1:17" x14ac:dyDescent="0.25">
      <c r="A27" s="92" t="s">
        <v>755</v>
      </c>
      <c r="B27" s="45">
        <f t="shared" ref="B27:K27" si="0">(F9-F8)/F8</f>
        <v>0.15151515151515146</v>
      </c>
      <c r="C27" s="45">
        <f t="shared" si="0"/>
        <v>0.10704960835509142</v>
      </c>
      <c r="D27" s="45">
        <f t="shared" si="0"/>
        <v>0.13506493506493505</v>
      </c>
      <c r="E27" s="45">
        <f t="shared" si="0"/>
        <v>0.14138817480719801</v>
      </c>
      <c r="F27" s="45">
        <f t="shared" si="0"/>
        <v>0.20052770448548807</v>
      </c>
      <c r="G27" s="45">
        <f t="shared" si="0"/>
        <v>0.31531531531531526</v>
      </c>
      <c r="H27" s="45">
        <f t="shared" si="0"/>
        <v>0.28792569659442729</v>
      </c>
      <c r="I27" s="45">
        <f t="shared" si="0"/>
        <v>0.31790123456790104</v>
      </c>
      <c r="J27" s="45">
        <f t="shared" si="0"/>
        <v>0.24483775811209427</v>
      </c>
      <c r="K27" s="45">
        <f t="shared" si="0"/>
        <v>0.11311053984575833</v>
      </c>
    </row>
    <row r="28" spans="1:17" x14ac:dyDescent="0.25">
      <c r="A28" s="45" t="s">
        <v>759</v>
      </c>
      <c r="B28" s="45">
        <f t="shared" ref="B28:K28" si="1">F7/F5-1</f>
        <v>0.33123028391167186</v>
      </c>
      <c r="C28" s="45">
        <f t="shared" si="1"/>
        <v>0.1512605042016808</v>
      </c>
      <c r="D28" s="45">
        <f t="shared" si="1"/>
        <v>0.14525139664804465</v>
      </c>
      <c r="E28" s="45">
        <f t="shared" si="1"/>
        <v>2.5445292620865256E-2</v>
      </c>
      <c r="F28" s="45">
        <f t="shared" si="1"/>
        <v>0.17291066282420742</v>
      </c>
      <c r="G28" s="45">
        <f t="shared" si="1"/>
        <v>0.38869257950530045</v>
      </c>
      <c r="H28" s="45">
        <f t="shared" si="1"/>
        <v>0.3600000000000001</v>
      </c>
      <c r="I28" s="45">
        <f t="shared" si="1"/>
        <v>0.2870967741935484</v>
      </c>
      <c r="J28" s="45">
        <f t="shared" si="1"/>
        <v>0.30503144654088055</v>
      </c>
      <c r="K28" s="45">
        <f t="shared" si="1"/>
        <v>0.13550135501355021</v>
      </c>
    </row>
    <row r="29" spans="1:17" x14ac:dyDescent="0.25">
      <c r="A29" s="45" t="s">
        <v>758</v>
      </c>
      <c r="B29" s="45">
        <f t="shared" ref="B29:K29" si="2">F6/F5-1</f>
        <v>0.11987381703470024</v>
      </c>
      <c r="C29" s="45">
        <f t="shared" si="2"/>
        <v>4.481792717086841E-2</v>
      </c>
      <c r="D29" s="45">
        <f t="shared" si="2"/>
        <v>6.7039106145251326E-2</v>
      </c>
      <c r="E29" s="45">
        <f t="shared" si="2"/>
        <v>1.7811704834605591E-2</v>
      </c>
      <c r="F29" s="45">
        <f t="shared" si="2"/>
        <v>0.11239193083573484</v>
      </c>
      <c r="G29" s="45">
        <f t="shared" si="2"/>
        <v>6.0070671378091856E-2</v>
      </c>
      <c r="H29" s="45">
        <f t="shared" si="2"/>
        <v>7.0000000000000062E-2</v>
      </c>
      <c r="I29" s="45">
        <f t="shared" si="2"/>
        <v>5.1612903225806361E-2</v>
      </c>
      <c r="J29" s="45">
        <f t="shared" si="2"/>
        <v>6.2893081761006275E-3</v>
      </c>
      <c r="K29" s="45">
        <f t="shared" si="2"/>
        <v>2.4390243902439046E-2</v>
      </c>
    </row>
    <row r="31" spans="1:17" s="45" customFormat="1" ht="60" x14ac:dyDescent="0.25">
      <c r="B31" s="45" t="s">
        <v>926</v>
      </c>
      <c r="C31" s="147" t="s">
        <v>925</v>
      </c>
      <c r="D31" s="148" t="s">
        <v>908</v>
      </c>
      <c r="E31" s="148" t="s">
        <v>909</v>
      </c>
      <c r="F31" s="45" t="s">
        <v>931</v>
      </c>
    </row>
    <row r="32" spans="1:17" s="45" customFormat="1" x14ac:dyDescent="0.25">
      <c r="A32" s="93" t="s">
        <v>907</v>
      </c>
      <c r="B32" s="93"/>
      <c r="C32" s="146">
        <f>AVERAGE(J10:M10)</f>
        <v>2.8075000000000001</v>
      </c>
      <c r="D32" s="70">
        <f>C32*About!$C$183</f>
        <v>2.4905616063706675</v>
      </c>
      <c r="E32" s="31">
        <f>D32/I35</f>
        <v>1.9351683033183119E-5</v>
      </c>
    </row>
    <row r="33" spans="1:9" s="45" customFormat="1" x14ac:dyDescent="0.25">
      <c r="A33" s="45" t="s">
        <v>921</v>
      </c>
      <c r="C33" s="70">
        <f>AVERAGE(J7:M7)</f>
        <v>4.0175000000000001</v>
      </c>
      <c r="D33" s="70">
        <f>C33*About!$C$183</f>
        <v>3.5639648276381681</v>
      </c>
      <c r="E33" s="31">
        <f>D33/I36</f>
        <v>3.1180794642503657E-5</v>
      </c>
    </row>
    <row r="34" spans="1:9" x14ac:dyDescent="0.25">
      <c r="B34" s="45">
        <f>AVERAGE(F7:I7)</f>
        <v>4.1150000000000002</v>
      </c>
      <c r="F34" s="70">
        <f>AVERAGE(N7:O7)</f>
        <v>4.17</v>
      </c>
      <c r="H34" t="s">
        <v>922</v>
      </c>
    </row>
    <row r="35" spans="1:9" x14ac:dyDescent="0.25">
      <c r="H35" t="s">
        <v>923</v>
      </c>
      <c r="I35">
        <v>128700</v>
      </c>
    </row>
    <row r="36" spans="1:9" x14ac:dyDescent="0.25">
      <c r="A36" t="s">
        <v>927</v>
      </c>
      <c r="B36" s="72">
        <f>(C33-B34)/B34</f>
        <v>-2.3693803159173788E-2</v>
      </c>
      <c r="H36" t="s">
        <v>924</v>
      </c>
      <c r="I36">
        <v>114300</v>
      </c>
    </row>
    <row r="37" spans="1:9" x14ac:dyDescent="0.25">
      <c r="A37" t="s">
        <v>930</v>
      </c>
      <c r="B37" s="72">
        <f>(F34-C33)/C33</f>
        <v>3.795892968263842E-2</v>
      </c>
    </row>
    <row r="38" spans="1:9" x14ac:dyDescent="0.25">
      <c r="A38" t="s">
        <v>1065</v>
      </c>
      <c r="B38">
        <f>'AEO 2020 Pacific Table 3'!H27</f>
        <v>3.4750072020501462E-2</v>
      </c>
    </row>
  </sheetData>
  <pageMargins left="0.7" right="0.7" top="0.75" bottom="0.75" header="0.3" footer="0.3"/>
  <pageSetup orientation="portrait" r:id="rId1"/>
  <ignoredErrors>
    <ignoredError sqref="B13:B14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07986-A0E5-4C35-8758-9AE8DD22F64C}">
  <sheetPr>
    <tabColor theme="0" tint="-0.14999847407452621"/>
  </sheetPr>
  <dimension ref="A1:AP54"/>
  <sheetViews>
    <sheetView zoomScale="85" zoomScaleNormal="85" workbookViewId="0">
      <selection activeCell="AF23" sqref="AF23"/>
    </sheetView>
  </sheetViews>
  <sheetFormatPr defaultColWidth="9.140625" defaultRowHeight="14.25" x14ac:dyDescent="0.2"/>
  <cols>
    <col min="1" max="1" width="37.28515625" style="96" customWidth="1"/>
    <col min="2" max="2" width="15.28515625" style="96" bestFit="1" customWidth="1"/>
    <col min="3" max="10" width="15.42578125" style="96" hidden="1" customWidth="1"/>
    <col min="11" max="11" width="14.7109375" style="96" hidden="1" customWidth="1"/>
    <col min="12" max="12" width="15.42578125" style="96" hidden="1" customWidth="1"/>
    <col min="13" max="13" width="14.28515625" style="96" hidden="1" customWidth="1"/>
    <col min="14" max="14" width="12.42578125" style="96" hidden="1" customWidth="1"/>
    <col min="15" max="15" width="11.85546875" style="96" hidden="1" customWidth="1"/>
    <col min="16" max="16" width="13.85546875" style="96" hidden="1" customWidth="1"/>
    <col min="17" max="17" width="12.85546875" style="96" hidden="1" customWidth="1"/>
    <col min="18" max="19" width="12.140625" style="96" hidden="1" customWidth="1"/>
    <col min="20" max="20" width="12.7109375" style="96" hidden="1" customWidth="1"/>
    <col min="21" max="21" width="14.42578125" style="96" hidden="1" customWidth="1"/>
    <col min="22" max="22" width="13.42578125" style="96" hidden="1" customWidth="1"/>
    <col min="23" max="23" width="13.5703125" style="96" hidden="1" customWidth="1"/>
    <col min="24" max="24" width="12.5703125" style="96" hidden="1" customWidth="1"/>
    <col min="25" max="25" width="13" style="96" hidden="1" customWidth="1"/>
    <col min="26" max="26" width="13.5703125" style="96" hidden="1" customWidth="1"/>
    <col min="27" max="30" width="14" style="96" hidden="1" customWidth="1"/>
    <col min="31" max="31" width="16.85546875" style="96" bestFit="1" customWidth="1"/>
    <col min="32" max="39" width="14.28515625" style="96" bestFit="1" customWidth="1"/>
    <col min="40" max="40" width="14.42578125" style="96" customWidth="1"/>
    <col min="41" max="42" width="14.28515625" style="96" bestFit="1" customWidth="1"/>
    <col min="43" max="16384" width="9.140625" style="96"/>
  </cols>
  <sheetData>
    <row r="1" spans="1:42" x14ac:dyDescent="0.2">
      <c r="A1" s="96" t="s">
        <v>806</v>
      </c>
    </row>
    <row r="2" spans="1:42" x14ac:dyDescent="0.2">
      <c r="A2" s="96" t="s">
        <v>807</v>
      </c>
    </row>
    <row r="4" spans="1:42" x14ac:dyDescent="0.2">
      <c r="B4" s="96" t="s">
        <v>805</v>
      </c>
    </row>
    <row r="5" spans="1:42" x14ac:dyDescent="0.2">
      <c r="A5" s="96" t="s">
        <v>818</v>
      </c>
      <c r="B5" s="100">
        <f>AE34/(AE45*1000000000)</f>
        <v>0.25066057844803513</v>
      </c>
    </row>
    <row r="6" spans="1:42" x14ac:dyDescent="0.2">
      <c r="A6" s="96" t="s">
        <v>817</v>
      </c>
      <c r="B6" s="96">
        <v>7.1599999999999997E-2</v>
      </c>
    </row>
    <row r="7" spans="1:42" ht="18" x14ac:dyDescent="0.25">
      <c r="A7" s="95" t="s">
        <v>768</v>
      </c>
    </row>
    <row r="8" spans="1:42" ht="15" x14ac:dyDescent="0.25">
      <c r="A8" s="97"/>
    </row>
    <row r="9" spans="1:42" ht="15" x14ac:dyDescent="0.25">
      <c r="A9" s="97" t="s">
        <v>769</v>
      </c>
    </row>
    <row r="10" spans="1:42" x14ac:dyDescent="0.2">
      <c r="A10" s="96" t="s">
        <v>770</v>
      </c>
      <c r="B10" s="96" t="s">
        <v>223</v>
      </c>
      <c r="C10" s="96" t="s">
        <v>771</v>
      </c>
      <c r="D10" s="96" t="s">
        <v>772</v>
      </c>
      <c r="E10" s="96" t="s">
        <v>773</v>
      </c>
      <c r="F10" s="96" t="s">
        <v>774</v>
      </c>
      <c r="G10" s="96" t="s">
        <v>775</v>
      </c>
      <c r="H10" s="96" t="s">
        <v>772</v>
      </c>
      <c r="I10" s="96" t="s">
        <v>773</v>
      </c>
      <c r="J10" s="96" t="s">
        <v>774</v>
      </c>
      <c r="K10" s="96" t="s">
        <v>776</v>
      </c>
      <c r="L10" s="96" t="s">
        <v>772</v>
      </c>
      <c r="M10" s="96" t="s">
        <v>773</v>
      </c>
      <c r="N10" s="96" t="s">
        <v>774</v>
      </c>
      <c r="O10" s="96" t="s">
        <v>777</v>
      </c>
      <c r="P10" s="96" t="s">
        <v>772</v>
      </c>
      <c r="Q10" s="96" t="s">
        <v>773</v>
      </c>
      <c r="R10" s="96" t="s">
        <v>774</v>
      </c>
      <c r="S10" s="96" t="s">
        <v>778</v>
      </c>
      <c r="T10" s="96" t="s">
        <v>772</v>
      </c>
      <c r="U10" s="96" t="s">
        <v>773</v>
      </c>
      <c r="V10" s="96" t="s">
        <v>774</v>
      </c>
      <c r="W10" s="96" t="s">
        <v>779</v>
      </c>
      <c r="X10" s="96" t="s">
        <v>772</v>
      </c>
      <c r="Y10" s="96" t="s">
        <v>773</v>
      </c>
      <c r="Z10" s="96" t="s">
        <v>774</v>
      </c>
      <c r="AA10" s="96" t="s">
        <v>780</v>
      </c>
      <c r="AB10" s="96" t="s">
        <v>772</v>
      </c>
      <c r="AC10" s="96" t="s">
        <v>773</v>
      </c>
      <c r="AD10" s="96" t="s">
        <v>774</v>
      </c>
      <c r="AE10" s="96" t="s">
        <v>781</v>
      </c>
      <c r="AF10" s="96" t="s">
        <v>772</v>
      </c>
      <c r="AG10" s="96" t="s">
        <v>773</v>
      </c>
      <c r="AH10" s="96" t="s">
        <v>774</v>
      </c>
      <c r="AI10" s="96" t="s">
        <v>782</v>
      </c>
      <c r="AJ10" s="96" t="s">
        <v>772</v>
      </c>
      <c r="AK10" s="96" t="s">
        <v>773</v>
      </c>
      <c r="AL10" s="96" t="s">
        <v>774</v>
      </c>
      <c r="AM10" s="96" t="s">
        <v>799</v>
      </c>
      <c r="AN10" s="96" t="s">
        <v>772</v>
      </c>
      <c r="AO10" s="96" t="s">
        <v>773</v>
      </c>
      <c r="AP10" s="96" t="s">
        <v>774</v>
      </c>
    </row>
    <row r="11" spans="1:42" x14ac:dyDescent="0.2">
      <c r="A11" s="96" t="s">
        <v>783</v>
      </c>
      <c r="B11" s="96" t="s">
        <v>784</v>
      </c>
      <c r="C11" s="98">
        <v>0</v>
      </c>
      <c r="D11" s="98">
        <v>0</v>
      </c>
      <c r="E11" s="98">
        <v>0</v>
      </c>
      <c r="F11" s="98">
        <v>0</v>
      </c>
      <c r="G11" s="98">
        <v>0</v>
      </c>
      <c r="H11" s="98">
        <v>0</v>
      </c>
      <c r="I11" s="98">
        <v>0</v>
      </c>
      <c r="J11" s="98">
        <v>0</v>
      </c>
      <c r="K11" s="98">
        <v>0</v>
      </c>
      <c r="L11" s="98">
        <v>7532</v>
      </c>
      <c r="M11" s="98">
        <v>2583509</v>
      </c>
      <c r="N11" s="98">
        <v>2995901</v>
      </c>
      <c r="O11" s="98">
        <v>2726000</v>
      </c>
      <c r="P11" s="98">
        <v>2881044</v>
      </c>
      <c r="Q11" s="98">
        <v>4617725</v>
      </c>
      <c r="R11" s="98">
        <v>5258002</v>
      </c>
      <c r="S11" s="98">
        <v>6720568</v>
      </c>
      <c r="T11" s="98">
        <v>9981749</v>
      </c>
      <c r="U11" s="98">
        <v>11049178</v>
      </c>
      <c r="V11" s="98">
        <v>11447850</v>
      </c>
      <c r="W11" s="98">
        <v>14450356</v>
      </c>
      <c r="X11" s="98">
        <v>14575659</v>
      </c>
      <c r="Y11" s="98">
        <v>15378044</v>
      </c>
      <c r="Z11" s="98">
        <v>15905540</v>
      </c>
      <c r="AA11" s="98">
        <v>16917328</v>
      </c>
      <c r="AB11" s="98">
        <v>21283092</v>
      </c>
      <c r="AC11" s="98">
        <v>24185491</v>
      </c>
      <c r="AD11" s="98">
        <v>24066273</v>
      </c>
      <c r="AE11" s="98">
        <v>23996868</v>
      </c>
      <c r="AF11" s="98">
        <v>24647401</v>
      </c>
      <c r="AG11" s="98">
        <v>27435046</v>
      </c>
      <c r="AH11" s="98">
        <v>29113530</v>
      </c>
      <c r="AI11" s="98">
        <v>28550655</v>
      </c>
      <c r="AJ11" s="98">
        <v>31339433</v>
      </c>
      <c r="AK11" s="98">
        <v>32018384</v>
      </c>
      <c r="AL11" s="98">
        <v>30980609</v>
      </c>
      <c r="AM11" s="98">
        <v>32660878</v>
      </c>
      <c r="AN11" s="98">
        <v>29380807</v>
      </c>
      <c r="AO11" s="98">
        <v>36059518</v>
      </c>
      <c r="AP11" s="98">
        <v>36289459</v>
      </c>
    </row>
    <row r="12" spans="1:42" x14ac:dyDescent="0.2">
      <c r="A12" s="96" t="s">
        <v>785</v>
      </c>
      <c r="B12" s="96" t="s">
        <v>784</v>
      </c>
      <c r="C12" s="98">
        <v>236835</v>
      </c>
      <c r="D12" s="98">
        <v>328532</v>
      </c>
      <c r="E12" s="98">
        <v>530962</v>
      </c>
      <c r="F12" s="98">
        <v>478928</v>
      </c>
      <c r="G12" s="98">
        <v>468876</v>
      </c>
      <c r="H12" s="98">
        <v>453202</v>
      </c>
      <c r="I12" s="98">
        <v>384063</v>
      </c>
      <c r="J12" s="98">
        <v>287824</v>
      </c>
      <c r="K12" s="98">
        <v>439275</v>
      </c>
      <c r="L12" s="98">
        <v>612128</v>
      </c>
      <c r="M12" s="98">
        <v>2546125</v>
      </c>
      <c r="N12" s="98">
        <v>1052125</v>
      </c>
      <c r="O12" s="98">
        <v>1639132</v>
      </c>
      <c r="P12" s="98">
        <v>1064074</v>
      </c>
      <c r="Q12" s="98">
        <v>4714630</v>
      </c>
      <c r="R12" s="98">
        <v>5841140</v>
      </c>
      <c r="S12" s="98">
        <v>5277303</v>
      </c>
      <c r="T12" s="98">
        <v>6367592</v>
      </c>
      <c r="U12" s="98">
        <v>7259890</v>
      </c>
      <c r="V12" s="98">
        <v>8307511</v>
      </c>
      <c r="W12" s="98">
        <v>6595776</v>
      </c>
      <c r="X12" s="98">
        <v>7661496</v>
      </c>
      <c r="Y12" s="98">
        <v>7645395</v>
      </c>
      <c r="Z12" s="98">
        <v>7035914</v>
      </c>
      <c r="AA12" s="98">
        <v>6712351</v>
      </c>
      <c r="AB12" s="98">
        <v>6146649</v>
      </c>
      <c r="AC12" s="98">
        <v>3943161</v>
      </c>
      <c r="AD12" s="98">
        <v>3529130</v>
      </c>
      <c r="AE12" s="98">
        <v>3637857</v>
      </c>
      <c r="AF12" s="98">
        <v>3678466</v>
      </c>
      <c r="AG12" s="98">
        <v>3844316</v>
      </c>
      <c r="AH12" s="98">
        <v>3532362</v>
      </c>
      <c r="AI12" s="98">
        <v>3621779</v>
      </c>
      <c r="AJ12" s="98">
        <v>3620430</v>
      </c>
      <c r="AK12" s="98">
        <v>4599876</v>
      </c>
      <c r="AL12" s="98">
        <v>4554189</v>
      </c>
      <c r="AM12" s="98">
        <v>4573936</v>
      </c>
      <c r="AN12" s="98">
        <v>4396610</v>
      </c>
      <c r="AO12" s="98">
        <v>4566252</v>
      </c>
      <c r="AP12" s="98">
        <v>4446816</v>
      </c>
    </row>
    <row r="13" spans="1:42" x14ac:dyDescent="0.2">
      <c r="A13" s="96" t="s">
        <v>786</v>
      </c>
      <c r="B13" s="96" t="s">
        <v>784</v>
      </c>
      <c r="C13" s="98">
        <v>12882107</v>
      </c>
      <c r="D13" s="98">
        <v>13284682</v>
      </c>
      <c r="E13" s="98">
        <v>13100333</v>
      </c>
      <c r="F13" s="98">
        <v>12816759</v>
      </c>
      <c r="G13" s="98">
        <v>12797724</v>
      </c>
      <c r="H13" s="98">
        <v>13185688</v>
      </c>
      <c r="I13" s="98">
        <v>15819989</v>
      </c>
      <c r="J13" s="98">
        <v>15375874</v>
      </c>
      <c r="K13" s="98">
        <v>15442500</v>
      </c>
      <c r="L13" s="98">
        <v>15802030</v>
      </c>
      <c r="M13" s="98">
        <v>14502449</v>
      </c>
      <c r="N13" s="98">
        <v>14939119</v>
      </c>
      <c r="O13" s="98">
        <v>16653725</v>
      </c>
      <c r="P13" s="98">
        <v>20181754</v>
      </c>
      <c r="Q13" s="98">
        <v>19709585</v>
      </c>
      <c r="R13" s="98">
        <v>19332234</v>
      </c>
      <c r="S13" s="98">
        <v>18221747</v>
      </c>
      <c r="T13" s="98">
        <v>15299622</v>
      </c>
      <c r="U13" s="98">
        <v>15624093</v>
      </c>
      <c r="V13" s="98">
        <v>15225821</v>
      </c>
      <c r="W13" s="98">
        <v>13254354</v>
      </c>
      <c r="X13" s="98">
        <v>13751707</v>
      </c>
      <c r="Y13" s="98">
        <v>13280307</v>
      </c>
      <c r="Z13" s="98">
        <v>13057045</v>
      </c>
      <c r="AA13" s="98">
        <v>13579389</v>
      </c>
      <c r="AB13" s="98">
        <v>12297213</v>
      </c>
      <c r="AC13" s="98">
        <v>12146075</v>
      </c>
      <c r="AD13" s="98">
        <v>11480263</v>
      </c>
      <c r="AE13" s="98">
        <v>12387493</v>
      </c>
      <c r="AF13" s="98">
        <v>13341294</v>
      </c>
      <c r="AG13" s="98">
        <v>11894748</v>
      </c>
      <c r="AH13" s="98">
        <v>9083378</v>
      </c>
      <c r="AI13" s="98">
        <v>9695036</v>
      </c>
      <c r="AJ13" s="98">
        <v>9531645</v>
      </c>
      <c r="AK13" s="98">
        <v>10745758</v>
      </c>
      <c r="AL13" s="98">
        <v>9382934</v>
      </c>
      <c r="AM13" s="98">
        <v>5864870</v>
      </c>
      <c r="AN13" s="98">
        <v>3869992</v>
      </c>
      <c r="AO13" s="98">
        <v>1902790</v>
      </c>
      <c r="AP13" s="98">
        <v>755130</v>
      </c>
    </row>
    <row r="14" spans="1:42" x14ac:dyDescent="0.2">
      <c r="A14" s="96" t="s">
        <v>787</v>
      </c>
      <c r="B14" s="96" t="s">
        <v>784</v>
      </c>
      <c r="C14" s="98">
        <v>4873272</v>
      </c>
      <c r="D14" s="98">
        <v>5280822</v>
      </c>
      <c r="E14" s="98">
        <v>5590548</v>
      </c>
      <c r="F14" s="98">
        <v>5575898</v>
      </c>
      <c r="G14" s="98">
        <v>5700917</v>
      </c>
      <c r="H14" s="98">
        <v>6766131</v>
      </c>
      <c r="I14" s="98">
        <v>7146246</v>
      </c>
      <c r="J14" s="98">
        <v>7770974</v>
      </c>
      <c r="K14" s="98">
        <v>9049261</v>
      </c>
      <c r="L14" s="98">
        <v>7133604</v>
      </c>
      <c r="M14" s="98">
        <v>5511333</v>
      </c>
      <c r="N14" s="98">
        <v>6737719</v>
      </c>
      <c r="O14" s="98">
        <v>6364147</v>
      </c>
      <c r="P14" s="98">
        <v>7378353</v>
      </c>
      <c r="Q14" s="98">
        <v>4195237</v>
      </c>
      <c r="R14" s="98">
        <v>2980243</v>
      </c>
      <c r="S14" s="98">
        <v>3242037</v>
      </c>
      <c r="T14" s="98">
        <v>2272593</v>
      </c>
      <c r="U14" s="98">
        <v>1516622</v>
      </c>
      <c r="V14" s="98">
        <v>496127</v>
      </c>
      <c r="W14" s="98">
        <v>826157</v>
      </c>
      <c r="X14" s="98">
        <v>701112</v>
      </c>
      <c r="Y14" s="98">
        <v>668756</v>
      </c>
      <c r="Z14" s="98">
        <v>696347</v>
      </c>
      <c r="AA14" s="98">
        <v>426898</v>
      </c>
      <c r="AB14" s="98">
        <v>75136</v>
      </c>
      <c r="AC14" s="98">
        <v>422474</v>
      </c>
      <c r="AD14" s="98">
        <v>616215</v>
      </c>
      <c r="AE14" s="98">
        <v>357360</v>
      </c>
      <c r="AF14" s="98">
        <v>373106</v>
      </c>
      <c r="AG14" s="98">
        <v>310021</v>
      </c>
      <c r="AH14" s="98">
        <v>416933</v>
      </c>
      <c r="AI14" s="98">
        <v>301992</v>
      </c>
      <c r="AJ14" s="98">
        <v>561969</v>
      </c>
      <c r="AK14" s="98">
        <v>190112</v>
      </c>
      <c r="AL14" s="98">
        <v>256572</v>
      </c>
      <c r="AM14" s="98">
        <v>28243</v>
      </c>
      <c r="AN14" s="98">
        <v>0</v>
      </c>
      <c r="AO14" s="98">
        <v>0</v>
      </c>
      <c r="AP14" s="98">
        <v>18901</v>
      </c>
    </row>
    <row r="15" spans="1:42" x14ac:dyDescent="0.2">
      <c r="A15" s="96" t="s">
        <v>788</v>
      </c>
      <c r="B15" s="96" t="s">
        <v>789</v>
      </c>
      <c r="C15" s="98">
        <v>0</v>
      </c>
      <c r="D15" s="98">
        <v>0</v>
      </c>
      <c r="E15" s="98">
        <v>0</v>
      </c>
      <c r="F15" s="98">
        <v>0</v>
      </c>
      <c r="G15" s="98">
        <v>0</v>
      </c>
      <c r="H15" s="98">
        <v>0</v>
      </c>
      <c r="I15" s="98">
        <v>0</v>
      </c>
      <c r="J15" s="98">
        <v>0</v>
      </c>
      <c r="K15" s="98">
        <v>0</v>
      </c>
      <c r="L15" s="98">
        <v>0</v>
      </c>
      <c r="M15" s="98">
        <v>0</v>
      </c>
      <c r="N15" s="98">
        <v>0</v>
      </c>
      <c r="O15" s="98">
        <v>0</v>
      </c>
      <c r="P15" s="98">
        <v>0</v>
      </c>
      <c r="Q15" s="98">
        <v>0</v>
      </c>
      <c r="R15" s="98">
        <v>0</v>
      </c>
      <c r="S15" s="98">
        <v>0</v>
      </c>
      <c r="T15" s="98">
        <v>0</v>
      </c>
      <c r="U15" s="98">
        <v>2364</v>
      </c>
      <c r="V15" s="98">
        <v>1113</v>
      </c>
      <c r="W15" s="98">
        <v>1519</v>
      </c>
      <c r="X15" s="98">
        <v>1255</v>
      </c>
      <c r="Y15" s="98">
        <v>41</v>
      </c>
      <c r="Z15" s="98">
        <v>88</v>
      </c>
      <c r="AA15" s="98">
        <v>43492</v>
      </c>
      <c r="AB15" s="98">
        <v>63903</v>
      </c>
      <c r="AC15" s="98">
        <v>76453</v>
      </c>
      <c r="AD15" s="98">
        <v>84347</v>
      </c>
      <c r="AE15" s="98">
        <v>113659</v>
      </c>
      <c r="AF15" s="98">
        <v>133239</v>
      </c>
      <c r="AG15" s="98">
        <v>142747</v>
      </c>
      <c r="AH15" s="98">
        <v>169048</v>
      </c>
      <c r="AI15" s="98">
        <v>238089</v>
      </c>
      <c r="AJ15" s="98">
        <v>277324</v>
      </c>
      <c r="AK15" s="98">
        <v>328143</v>
      </c>
      <c r="AL15" s="98">
        <v>353700</v>
      </c>
      <c r="AM15" s="98">
        <v>329436</v>
      </c>
      <c r="AN15" s="98">
        <v>245195</v>
      </c>
      <c r="AO15" s="98">
        <v>355621</v>
      </c>
      <c r="AP15" s="98">
        <v>399909</v>
      </c>
    </row>
    <row r="16" spans="1:42" x14ac:dyDescent="0.2">
      <c r="A16" s="96" t="s">
        <v>225</v>
      </c>
      <c r="B16" s="96" t="s">
        <v>789</v>
      </c>
      <c r="C16" s="98">
        <v>21816</v>
      </c>
      <c r="D16" s="98">
        <v>62215</v>
      </c>
      <c r="E16" s="98">
        <v>119059</v>
      </c>
      <c r="F16" s="98">
        <v>171607</v>
      </c>
      <c r="G16" s="98">
        <v>220891</v>
      </c>
      <c r="H16" s="98">
        <v>271183</v>
      </c>
      <c r="I16" s="98">
        <v>355146</v>
      </c>
      <c r="J16" s="98">
        <v>468250</v>
      </c>
      <c r="K16" s="98">
        <v>575617</v>
      </c>
      <c r="L16" s="98">
        <v>746463</v>
      </c>
      <c r="M16" s="98">
        <v>957652</v>
      </c>
      <c r="N16" s="98">
        <v>1320154</v>
      </c>
      <c r="O16" s="98">
        <v>1595430</v>
      </c>
      <c r="P16" s="98">
        <v>1950333</v>
      </c>
      <c r="Q16" s="98">
        <v>2266455</v>
      </c>
      <c r="R16" s="98">
        <v>2640450</v>
      </c>
      <c r="S16" s="98">
        <v>2820481</v>
      </c>
      <c r="T16" s="98">
        <v>2990668</v>
      </c>
      <c r="U16" s="98">
        <v>3505519</v>
      </c>
      <c r="V16" s="98">
        <v>3659158</v>
      </c>
      <c r="W16" s="98">
        <v>13685872</v>
      </c>
      <c r="X16" s="98">
        <v>14698286</v>
      </c>
      <c r="Y16" s="98">
        <v>15068483</v>
      </c>
      <c r="Z16" s="98">
        <v>16761249</v>
      </c>
      <c r="AA16" s="98">
        <v>17504638</v>
      </c>
      <c r="AB16" s="98">
        <v>18632213</v>
      </c>
      <c r="AC16" s="98">
        <v>19000115</v>
      </c>
      <c r="AD16" s="98">
        <v>20044305</v>
      </c>
      <c r="AE16" s="98">
        <v>21499035</v>
      </c>
      <c r="AF16" s="98">
        <v>22794073</v>
      </c>
      <c r="AG16" s="98">
        <v>24965449</v>
      </c>
      <c r="AH16" s="98">
        <v>26388762</v>
      </c>
      <c r="AI16" s="98">
        <v>27766998</v>
      </c>
      <c r="AJ16" s="98">
        <v>26928571</v>
      </c>
      <c r="AK16" s="98">
        <v>28739483</v>
      </c>
      <c r="AL16" s="98">
        <v>30681322</v>
      </c>
      <c r="AM16" s="98">
        <v>29922921</v>
      </c>
      <c r="AN16" s="98">
        <v>21466290</v>
      </c>
      <c r="AO16" s="98">
        <v>25810613</v>
      </c>
      <c r="AP16" s="98">
        <v>27808799</v>
      </c>
    </row>
    <row r="17" spans="1:42" x14ac:dyDescent="0.2">
      <c r="A17" s="96" t="s">
        <v>790</v>
      </c>
      <c r="B17" s="96" t="s">
        <v>791</v>
      </c>
      <c r="C17" s="98">
        <v>355943296</v>
      </c>
      <c r="D17" s="98">
        <v>387851229</v>
      </c>
      <c r="E17" s="98">
        <v>388872431</v>
      </c>
      <c r="F17" s="98">
        <v>357487052</v>
      </c>
      <c r="G17" s="98">
        <v>370292343</v>
      </c>
      <c r="H17" s="98">
        <v>374917388</v>
      </c>
      <c r="I17" s="98">
        <v>366019124</v>
      </c>
      <c r="J17" s="98">
        <v>363269339</v>
      </c>
      <c r="K17" s="98">
        <v>368807852</v>
      </c>
      <c r="L17" s="98">
        <v>358046201</v>
      </c>
      <c r="M17" s="98">
        <v>389863889</v>
      </c>
      <c r="N17" s="98">
        <v>362161026</v>
      </c>
      <c r="O17" s="98">
        <v>350786119</v>
      </c>
      <c r="P17" s="98">
        <v>364681336</v>
      </c>
      <c r="Q17" s="98">
        <v>392531450</v>
      </c>
      <c r="R17" s="98">
        <v>376855202</v>
      </c>
      <c r="S17" s="98">
        <v>372469285</v>
      </c>
      <c r="T17" s="98">
        <v>390499794</v>
      </c>
      <c r="U17" s="98">
        <v>383972772</v>
      </c>
      <c r="V17" s="98">
        <v>352283939</v>
      </c>
      <c r="W17" s="98">
        <v>414527490</v>
      </c>
      <c r="X17" s="98">
        <v>397227736</v>
      </c>
      <c r="Y17" s="98">
        <v>404071329</v>
      </c>
      <c r="Z17" s="98">
        <v>381748251</v>
      </c>
      <c r="AA17" s="98">
        <v>376822538</v>
      </c>
      <c r="AB17" s="98">
        <v>401825385</v>
      </c>
      <c r="AC17" s="98">
        <v>418522596</v>
      </c>
      <c r="AD17" s="98">
        <v>377787880</v>
      </c>
      <c r="AE17" s="98">
        <v>380940912</v>
      </c>
      <c r="AF17" s="98">
        <v>386000352</v>
      </c>
      <c r="AG17" s="98">
        <v>433159405</v>
      </c>
      <c r="AH17" s="98">
        <v>400757236</v>
      </c>
      <c r="AI17" s="98">
        <v>355104114</v>
      </c>
      <c r="AJ17" s="98">
        <v>416323940</v>
      </c>
      <c r="AK17" s="98">
        <v>392894297</v>
      </c>
      <c r="AL17" s="98">
        <v>393077295</v>
      </c>
      <c r="AM17" s="98">
        <v>375156094</v>
      </c>
      <c r="AN17" s="98">
        <v>228754963</v>
      </c>
      <c r="AO17" s="98">
        <v>365733754</v>
      </c>
      <c r="AP17" s="98">
        <v>329450000</v>
      </c>
    </row>
    <row r="18" spans="1:42" x14ac:dyDescent="0.2">
      <c r="A18" s="96" t="s">
        <v>747</v>
      </c>
      <c r="B18" s="96" t="s">
        <v>791</v>
      </c>
      <c r="C18" s="98">
        <v>1954349</v>
      </c>
      <c r="D18" s="98">
        <v>2623187</v>
      </c>
      <c r="E18" s="98">
        <v>3477614</v>
      </c>
      <c r="F18" s="98">
        <v>4482442</v>
      </c>
      <c r="G18" s="98">
        <v>5006202</v>
      </c>
      <c r="H18" s="98">
        <v>6502404</v>
      </c>
      <c r="I18" s="98">
        <v>4240695</v>
      </c>
      <c r="J18" s="98">
        <v>4226644</v>
      </c>
      <c r="K18" s="98">
        <v>5481532</v>
      </c>
      <c r="L18" s="98">
        <v>13975203</v>
      </c>
      <c r="M18" s="98">
        <v>13936349</v>
      </c>
      <c r="N18" s="98">
        <v>26508045</v>
      </c>
      <c r="O18" s="98">
        <v>16037416</v>
      </c>
      <c r="P18" s="98">
        <v>16122376</v>
      </c>
      <c r="Q18" s="98">
        <v>13880356</v>
      </c>
      <c r="R18" s="98">
        <v>20757948</v>
      </c>
      <c r="S18" s="98">
        <v>19632811</v>
      </c>
      <c r="T18" s="98">
        <v>28502517</v>
      </c>
      <c r="U18" s="98">
        <v>42889152</v>
      </c>
      <c r="V18" s="98">
        <v>35425955</v>
      </c>
      <c r="W18" s="98">
        <v>28882258</v>
      </c>
      <c r="X18" s="98">
        <v>35790526</v>
      </c>
      <c r="Y18" s="98">
        <v>45225506</v>
      </c>
      <c r="Z18" s="98">
        <v>53450453</v>
      </c>
      <c r="AA18" s="98">
        <v>38177310</v>
      </c>
      <c r="AB18" s="98">
        <v>37575247</v>
      </c>
      <c r="AC18" s="98">
        <v>50257498</v>
      </c>
      <c r="AD18" s="98">
        <v>43995810</v>
      </c>
      <c r="AE18" s="98">
        <v>36595945</v>
      </c>
      <c r="AF18" s="98">
        <v>40693700</v>
      </c>
      <c r="AG18" s="98">
        <v>49904077</v>
      </c>
      <c r="AH18" s="98">
        <v>57290022</v>
      </c>
      <c r="AI18" s="98">
        <v>41827876</v>
      </c>
      <c r="AJ18" s="98">
        <v>57413156</v>
      </c>
      <c r="AK18" s="98">
        <v>56880071</v>
      </c>
      <c r="AL18" s="98">
        <v>55523645</v>
      </c>
      <c r="AM18" s="98">
        <v>56207896</v>
      </c>
      <c r="AN18" s="98">
        <v>59491770</v>
      </c>
      <c r="AO18" s="98">
        <v>69798506</v>
      </c>
      <c r="AP18" s="98">
        <v>81027956</v>
      </c>
    </row>
    <row r="19" spans="1:42" x14ac:dyDescent="0.2">
      <c r="A19" s="96" t="s">
        <v>792</v>
      </c>
      <c r="B19" s="96" t="s">
        <v>791</v>
      </c>
      <c r="C19" s="98">
        <v>325266</v>
      </c>
      <c r="D19" s="98">
        <v>356935</v>
      </c>
      <c r="E19" s="98">
        <v>462226</v>
      </c>
      <c r="F19" s="98">
        <v>659061</v>
      </c>
      <c r="G19" s="98">
        <v>712233</v>
      </c>
      <c r="H19" s="98">
        <v>723231</v>
      </c>
      <c r="I19" s="98">
        <v>843696</v>
      </c>
      <c r="J19" s="98">
        <v>6535747</v>
      </c>
      <c r="K19" s="98">
        <v>8182191</v>
      </c>
      <c r="L19" s="98">
        <v>23562582</v>
      </c>
      <c r="M19" s="98">
        <v>40409392</v>
      </c>
      <c r="N19" s="98">
        <v>44784857</v>
      </c>
      <c r="O19" s="98">
        <v>25871987</v>
      </c>
      <c r="P19" s="98">
        <v>26668165</v>
      </c>
      <c r="Q19" s="98">
        <v>36487197</v>
      </c>
      <c r="R19" s="98">
        <v>23817520</v>
      </c>
      <c r="S19" s="98">
        <v>27058770</v>
      </c>
      <c r="T19" s="98">
        <v>40776364</v>
      </c>
      <c r="U19" s="98">
        <v>51165569</v>
      </c>
      <c r="V19" s="98">
        <v>46155232</v>
      </c>
      <c r="W19" s="98">
        <v>43663408</v>
      </c>
      <c r="X19" s="98">
        <v>75711296</v>
      </c>
      <c r="Y19" s="98">
        <v>63846512</v>
      </c>
      <c r="Z19" s="98">
        <v>72449941</v>
      </c>
      <c r="AA19" s="98">
        <v>68700606</v>
      </c>
      <c r="AB19" s="98">
        <v>94202959</v>
      </c>
      <c r="AC19" s="98">
        <v>95429959</v>
      </c>
      <c r="AD19" s="98">
        <v>77130870</v>
      </c>
      <c r="AE19" s="98">
        <v>93949619</v>
      </c>
      <c r="AF19" s="98">
        <v>100488727</v>
      </c>
      <c r="AG19" s="98">
        <v>79736407</v>
      </c>
      <c r="AH19" s="98">
        <v>109391300</v>
      </c>
      <c r="AI19" s="98">
        <v>159583033</v>
      </c>
      <c r="AJ19" s="98">
        <v>160308777</v>
      </c>
      <c r="AK19" s="98">
        <v>133219894</v>
      </c>
      <c r="AL19" s="98">
        <v>164778486</v>
      </c>
      <c r="AM19" s="98">
        <v>130732816</v>
      </c>
      <c r="AN19" s="98">
        <v>152015780</v>
      </c>
      <c r="AO19" s="98">
        <v>140208272</v>
      </c>
      <c r="AP19" s="98">
        <v>165994953</v>
      </c>
    </row>
    <row r="20" spans="1:42" x14ac:dyDescent="0.2">
      <c r="A20" s="96" t="s">
        <v>793</v>
      </c>
      <c r="B20" s="96" t="s">
        <v>791</v>
      </c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X20" s="98">
        <v>0</v>
      </c>
      <c r="Y20" s="98">
        <v>0</v>
      </c>
      <c r="Z20" s="98">
        <v>0</v>
      </c>
      <c r="AA20" s="98">
        <v>0</v>
      </c>
      <c r="AB20" s="98">
        <v>0</v>
      </c>
      <c r="AC20" s="98">
        <v>0</v>
      </c>
      <c r="AD20" s="98">
        <v>0</v>
      </c>
      <c r="AE20" s="98">
        <v>0</v>
      </c>
      <c r="AF20" s="98">
        <v>0</v>
      </c>
      <c r="AG20" s="98">
        <v>0</v>
      </c>
      <c r="AH20" s="98">
        <v>0</v>
      </c>
      <c r="AI20" s="98">
        <v>0</v>
      </c>
      <c r="AJ20" s="98">
        <v>723542</v>
      </c>
      <c r="AK20" s="98">
        <v>693621</v>
      </c>
      <c r="AL20" s="98">
        <v>445027</v>
      </c>
      <c r="AM20" s="98">
        <v>284190</v>
      </c>
      <c r="AN20" s="98">
        <v>1315875</v>
      </c>
      <c r="AO20" s="98">
        <v>2389098</v>
      </c>
      <c r="AP20" s="98">
        <v>570655</v>
      </c>
    </row>
    <row r="21" spans="1:42" x14ac:dyDescent="0.2">
      <c r="A21" s="96" t="s">
        <v>794</v>
      </c>
      <c r="B21" s="96" t="s">
        <v>791</v>
      </c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X21" s="98">
        <v>0</v>
      </c>
      <c r="Y21" s="98">
        <v>0</v>
      </c>
      <c r="Z21" s="98">
        <v>0</v>
      </c>
      <c r="AA21" s="98">
        <v>0</v>
      </c>
      <c r="AB21" s="98">
        <v>0</v>
      </c>
      <c r="AC21" s="98">
        <v>0</v>
      </c>
      <c r="AD21" s="98">
        <v>0</v>
      </c>
      <c r="AE21" s="98">
        <v>0</v>
      </c>
      <c r="AF21" s="98">
        <v>0</v>
      </c>
      <c r="AG21" s="98">
        <v>0</v>
      </c>
      <c r="AH21" s="98">
        <v>170876</v>
      </c>
      <c r="AI21" s="98">
        <v>107933</v>
      </c>
      <c r="AJ21" s="98">
        <v>673134</v>
      </c>
      <c r="AK21" s="98">
        <v>175948</v>
      </c>
      <c r="AL21" s="98">
        <v>290046</v>
      </c>
      <c r="AM21" s="98">
        <v>352423</v>
      </c>
      <c r="AN21" s="98">
        <v>447211</v>
      </c>
      <c r="AO21" s="98">
        <v>815855</v>
      </c>
      <c r="AP21" s="98">
        <v>591098</v>
      </c>
    </row>
    <row r="22" spans="1:42" x14ac:dyDescent="0.2">
      <c r="A22" s="96" t="s">
        <v>422</v>
      </c>
      <c r="B22" s="96" t="s">
        <v>791</v>
      </c>
      <c r="C22" s="98">
        <v>0</v>
      </c>
      <c r="D22" s="98">
        <v>0</v>
      </c>
      <c r="E22" s="98">
        <v>0</v>
      </c>
      <c r="F22" s="98">
        <v>0</v>
      </c>
      <c r="G22" s="98">
        <v>0</v>
      </c>
      <c r="H22" s="98">
        <v>0</v>
      </c>
      <c r="I22" s="98">
        <v>0</v>
      </c>
      <c r="J22" s="98">
        <v>0</v>
      </c>
      <c r="K22" s="98">
        <v>0</v>
      </c>
      <c r="L22" s="98">
        <v>0</v>
      </c>
      <c r="M22" s="98">
        <v>0</v>
      </c>
      <c r="N22" s="98">
        <v>0</v>
      </c>
      <c r="O22" s="98">
        <v>0</v>
      </c>
      <c r="P22" s="98">
        <v>0</v>
      </c>
      <c r="Q22" s="98">
        <v>0</v>
      </c>
      <c r="R22" s="98">
        <v>0</v>
      </c>
      <c r="S22" s="98">
        <v>0</v>
      </c>
      <c r="T22" s="98">
        <v>0</v>
      </c>
      <c r="U22" s="98">
        <v>0</v>
      </c>
      <c r="V22" s="98">
        <v>0</v>
      </c>
      <c r="W22" s="98">
        <v>0</v>
      </c>
      <c r="X22" s="98">
        <v>0</v>
      </c>
      <c r="Y22" s="98">
        <v>0</v>
      </c>
      <c r="Z22" s="98">
        <v>0</v>
      </c>
      <c r="AA22" s="98">
        <v>0</v>
      </c>
      <c r="AB22" s="98">
        <v>0</v>
      </c>
      <c r="AC22" s="98">
        <v>0</v>
      </c>
      <c r="AD22" s="98">
        <v>0</v>
      </c>
      <c r="AE22" s="98">
        <v>0</v>
      </c>
      <c r="AF22" s="98">
        <v>0</v>
      </c>
      <c r="AG22" s="98">
        <v>0</v>
      </c>
      <c r="AH22" s="98">
        <v>0</v>
      </c>
      <c r="AI22" s="98">
        <v>190467</v>
      </c>
      <c r="AJ22" s="98">
        <v>960366</v>
      </c>
      <c r="AK22" s="98">
        <v>1724129</v>
      </c>
      <c r="AL22" s="98">
        <v>1798336</v>
      </c>
      <c r="AM22" s="98">
        <v>6036632</v>
      </c>
      <c r="AN22" s="98">
        <v>7982977</v>
      </c>
      <c r="AO22" s="98">
        <v>8504052</v>
      </c>
      <c r="AP22" s="98">
        <v>8127188</v>
      </c>
    </row>
    <row r="23" spans="1:42" x14ac:dyDescent="0.2"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</row>
    <row r="24" spans="1:42" ht="15" x14ac:dyDescent="0.25">
      <c r="A24" s="97" t="s">
        <v>795</v>
      </c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</row>
    <row r="25" spans="1:42" x14ac:dyDescent="0.2">
      <c r="A25" s="96" t="s">
        <v>747</v>
      </c>
      <c r="B25" s="96" t="s">
        <v>789</v>
      </c>
      <c r="C25" s="98">
        <f t="shared" ref="C25:AP25" si="0">C18*(126.13/115.83)</f>
        <v>2128136.401364068</v>
      </c>
      <c r="D25" s="98">
        <f t="shared" si="0"/>
        <v>2856449.7652594321</v>
      </c>
      <c r="E25" s="98">
        <f t="shared" si="0"/>
        <v>3786855.338168005</v>
      </c>
      <c r="F25" s="98">
        <f t="shared" si="0"/>
        <v>4881036.0827074163</v>
      </c>
      <c r="G25" s="98">
        <f t="shared" si="0"/>
        <v>5451370.6143486146</v>
      </c>
      <c r="H25" s="98">
        <f t="shared" si="0"/>
        <v>7080620.0165760173</v>
      </c>
      <c r="I25" s="98">
        <f t="shared" si="0"/>
        <v>4617792.1121471124</v>
      </c>
      <c r="J25" s="98">
        <f t="shared" si="0"/>
        <v>4602491.6491409829</v>
      </c>
      <c r="K25" s="98">
        <f t="shared" si="0"/>
        <v>5968968.5846499186</v>
      </c>
      <c r="L25" s="98">
        <f t="shared" si="0"/>
        <v>15217925.877492879</v>
      </c>
      <c r="M25" s="98">
        <f t="shared" si="0"/>
        <v>15175616.846844515</v>
      </c>
      <c r="N25" s="98">
        <f t="shared" si="0"/>
        <v>28865231.078736082</v>
      </c>
      <c r="O25" s="98">
        <f t="shared" si="0"/>
        <v>17463517.91487525</v>
      </c>
      <c r="P25" s="98">
        <f t="shared" si="0"/>
        <v>17556032.848830182</v>
      </c>
      <c r="Q25" s="98">
        <f t="shared" si="0"/>
        <v>15114644.757662091</v>
      </c>
      <c r="R25" s="98">
        <f t="shared" si="0"/>
        <v>22603815.775187775</v>
      </c>
      <c r="S25" s="98">
        <f t="shared" si="0"/>
        <v>21378627.742640078</v>
      </c>
      <c r="T25" s="98">
        <f t="shared" si="0"/>
        <v>31037058.354571357</v>
      </c>
      <c r="U25" s="98">
        <f t="shared" si="0"/>
        <v>46703002.173530176</v>
      </c>
      <c r="V25" s="98">
        <f t="shared" si="0"/>
        <v>38576152.155313827</v>
      </c>
      <c r="W25" s="98">
        <f t="shared" si="0"/>
        <v>31450567.223862559</v>
      </c>
      <c r="X25" s="98">
        <f t="shared" si="0"/>
        <v>38973142.05628939</v>
      </c>
      <c r="Y25" s="98">
        <f t="shared" si="0"/>
        <v>49247112.766813435</v>
      </c>
      <c r="Z25" s="98">
        <f t="shared" si="0"/>
        <v>58203450.201933868</v>
      </c>
      <c r="AA25" s="98">
        <f t="shared" si="0"/>
        <v>41572167.057757057</v>
      </c>
      <c r="AB25" s="98">
        <f t="shared" si="0"/>
        <v>40916566.555382892</v>
      </c>
      <c r="AC25" s="98">
        <f t="shared" si="0"/>
        <v>54726566.716222055</v>
      </c>
      <c r="AD25" s="98">
        <f t="shared" si="0"/>
        <v>47908067.990157992</v>
      </c>
      <c r="AE25" s="98">
        <f t="shared" si="0"/>
        <v>39850181.670120008</v>
      </c>
      <c r="AF25" s="98">
        <f t="shared" si="0"/>
        <v>44312323.068289734</v>
      </c>
      <c r="AG25" s="98">
        <f t="shared" si="0"/>
        <v>54341718.311404645</v>
      </c>
      <c r="AH25" s="98">
        <f t="shared" si="0"/>
        <v>62384446.817404822</v>
      </c>
      <c r="AI25" s="98">
        <f t="shared" si="0"/>
        <v>45547353.879651219</v>
      </c>
      <c r="AJ25" s="98">
        <f t="shared" si="0"/>
        <v>62518530.314080983</v>
      </c>
      <c r="AK25" s="98">
        <f t="shared" si="0"/>
        <v>61938041.571527243</v>
      </c>
      <c r="AL25" s="98">
        <f t="shared" si="0"/>
        <v>60460997.529569201</v>
      </c>
      <c r="AM25" s="98">
        <f t="shared" si="0"/>
        <v>61206094.470171809</v>
      </c>
      <c r="AN25" s="98">
        <f t="shared" si="0"/>
        <v>64781981.78451179</v>
      </c>
      <c r="AO25" s="98">
        <f t="shared" si="0"/>
        <v>76005228.021928698</v>
      </c>
      <c r="AP25" s="98">
        <f t="shared" si="0"/>
        <v>88233239.14598982</v>
      </c>
    </row>
    <row r="26" spans="1:42" x14ac:dyDescent="0.2">
      <c r="A26" s="96" t="s">
        <v>796</v>
      </c>
      <c r="B26" s="96" t="s">
        <v>789</v>
      </c>
      <c r="C26" s="98">
        <f t="shared" ref="C26:AL26" si="1">SUM(C11:C12)*134.47/115.83</f>
        <v>274947.78943278943</v>
      </c>
      <c r="D26" s="98">
        <f t="shared" si="1"/>
        <v>381401.17447984114</v>
      </c>
      <c r="E26" s="98">
        <f t="shared" si="1"/>
        <v>616407.32228265563</v>
      </c>
      <c r="F26" s="98">
        <f t="shared" si="1"/>
        <v>555999.72511439177</v>
      </c>
      <c r="G26" s="98">
        <f t="shared" si="1"/>
        <v>544330.10204610205</v>
      </c>
      <c r="H26" s="98">
        <f t="shared" si="1"/>
        <v>526133.75584908912</v>
      </c>
      <c r="I26" s="98">
        <f t="shared" si="1"/>
        <v>445868.52810152812</v>
      </c>
      <c r="J26" s="98">
        <f t="shared" si="1"/>
        <v>334142.21945955278</v>
      </c>
      <c r="K26" s="98">
        <f t="shared" si="1"/>
        <v>509965.54649054649</v>
      </c>
      <c r="L26" s="98">
        <f t="shared" si="1"/>
        <v>719379.0917724251</v>
      </c>
      <c r="M26" s="98">
        <f t="shared" si="1"/>
        <v>5955122.8868168872</v>
      </c>
      <c r="N26" s="98">
        <f t="shared" si="1"/>
        <v>4699456.5848225849</v>
      </c>
      <c r="O26" s="98">
        <f t="shared" si="1"/>
        <v>5067593.0246050246</v>
      </c>
      <c r="P26" s="98">
        <f t="shared" si="1"/>
        <v>4579988.0640593972</v>
      </c>
      <c r="Q26" s="98">
        <f t="shared" si="1"/>
        <v>10834168.840973841</v>
      </c>
      <c r="R26" s="98">
        <f t="shared" si="1"/>
        <v>12885276.912198912</v>
      </c>
      <c r="S26" s="98">
        <f t="shared" si="1"/>
        <v>13928634.320728654</v>
      </c>
      <c r="T26" s="98">
        <f t="shared" si="1"/>
        <v>18980366.781231117</v>
      </c>
      <c r="U26" s="98">
        <f t="shared" si="1"/>
        <v>21255463.817318484</v>
      </c>
      <c r="V26" s="98">
        <f t="shared" si="1"/>
        <v>22934502.233186569</v>
      </c>
      <c r="W26" s="98">
        <f t="shared" si="1"/>
        <v>24432991.194336526</v>
      </c>
      <c r="X26" s="98">
        <f t="shared" si="1"/>
        <v>25815680.159285158</v>
      </c>
      <c r="Y26" s="98">
        <f t="shared" si="1"/>
        <v>26728497.300612967</v>
      </c>
      <c r="Z26" s="98">
        <f t="shared" si="1"/>
        <v>26633318.82396616</v>
      </c>
      <c r="AA26" s="98">
        <f t="shared" si="1"/>
        <v>27432296.77225244</v>
      </c>
      <c r="AB26" s="98">
        <f t="shared" si="1"/>
        <v>31843885.627816629</v>
      </c>
      <c r="AC26" s="98">
        <f t="shared" si="1"/>
        <v>32655269.225934561</v>
      </c>
      <c r="AD26" s="98">
        <f t="shared" si="1"/>
        <v>32036206.867046531</v>
      </c>
      <c r="AE26" s="98">
        <f t="shared" si="1"/>
        <v>32081856.779331781</v>
      </c>
      <c r="AF26" s="98">
        <f t="shared" si="1"/>
        <v>32884221.147284813</v>
      </c>
      <c r="AG26" s="98">
        <f t="shared" si="1"/>
        <v>36313008.789950788</v>
      </c>
      <c r="AH26" s="98">
        <f t="shared" si="1"/>
        <v>37899448.305620305</v>
      </c>
      <c r="AI26" s="98">
        <f t="shared" si="1"/>
        <v>37349798.842959508</v>
      </c>
      <c r="AJ26" s="98">
        <f t="shared" si="1"/>
        <v>40585796.232495897</v>
      </c>
      <c r="AK26" s="98">
        <f t="shared" si="1"/>
        <v>42511071.589398257</v>
      </c>
      <c r="AL26" s="98">
        <f t="shared" si="1"/>
        <v>41253252.931537606</v>
      </c>
      <c r="AM26" s="98">
        <f t="shared" ref="AM26:AP26" si="2">SUM(AM11:AM12)*134.47/115.83</f>
        <v>43226844.846585512</v>
      </c>
      <c r="AN26" s="98">
        <f t="shared" si="2"/>
        <v>39213064.525511526</v>
      </c>
      <c r="AO26" s="98">
        <f t="shared" si="2"/>
        <v>47163492.116895445</v>
      </c>
      <c r="AP26" s="98">
        <f t="shared" si="2"/>
        <v>47291780.188638523</v>
      </c>
    </row>
    <row r="27" spans="1:42" x14ac:dyDescent="0.2">
      <c r="A27" s="96" t="s">
        <v>797</v>
      </c>
      <c r="B27" s="96" t="s">
        <v>789</v>
      </c>
      <c r="C27" s="98">
        <f t="shared" ref="C27:AP27" si="3">SUM(C13:C14)*134.47/115.83</f>
        <v>20612672.14132781</v>
      </c>
      <c r="D27" s="98">
        <f t="shared" si="3"/>
        <v>21553166.907364242</v>
      </c>
      <c r="E27" s="98">
        <f t="shared" si="3"/>
        <v>21698720.263057932</v>
      </c>
      <c r="F27" s="98">
        <f t="shared" si="3"/>
        <v>21352504.418458086</v>
      </c>
      <c r="G27" s="98">
        <f t="shared" si="3"/>
        <v>21475543.946041614</v>
      </c>
      <c r="H27" s="98">
        <f t="shared" si="3"/>
        <v>23162575.333937667</v>
      </c>
      <c r="I27" s="98">
        <f t="shared" si="3"/>
        <v>26662087.718639385</v>
      </c>
      <c r="J27" s="98">
        <f t="shared" si="3"/>
        <v>26871765.954933956</v>
      </c>
      <c r="K27" s="98">
        <f t="shared" si="3"/>
        <v>28433109.744194079</v>
      </c>
      <c r="L27" s="98">
        <f t="shared" si="3"/>
        <v>26626562.237589572</v>
      </c>
      <c r="M27" s="98">
        <f t="shared" si="3"/>
        <v>23234509.760338426</v>
      </c>
      <c r="N27" s="98">
        <f t="shared" si="3"/>
        <v>25165193.869118538</v>
      </c>
      <c r="O27" s="98">
        <f t="shared" si="3"/>
        <v>26722034.428386431</v>
      </c>
      <c r="P27" s="98">
        <f t="shared" si="3"/>
        <v>31995230.840801176</v>
      </c>
      <c r="Q27" s="98">
        <f t="shared" si="3"/>
        <v>27751717.295519296</v>
      </c>
      <c r="R27" s="98">
        <f t="shared" si="3"/>
        <v>25903123.389363725</v>
      </c>
      <c r="S27" s="98">
        <f t="shared" si="3"/>
        <v>24917854.048864715</v>
      </c>
      <c r="T27" s="98">
        <f t="shared" si="3"/>
        <v>20400032.384097386</v>
      </c>
      <c r="U27" s="98">
        <f t="shared" si="3"/>
        <v>19899093.033324704</v>
      </c>
      <c r="V27" s="98">
        <f t="shared" si="3"/>
        <v>18252010.252611585</v>
      </c>
      <c r="W27" s="98">
        <f t="shared" si="3"/>
        <v>16346424.19209186</v>
      </c>
      <c r="X27" s="98">
        <f t="shared" si="3"/>
        <v>16778646.041008376</v>
      </c>
      <c r="Y27" s="98">
        <f t="shared" si="3"/>
        <v>16193822.857722525</v>
      </c>
      <c r="Z27" s="98">
        <f t="shared" si="3"/>
        <v>15966663.405335406</v>
      </c>
      <c r="AA27" s="98">
        <f t="shared" si="3"/>
        <v>16260255.65820599</v>
      </c>
      <c r="AB27" s="98">
        <f t="shared" si="3"/>
        <v>14363375.377967712</v>
      </c>
      <c r="AC27" s="98">
        <f t="shared" si="3"/>
        <v>14591148.959941294</v>
      </c>
      <c r="AD27" s="98">
        <f t="shared" si="3"/>
        <v>14043109.700941036</v>
      </c>
      <c r="AE27" s="98">
        <f t="shared" si="3"/>
        <v>14795824.768281102</v>
      </c>
      <c r="AF27" s="98">
        <f t="shared" si="3"/>
        <v>15921396.598463265</v>
      </c>
      <c r="AG27" s="98">
        <f t="shared" si="3"/>
        <v>14168827.483639818</v>
      </c>
      <c r="AH27" s="98">
        <f t="shared" si="3"/>
        <v>11029153.243287578</v>
      </c>
      <c r="AI27" s="98">
        <f t="shared" si="3"/>
        <v>11605804.67201934</v>
      </c>
      <c r="AJ27" s="98">
        <f t="shared" si="3"/>
        <v>11717933.821807822</v>
      </c>
      <c r="AK27" s="98">
        <f t="shared" si="3"/>
        <v>12695730.284900285</v>
      </c>
      <c r="AL27" s="98">
        <f t="shared" si="3"/>
        <v>11190748.267460933</v>
      </c>
      <c r="AM27" s="98">
        <f t="shared" si="3"/>
        <v>6841465.1222481225</v>
      </c>
      <c r="AN27" s="98">
        <f t="shared" si="3"/>
        <v>4492772.375377709</v>
      </c>
      <c r="AO27" s="98">
        <f t="shared" si="3"/>
        <v>2208997.4212207547</v>
      </c>
      <c r="AP27" s="98">
        <f t="shared" si="3"/>
        <v>898592.32124665449</v>
      </c>
    </row>
    <row r="28" spans="1:42" x14ac:dyDescent="0.2">
      <c r="A28" s="96" t="s">
        <v>225</v>
      </c>
      <c r="B28" s="96" t="s">
        <v>789</v>
      </c>
      <c r="C28" s="98">
        <f t="shared" ref="C28:AP28" si="4">SUM(C16:C16)</f>
        <v>21816</v>
      </c>
      <c r="D28" s="98">
        <f t="shared" si="4"/>
        <v>62215</v>
      </c>
      <c r="E28" s="98">
        <f t="shared" si="4"/>
        <v>119059</v>
      </c>
      <c r="F28" s="98">
        <f t="shared" si="4"/>
        <v>171607</v>
      </c>
      <c r="G28" s="98">
        <f t="shared" si="4"/>
        <v>220891</v>
      </c>
      <c r="H28" s="98">
        <f t="shared" si="4"/>
        <v>271183</v>
      </c>
      <c r="I28" s="98">
        <f t="shared" si="4"/>
        <v>355146</v>
      </c>
      <c r="J28" s="98">
        <f t="shared" si="4"/>
        <v>468250</v>
      </c>
      <c r="K28" s="98">
        <f t="shared" si="4"/>
        <v>575617</v>
      </c>
      <c r="L28" s="98">
        <f t="shared" si="4"/>
        <v>746463</v>
      </c>
      <c r="M28" s="98">
        <f t="shared" si="4"/>
        <v>957652</v>
      </c>
      <c r="N28" s="98">
        <f t="shared" si="4"/>
        <v>1320154</v>
      </c>
      <c r="O28" s="98">
        <f t="shared" si="4"/>
        <v>1595430</v>
      </c>
      <c r="P28" s="98">
        <f t="shared" si="4"/>
        <v>1950333</v>
      </c>
      <c r="Q28" s="98">
        <f t="shared" si="4"/>
        <v>2266455</v>
      </c>
      <c r="R28" s="98">
        <f t="shared" si="4"/>
        <v>2640450</v>
      </c>
      <c r="S28" s="98">
        <f t="shared" si="4"/>
        <v>2820481</v>
      </c>
      <c r="T28" s="98">
        <f t="shared" si="4"/>
        <v>2990668</v>
      </c>
      <c r="U28" s="98">
        <f t="shared" si="4"/>
        <v>3505519</v>
      </c>
      <c r="V28" s="98">
        <f t="shared" si="4"/>
        <v>3659158</v>
      </c>
      <c r="W28" s="98">
        <f t="shared" si="4"/>
        <v>13685872</v>
      </c>
      <c r="X28" s="98">
        <f t="shared" si="4"/>
        <v>14698286</v>
      </c>
      <c r="Y28" s="98">
        <f t="shared" si="4"/>
        <v>15068483</v>
      </c>
      <c r="Z28" s="98">
        <f t="shared" si="4"/>
        <v>16761249</v>
      </c>
      <c r="AA28" s="98">
        <f t="shared" si="4"/>
        <v>17504638</v>
      </c>
      <c r="AB28" s="98">
        <f t="shared" si="4"/>
        <v>18632213</v>
      </c>
      <c r="AC28" s="98">
        <f t="shared" si="4"/>
        <v>19000115</v>
      </c>
      <c r="AD28" s="98">
        <f t="shared" si="4"/>
        <v>20044305</v>
      </c>
      <c r="AE28" s="98">
        <f t="shared" si="4"/>
        <v>21499035</v>
      </c>
      <c r="AF28" s="98">
        <f t="shared" si="4"/>
        <v>22794073</v>
      </c>
      <c r="AG28" s="98">
        <f t="shared" si="4"/>
        <v>24965449</v>
      </c>
      <c r="AH28" s="98">
        <f t="shared" si="4"/>
        <v>26388762</v>
      </c>
      <c r="AI28" s="98">
        <f t="shared" si="4"/>
        <v>27766998</v>
      </c>
      <c r="AJ28" s="98">
        <f t="shared" si="4"/>
        <v>26928571</v>
      </c>
      <c r="AK28" s="98">
        <f t="shared" si="4"/>
        <v>28739483</v>
      </c>
      <c r="AL28" s="98">
        <f t="shared" si="4"/>
        <v>30681322</v>
      </c>
      <c r="AM28" s="98">
        <f t="shared" si="4"/>
        <v>29922921</v>
      </c>
      <c r="AN28" s="98">
        <f t="shared" si="4"/>
        <v>21466290</v>
      </c>
      <c r="AO28" s="98">
        <f t="shared" si="4"/>
        <v>25810613</v>
      </c>
      <c r="AP28" s="98">
        <f t="shared" si="4"/>
        <v>27808799</v>
      </c>
    </row>
    <row r="29" spans="1:42" x14ac:dyDescent="0.2">
      <c r="A29" s="96" t="s">
        <v>790</v>
      </c>
      <c r="B29" s="96" t="s">
        <v>789</v>
      </c>
      <c r="C29" s="98">
        <f t="shared" ref="C29:AP29" si="5">SUM(C17:C17)*(81.51/115.83)</f>
        <v>250478615.7037037</v>
      </c>
      <c r="D29" s="98">
        <f t="shared" si="5"/>
        <v>272932346.33333331</v>
      </c>
      <c r="E29" s="98">
        <f t="shared" si="5"/>
        <v>273650969.96296299</v>
      </c>
      <c r="F29" s="98">
        <f t="shared" si="5"/>
        <v>251564962.51851854</v>
      </c>
      <c r="G29" s="98">
        <f t="shared" si="5"/>
        <v>260576093.22222224</v>
      </c>
      <c r="H29" s="98">
        <f t="shared" si="5"/>
        <v>263830754.51851854</v>
      </c>
      <c r="I29" s="98">
        <f t="shared" si="5"/>
        <v>257569013.18518519</v>
      </c>
      <c r="J29" s="98">
        <f t="shared" si="5"/>
        <v>255633979.2962963</v>
      </c>
      <c r="K29" s="98">
        <f t="shared" si="5"/>
        <v>259531451.4074074</v>
      </c>
      <c r="L29" s="98">
        <f t="shared" si="5"/>
        <v>251958437.74074075</v>
      </c>
      <c r="M29" s="98">
        <f t="shared" si="5"/>
        <v>274348662.62962961</v>
      </c>
      <c r="N29" s="98">
        <f t="shared" si="5"/>
        <v>254854055.33333334</v>
      </c>
      <c r="O29" s="98">
        <f t="shared" si="5"/>
        <v>246849491.14814815</v>
      </c>
      <c r="P29" s="98">
        <f t="shared" si="5"/>
        <v>256627606.81481481</v>
      </c>
      <c r="Q29" s="98">
        <f t="shared" si="5"/>
        <v>276225835.18518519</v>
      </c>
      <c r="R29" s="98">
        <f t="shared" si="5"/>
        <v>265194401.4074074</v>
      </c>
      <c r="S29" s="98">
        <f t="shared" si="5"/>
        <v>262108015.37037039</v>
      </c>
      <c r="T29" s="98">
        <f t="shared" si="5"/>
        <v>274796151.33333331</v>
      </c>
      <c r="U29" s="98">
        <f t="shared" si="5"/>
        <v>270203061.77777779</v>
      </c>
      <c r="V29" s="98">
        <f t="shared" si="5"/>
        <v>247903512.62962964</v>
      </c>
      <c r="W29" s="98">
        <f t="shared" si="5"/>
        <v>291704530</v>
      </c>
      <c r="X29" s="98">
        <f t="shared" si="5"/>
        <v>279530629.03703701</v>
      </c>
      <c r="Y29" s="98">
        <f t="shared" si="5"/>
        <v>284346490.77777779</v>
      </c>
      <c r="Z29" s="98">
        <f t="shared" si="5"/>
        <v>268637658.1111111</v>
      </c>
      <c r="AA29" s="98">
        <f t="shared" si="5"/>
        <v>265171415.62962964</v>
      </c>
      <c r="AB29" s="98">
        <f t="shared" si="5"/>
        <v>282766011.66666669</v>
      </c>
      <c r="AC29" s="98">
        <f t="shared" si="5"/>
        <v>294515900.8888889</v>
      </c>
      <c r="AD29" s="98">
        <f t="shared" si="5"/>
        <v>265850730.37037039</v>
      </c>
      <c r="AE29" s="98">
        <f t="shared" si="5"/>
        <v>268069530.66666669</v>
      </c>
      <c r="AF29" s="98">
        <f t="shared" si="5"/>
        <v>271629877.33333331</v>
      </c>
      <c r="AG29" s="98">
        <f t="shared" si="5"/>
        <v>304815877.5925926</v>
      </c>
      <c r="AH29" s="98">
        <f t="shared" si="5"/>
        <v>282014351.25925928</v>
      </c>
      <c r="AI29" s="98">
        <f t="shared" si="5"/>
        <v>249888080.22222224</v>
      </c>
      <c r="AJ29" s="98">
        <f t="shared" si="5"/>
        <v>292968698.51851851</v>
      </c>
      <c r="AK29" s="98">
        <f t="shared" si="5"/>
        <v>276481171.96296299</v>
      </c>
      <c r="AL29" s="98">
        <f t="shared" si="5"/>
        <v>276609948.33333331</v>
      </c>
      <c r="AM29" s="98">
        <f t="shared" si="5"/>
        <v>263998732.81481484</v>
      </c>
      <c r="AN29" s="98">
        <f t="shared" si="5"/>
        <v>160975714.7037037</v>
      </c>
      <c r="AO29" s="98">
        <f t="shared" si="5"/>
        <v>257368197.25925925</v>
      </c>
      <c r="AP29" s="98">
        <f t="shared" si="5"/>
        <v>231835185.18518519</v>
      </c>
    </row>
    <row r="30" spans="1:42" x14ac:dyDescent="0.2">
      <c r="A30" s="96" t="s">
        <v>792</v>
      </c>
      <c r="B30" s="96" t="s">
        <v>789</v>
      </c>
      <c r="C30" s="98">
        <f t="shared" ref="C30:AP30" si="6">C19*(129.65/115.83)</f>
        <v>364074.39264439268</v>
      </c>
      <c r="D30" s="98">
        <f t="shared" si="6"/>
        <v>399521.90926357597</v>
      </c>
      <c r="E30" s="98">
        <f t="shared" si="6"/>
        <v>517375.47181213851</v>
      </c>
      <c r="F30" s="98">
        <f t="shared" si="6"/>
        <v>737695.40404040413</v>
      </c>
      <c r="G30" s="98">
        <f t="shared" si="6"/>
        <v>797211.50349650357</v>
      </c>
      <c r="H30" s="98">
        <f t="shared" si="6"/>
        <v>809521.70551670552</v>
      </c>
      <c r="I30" s="98">
        <f t="shared" si="6"/>
        <v>944359.72027972038</v>
      </c>
      <c r="J30" s="98">
        <f t="shared" si="6"/>
        <v>7315545.1830268502</v>
      </c>
      <c r="K30" s="98">
        <f t="shared" si="6"/>
        <v>9158431.0036260039</v>
      </c>
      <c r="L30" s="98">
        <f t="shared" si="6"/>
        <v>26373899.303289305</v>
      </c>
      <c r="M30" s="98">
        <f t="shared" si="6"/>
        <v>45230749.139255807</v>
      </c>
      <c r="N30" s="98">
        <f t="shared" si="6"/>
        <v>50128263.058361396</v>
      </c>
      <c r="O30" s="98">
        <f t="shared" si="6"/>
        <v>28958845.847794183</v>
      </c>
      <c r="P30" s="98">
        <f t="shared" si="6"/>
        <v>29850018.063109733</v>
      </c>
      <c r="Q30" s="98">
        <f t="shared" si="6"/>
        <v>40840586.126651131</v>
      </c>
      <c r="R30" s="98">
        <f t="shared" si="6"/>
        <v>26659254.666321333</v>
      </c>
      <c r="S30" s="98">
        <f t="shared" si="6"/>
        <v>30287227.233877234</v>
      </c>
      <c r="T30" s="98">
        <f t="shared" si="6"/>
        <v>45641505.590952262</v>
      </c>
      <c r="U30" s="98">
        <f t="shared" si="6"/>
        <v>57270275.583613917</v>
      </c>
      <c r="V30" s="98">
        <f t="shared" si="6"/>
        <v>51662141.31744799</v>
      </c>
      <c r="W30" s="98">
        <f t="shared" si="6"/>
        <v>48873010.853837527</v>
      </c>
      <c r="X30" s="98">
        <f t="shared" si="6"/>
        <v>84744621.655874997</v>
      </c>
      <c r="Y30" s="98">
        <f t="shared" si="6"/>
        <v>71464217.221790567</v>
      </c>
      <c r="Z30" s="98">
        <f t="shared" si="6"/>
        <v>81094145.304756969</v>
      </c>
      <c r="AA30" s="98">
        <f t="shared" si="6"/>
        <v>76897466.70033671</v>
      </c>
      <c r="AB30" s="98">
        <f t="shared" si="6"/>
        <v>105442576.48579817</v>
      </c>
      <c r="AC30" s="98">
        <f t="shared" si="6"/>
        <v>106815973.27419494</v>
      </c>
      <c r="AD30" s="98">
        <f t="shared" si="6"/>
        <v>86333568.984718993</v>
      </c>
      <c r="AE30" s="98">
        <f t="shared" si="6"/>
        <v>105159009.78459813</v>
      </c>
      <c r="AF30" s="98">
        <f t="shared" si="6"/>
        <v>112478316.97789866</v>
      </c>
      <c r="AG30" s="98">
        <f t="shared" si="6"/>
        <v>89249979.863161534</v>
      </c>
      <c r="AH30" s="98">
        <f t="shared" si="6"/>
        <v>122443080.76491411</v>
      </c>
      <c r="AI30" s="98">
        <f t="shared" si="6"/>
        <v>178623329.26228094</v>
      </c>
      <c r="AJ30" s="98">
        <f t="shared" si="6"/>
        <v>179435663.80082881</v>
      </c>
      <c r="AK30" s="98">
        <f t="shared" si="6"/>
        <v>149114730.70102736</v>
      </c>
      <c r="AL30" s="98">
        <f t="shared" si="6"/>
        <v>184438666.23413625</v>
      </c>
      <c r="AM30" s="98">
        <f t="shared" si="6"/>
        <v>146330912.49589917</v>
      </c>
      <c r="AN30" s="98">
        <f t="shared" si="6"/>
        <v>170153206.22463956</v>
      </c>
      <c r="AO30" s="98">
        <f t="shared" si="6"/>
        <v>156936911.54968488</v>
      </c>
      <c r="AP30" s="98">
        <f t="shared" si="6"/>
        <v>185800273.30095831</v>
      </c>
    </row>
    <row r="31" spans="1:42" x14ac:dyDescent="0.2">
      <c r="A31" s="96" t="s">
        <v>798</v>
      </c>
      <c r="B31" s="96" t="s">
        <v>789</v>
      </c>
      <c r="C31" s="98">
        <f t="shared" ref="C31:AO31" si="7">C15+(C20*(126.37/115.83))+(C21*(122.37/115.83))+(C22*(89.63/115.83))</f>
        <v>0</v>
      </c>
      <c r="D31" s="98">
        <f t="shared" si="7"/>
        <v>0</v>
      </c>
      <c r="E31" s="98">
        <f t="shared" si="7"/>
        <v>0</v>
      </c>
      <c r="F31" s="98">
        <f t="shared" si="7"/>
        <v>0</v>
      </c>
      <c r="G31" s="98">
        <f t="shared" si="7"/>
        <v>0</v>
      </c>
      <c r="H31" s="98">
        <f t="shared" si="7"/>
        <v>0</v>
      </c>
      <c r="I31" s="98">
        <f t="shared" si="7"/>
        <v>0</v>
      </c>
      <c r="J31" s="98">
        <f t="shared" si="7"/>
        <v>0</v>
      </c>
      <c r="K31" s="98">
        <f t="shared" si="7"/>
        <v>0</v>
      </c>
      <c r="L31" s="98">
        <f t="shared" si="7"/>
        <v>0</v>
      </c>
      <c r="M31" s="98">
        <f t="shared" si="7"/>
        <v>0</v>
      </c>
      <c r="N31" s="98">
        <f t="shared" si="7"/>
        <v>0</v>
      </c>
      <c r="O31" s="98">
        <f t="shared" si="7"/>
        <v>0</v>
      </c>
      <c r="P31" s="98">
        <f t="shared" si="7"/>
        <v>0</v>
      </c>
      <c r="Q31" s="98">
        <f t="shared" si="7"/>
        <v>0</v>
      </c>
      <c r="R31" s="98">
        <f t="shared" si="7"/>
        <v>0</v>
      </c>
      <c r="S31" s="98">
        <f t="shared" si="7"/>
        <v>0</v>
      </c>
      <c r="T31" s="98">
        <f t="shared" si="7"/>
        <v>0</v>
      </c>
      <c r="U31" s="98">
        <f t="shared" si="7"/>
        <v>2364</v>
      </c>
      <c r="V31" s="98">
        <f t="shared" si="7"/>
        <v>1113</v>
      </c>
      <c r="W31" s="98">
        <f t="shared" si="7"/>
        <v>1519</v>
      </c>
      <c r="X31" s="98">
        <f t="shared" si="7"/>
        <v>1255</v>
      </c>
      <c r="Y31" s="98">
        <f t="shared" si="7"/>
        <v>41</v>
      </c>
      <c r="Z31" s="98">
        <f t="shared" si="7"/>
        <v>88</v>
      </c>
      <c r="AA31" s="98">
        <f t="shared" si="7"/>
        <v>43492</v>
      </c>
      <c r="AB31" s="98">
        <f t="shared" si="7"/>
        <v>63903</v>
      </c>
      <c r="AC31" s="98">
        <f t="shared" si="7"/>
        <v>76453</v>
      </c>
      <c r="AD31" s="98">
        <f t="shared" si="7"/>
        <v>84347</v>
      </c>
      <c r="AE31" s="98">
        <f t="shared" si="7"/>
        <v>113659</v>
      </c>
      <c r="AF31" s="98">
        <f t="shared" si="7"/>
        <v>133239</v>
      </c>
      <c r="AG31" s="98">
        <f t="shared" si="7"/>
        <v>142747</v>
      </c>
      <c r="AH31" s="98">
        <f t="shared" si="7"/>
        <v>349572.01036001038</v>
      </c>
      <c r="AI31" s="98">
        <f t="shared" si="7"/>
        <v>499500.71043771046</v>
      </c>
      <c r="AJ31" s="98">
        <f t="shared" si="7"/>
        <v>2520982.937235604</v>
      </c>
      <c r="AK31" s="98">
        <f t="shared" si="7"/>
        <v>2604904.8475351809</v>
      </c>
      <c r="AL31" s="98">
        <f t="shared" si="7"/>
        <v>2537208.993265993</v>
      </c>
      <c r="AM31" s="98">
        <f t="shared" si="7"/>
        <v>5682992.2373305699</v>
      </c>
      <c r="AN31" s="98">
        <f t="shared" si="7"/>
        <v>8330549.0734697394</v>
      </c>
      <c r="AO31" s="98">
        <f t="shared" si="7"/>
        <v>10404526.045066044</v>
      </c>
      <c r="AP31" s="98">
        <f>AP15+(AP20*(126.37/115.83))+(AP21*(122.37/115.83))+(AP22*(89.63/115.83))</f>
        <v>7935834.0198566858</v>
      </c>
    </row>
    <row r="32" spans="1:42" x14ac:dyDescent="0.2"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spans="1:32" ht="15" x14ac:dyDescent="0.25">
      <c r="AE33" s="97">
        <v>2020</v>
      </c>
    </row>
    <row r="34" spans="1:32" x14ac:dyDescent="0.2">
      <c r="A34" s="96" t="s">
        <v>12</v>
      </c>
      <c r="AE34" s="99">
        <f>AM25+AN25+AO25+AP25+AM30+AN30+AO30+AP30</f>
        <v>949447846.99378395</v>
      </c>
    </row>
    <row r="35" spans="1:32" x14ac:dyDescent="0.2">
      <c r="A35" s="96" t="s">
        <v>249</v>
      </c>
      <c r="AE35" s="99">
        <f>(AM29+AN29+AO29+AP29)</f>
        <v>914177829.96296299</v>
      </c>
    </row>
    <row r="36" spans="1:32" x14ac:dyDescent="0.2">
      <c r="AE36" s="99"/>
    </row>
    <row r="37" spans="1:32" x14ac:dyDescent="0.2">
      <c r="A37" s="96" t="s">
        <v>790</v>
      </c>
      <c r="AE37" s="99"/>
    </row>
    <row r="38" spans="1:32" x14ac:dyDescent="0.2">
      <c r="AE38" s="99"/>
    </row>
    <row r="39" spans="1:32" x14ac:dyDescent="0.2">
      <c r="B39" s="102"/>
      <c r="AE39" s="99"/>
    </row>
    <row r="40" spans="1:32" x14ac:dyDescent="0.2">
      <c r="B40" s="102"/>
      <c r="AE40" s="99"/>
    </row>
    <row r="41" spans="1:32" x14ac:dyDescent="0.2">
      <c r="B41" s="102"/>
    </row>
    <row r="42" spans="1:32" ht="15" x14ac:dyDescent="0.2">
      <c r="B42" s="103">
        <v>2019</v>
      </c>
    </row>
    <row r="43" spans="1:32" x14ac:dyDescent="0.2">
      <c r="A43" s="96" t="s">
        <v>801</v>
      </c>
      <c r="B43" s="102">
        <v>478.7</v>
      </c>
      <c r="AE43" s="96" t="s">
        <v>800</v>
      </c>
    </row>
    <row r="44" spans="1:32" x14ac:dyDescent="0.2">
      <c r="B44" s="102">
        <f>B43/A54*1000</f>
        <v>3.7877828770375062</v>
      </c>
      <c r="AE44" s="96" t="s">
        <v>802</v>
      </c>
    </row>
    <row r="45" spans="1:32" x14ac:dyDescent="0.2">
      <c r="AE45" s="102">
        <f>B44</f>
        <v>3.7877828770375062</v>
      </c>
      <c r="AF45" s="96" t="s">
        <v>803</v>
      </c>
    </row>
    <row r="52" spans="1:31" x14ac:dyDescent="0.2">
      <c r="A52" s="96">
        <v>128700</v>
      </c>
      <c r="B52" s="101">
        <v>0.8</v>
      </c>
      <c r="AE52" s="96" t="s">
        <v>248</v>
      </c>
    </row>
    <row r="53" spans="1:31" x14ac:dyDescent="0.2">
      <c r="A53" s="96">
        <v>117100</v>
      </c>
      <c r="B53" s="101">
        <v>0.2</v>
      </c>
      <c r="AE53" s="96" t="s">
        <v>12</v>
      </c>
    </row>
    <row r="54" spans="1:31" x14ac:dyDescent="0.2">
      <c r="A54" s="96">
        <f>A52*B52+A53*B53</f>
        <v>126380</v>
      </c>
      <c r="B54" s="96" t="s">
        <v>804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391B-E77F-41A4-A61C-231E9F64FA4E}">
  <sheetPr>
    <tabColor theme="0" tint="-0.14999847407452621"/>
  </sheetPr>
  <dimension ref="A1:AI21"/>
  <sheetViews>
    <sheetView workbookViewId="0">
      <selection activeCell="B7" sqref="B7"/>
    </sheetView>
  </sheetViews>
  <sheetFormatPr defaultRowHeight="15" x14ac:dyDescent="0.25"/>
  <cols>
    <col min="1" max="1" width="11.85546875" customWidth="1"/>
    <col min="2" max="2" width="12.42578125" bestFit="1" customWidth="1"/>
    <col min="4" max="4" width="11.42578125" bestFit="1" customWidth="1"/>
    <col min="6" max="6" width="16.5703125" customWidth="1"/>
  </cols>
  <sheetData>
    <row r="1" spans="1:35" s="153" customFormat="1" x14ac:dyDescent="0.25">
      <c r="B1" s="153">
        <v>2020</v>
      </c>
      <c r="C1" s="153">
        <f>B1+1</f>
        <v>2021</v>
      </c>
      <c r="D1" s="153">
        <f t="shared" ref="D1:AF1" si="0">C1+1</f>
        <v>2022</v>
      </c>
      <c r="E1" s="153">
        <f t="shared" si="0"/>
        <v>2023</v>
      </c>
      <c r="F1" s="153">
        <f t="shared" si="0"/>
        <v>2024</v>
      </c>
      <c r="G1" s="153">
        <f t="shared" si="0"/>
        <v>2025</v>
      </c>
      <c r="H1" s="153">
        <f t="shared" si="0"/>
        <v>2026</v>
      </c>
      <c r="I1" s="153">
        <f t="shared" si="0"/>
        <v>2027</v>
      </c>
      <c r="J1" s="153">
        <f t="shared" si="0"/>
        <v>2028</v>
      </c>
      <c r="K1" s="153">
        <f t="shared" si="0"/>
        <v>2029</v>
      </c>
      <c r="L1" s="153">
        <f t="shared" si="0"/>
        <v>2030</v>
      </c>
      <c r="M1" s="153">
        <f t="shared" si="0"/>
        <v>2031</v>
      </c>
      <c r="N1" s="153">
        <f t="shared" si="0"/>
        <v>2032</v>
      </c>
      <c r="O1" s="153">
        <f t="shared" si="0"/>
        <v>2033</v>
      </c>
      <c r="P1" s="153">
        <f t="shared" si="0"/>
        <v>2034</v>
      </c>
      <c r="Q1" s="153">
        <f t="shared" si="0"/>
        <v>2035</v>
      </c>
      <c r="R1" s="153">
        <f t="shared" si="0"/>
        <v>2036</v>
      </c>
      <c r="S1" s="153">
        <f t="shared" si="0"/>
        <v>2037</v>
      </c>
      <c r="T1" s="153">
        <f t="shared" si="0"/>
        <v>2038</v>
      </c>
      <c r="U1" s="153">
        <f t="shared" si="0"/>
        <v>2039</v>
      </c>
      <c r="V1" s="153">
        <f t="shared" si="0"/>
        <v>2040</v>
      </c>
      <c r="W1" s="153">
        <f t="shared" si="0"/>
        <v>2041</v>
      </c>
      <c r="X1" s="153">
        <f t="shared" si="0"/>
        <v>2042</v>
      </c>
      <c r="Y1" s="153">
        <f t="shared" si="0"/>
        <v>2043</v>
      </c>
      <c r="Z1" s="153">
        <f t="shared" si="0"/>
        <v>2044</v>
      </c>
      <c r="AA1" s="153">
        <f t="shared" si="0"/>
        <v>2045</v>
      </c>
      <c r="AB1" s="153">
        <f t="shared" si="0"/>
        <v>2046</v>
      </c>
      <c r="AC1" s="153">
        <f t="shared" si="0"/>
        <v>2047</v>
      </c>
      <c r="AD1" s="153">
        <f t="shared" si="0"/>
        <v>2048</v>
      </c>
      <c r="AE1" s="153">
        <f t="shared" si="0"/>
        <v>2049</v>
      </c>
      <c r="AF1" s="153">
        <f t="shared" si="0"/>
        <v>2050</v>
      </c>
    </row>
    <row r="2" spans="1:35" s="153" customFormat="1" x14ac:dyDescent="0.25">
      <c r="A2" s="153" t="s">
        <v>820</v>
      </c>
      <c r="B2" s="31">
        <f>B8+B9</f>
        <v>4.0303587244760047E-6</v>
      </c>
      <c r="C2" s="31">
        <f t="shared" ref="C2:AF2" si="1">C8+C9</f>
        <v>4.0848237721261576E-6</v>
      </c>
      <c r="D2" s="31">
        <f t="shared" si="1"/>
        <v>4.0685178646633213E-6</v>
      </c>
      <c r="E2" s="31">
        <f t="shared" si="1"/>
        <v>4.0763265826538064E-6</v>
      </c>
      <c r="F2" s="31">
        <f t="shared" si="1"/>
        <v>4.0820449799220579E-6</v>
      </c>
      <c r="G2" s="31">
        <f t="shared" si="1"/>
        <v>4.090276513877296E-6</v>
      </c>
      <c r="H2" s="31">
        <f t="shared" si="1"/>
        <v>4.0997843620703257E-6</v>
      </c>
      <c r="I2" s="31">
        <f t="shared" si="1"/>
        <v>4.1035876248308377E-6</v>
      </c>
      <c r="J2" s="31">
        <f t="shared" si="1"/>
        <v>4.1103752731372677E-6</v>
      </c>
      <c r="K2" s="31">
        <f t="shared" si="1"/>
        <v>4.1152453172699646E-6</v>
      </c>
      <c r="L2" s="31">
        <f t="shared" si="1"/>
        <v>4.199846081157957E-6</v>
      </c>
      <c r="M2" s="31">
        <f t="shared" si="1"/>
        <v>4.2036701302739016E-6</v>
      </c>
      <c r="N2" s="31">
        <f t="shared" si="1"/>
        <v>4.2063904673641677E-6</v>
      </c>
      <c r="O2" s="31">
        <f t="shared" si="1"/>
        <v>4.2251988032760038E-6</v>
      </c>
      <c r="P2" s="31">
        <f t="shared" si="1"/>
        <v>4.2299763950049435E-6</v>
      </c>
      <c r="Q2" s="31">
        <f t="shared" si="1"/>
        <v>4.2358313785229228E-6</v>
      </c>
      <c r="R2" s="31">
        <f t="shared" si="1"/>
        <v>4.2413506246696475E-6</v>
      </c>
      <c r="S2" s="31">
        <f t="shared" si="1"/>
        <v>4.2447985528019109E-6</v>
      </c>
      <c r="T2" s="31">
        <f t="shared" si="1"/>
        <v>4.2515308394290184E-6</v>
      </c>
      <c r="U2" s="31">
        <f t="shared" si="1"/>
        <v>4.2579763932609911E-6</v>
      </c>
      <c r="V2" s="31">
        <f t="shared" si="1"/>
        <v>4.2618867206157141E-6</v>
      </c>
      <c r="W2" s="31">
        <f t="shared" si="1"/>
        <v>4.2670684686107994E-6</v>
      </c>
      <c r="X2" s="31">
        <f t="shared" si="1"/>
        <v>4.2761729380251244E-6</v>
      </c>
      <c r="Y2" s="31">
        <f t="shared" si="1"/>
        <v>4.2819958158852075E-6</v>
      </c>
      <c r="Z2" s="31">
        <f t="shared" si="1"/>
        <v>4.2868425125273689E-6</v>
      </c>
      <c r="AA2" s="31">
        <f t="shared" si="1"/>
        <v>4.2916182748740911E-6</v>
      </c>
      <c r="AB2" s="31">
        <f t="shared" si="1"/>
        <v>4.2985476088331775E-6</v>
      </c>
      <c r="AC2" s="31">
        <f t="shared" si="1"/>
        <v>4.3042793377243304E-6</v>
      </c>
      <c r="AD2" s="31">
        <f t="shared" si="1"/>
        <v>4.3115536931694201E-6</v>
      </c>
      <c r="AE2" s="31">
        <f t="shared" si="1"/>
        <v>4.3172611827462065E-6</v>
      </c>
      <c r="AF2" s="31">
        <f t="shared" si="1"/>
        <v>4.3234574146493686E-6</v>
      </c>
    </row>
    <row r="3" spans="1:35" s="153" customFormat="1" x14ac:dyDescent="0.25">
      <c r="A3" s="153" t="s">
        <v>819</v>
      </c>
      <c r="B3" s="31">
        <f>B8+B10</f>
        <v>4.0600837049927976E-6</v>
      </c>
      <c r="C3" s="31">
        <f t="shared" ref="C3:AF3" si="2">C8+C10</f>
        <v>4.1194722139229872E-6</v>
      </c>
      <c r="D3" s="31">
        <f t="shared" si="2"/>
        <v>4.1022298620872634E-6</v>
      </c>
      <c r="E3" s="31">
        <f t="shared" si="2"/>
        <v>4.1104870328877696E-6</v>
      </c>
      <c r="F3" s="31">
        <f t="shared" si="2"/>
        <v>4.1165338363459857E-6</v>
      </c>
      <c r="G3" s="31">
        <f t="shared" si="2"/>
        <v>4.1252381053311623E-6</v>
      </c>
      <c r="H3" s="31">
        <f t="shared" si="2"/>
        <v>4.1352919869761127E-6</v>
      </c>
      <c r="I3" s="31">
        <f t="shared" si="2"/>
        <v>4.1393136702090089E-6</v>
      </c>
      <c r="J3" s="31">
        <f t="shared" si="2"/>
        <v>4.1464911315372638E-6</v>
      </c>
      <c r="K3" s="31">
        <f t="shared" si="2"/>
        <v>4.1516408611418789E-6</v>
      </c>
      <c r="L3" s="31">
        <f t="shared" si="2"/>
        <v>4.241100226703248E-6</v>
      </c>
      <c r="M3" s="31">
        <f t="shared" si="2"/>
        <v>4.2451438900470078E-6</v>
      </c>
      <c r="N3" s="31">
        <f t="shared" si="2"/>
        <v>4.2480204554469429E-6</v>
      </c>
      <c r="O3" s="31">
        <f t="shared" si="2"/>
        <v>4.2679089496000885E-6</v>
      </c>
      <c r="P3" s="31">
        <f t="shared" si="2"/>
        <v>4.2729609172814682E-6</v>
      </c>
      <c r="Q3" s="31">
        <f t="shared" si="2"/>
        <v>4.2791521511051272E-6</v>
      </c>
      <c r="R3" s="31">
        <f t="shared" si="2"/>
        <v>4.2849883662404498E-6</v>
      </c>
      <c r="S3" s="31">
        <f t="shared" si="2"/>
        <v>4.2886343080622267E-6</v>
      </c>
      <c r="T3" s="31">
        <f t="shared" si="2"/>
        <v>4.2957532283031325E-6</v>
      </c>
      <c r="U3" s="31">
        <f t="shared" si="2"/>
        <v>4.3025689487529307E-6</v>
      </c>
      <c r="V3" s="31">
        <f t="shared" si="2"/>
        <v>4.3067038452741245E-6</v>
      </c>
      <c r="W3" s="31">
        <f t="shared" si="2"/>
        <v>4.3121831798195315E-6</v>
      </c>
      <c r="X3" s="31">
        <f t="shared" si="2"/>
        <v>4.3218105167388146E-6</v>
      </c>
      <c r="Y3" s="31">
        <f t="shared" si="2"/>
        <v>4.327967801084308E-6</v>
      </c>
      <c r="Z3" s="31">
        <f t="shared" si="2"/>
        <v>4.3330928423575785E-6</v>
      </c>
      <c r="AA3" s="31">
        <f t="shared" si="2"/>
        <v>4.338142875595757E-6</v>
      </c>
      <c r="AB3" s="31">
        <f t="shared" si="2"/>
        <v>4.345470159549876E-6</v>
      </c>
      <c r="AC3" s="31">
        <f t="shared" si="2"/>
        <v>4.351531060262915E-6</v>
      </c>
      <c r="AD3" s="31">
        <f t="shared" si="2"/>
        <v>4.3592231802046113E-6</v>
      </c>
      <c r="AE3" s="31">
        <f t="shared" si="2"/>
        <v>4.3652584495452469E-6</v>
      </c>
      <c r="AF3" s="31">
        <f t="shared" si="2"/>
        <v>4.3718105295673822E-6</v>
      </c>
    </row>
    <row r="4" spans="1:35" s="153" customFormat="1" x14ac:dyDescent="0.25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</row>
    <row r="5" spans="1:35" s="153" customFormat="1" x14ac:dyDescent="0.25">
      <c r="A5" s="46" t="s">
        <v>1131</v>
      </c>
    </row>
    <row r="6" spans="1:35" s="153" customFormat="1" x14ac:dyDescent="0.25">
      <c r="A6" s="153" t="s">
        <v>1123</v>
      </c>
      <c r="B6" s="153">
        <f t="shared" ref="B6:AF6" si="3">$C$14</f>
        <v>2.2499999999999999E-2</v>
      </c>
      <c r="C6" s="153">
        <f t="shared" si="3"/>
        <v>2.2499999999999999E-2</v>
      </c>
      <c r="D6" s="153">
        <f t="shared" si="3"/>
        <v>2.2499999999999999E-2</v>
      </c>
      <c r="E6" s="153">
        <f t="shared" si="3"/>
        <v>2.2499999999999999E-2</v>
      </c>
      <c r="F6" s="153">
        <f t="shared" si="3"/>
        <v>2.2499999999999999E-2</v>
      </c>
      <c r="G6" s="153">
        <f t="shared" si="3"/>
        <v>2.2499999999999999E-2</v>
      </c>
      <c r="H6" s="153">
        <f t="shared" si="3"/>
        <v>2.2499999999999999E-2</v>
      </c>
      <c r="I6" s="153">
        <f t="shared" si="3"/>
        <v>2.2499999999999999E-2</v>
      </c>
      <c r="J6" s="153">
        <f t="shared" si="3"/>
        <v>2.2499999999999999E-2</v>
      </c>
      <c r="K6" s="153">
        <f t="shared" si="3"/>
        <v>2.2499999999999999E-2</v>
      </c>
      <c r="L6" s="153">
        <f t="shared" si="3"/>
        <v>2.2499999999999999E-2</v>
      </c>
      <c r="M6" s="153">
        <f t="shared" si="3"/>
        <v>2.2499999999999999E-2</v>
      </c>
      <c r="N6" s="153">
        <f t="shared" si="3"/>
        <v>2.2499999999999999E-2</v>
      </c>
      <c r="O6" s="153">
        <f t="shared" si="3"/>
        <v>2.2499999999999999E-2</v>
      </c>
      <c r="P6" s="153">
        <f t="shared" si="3"/>
        <v>2.2499999999999999E-2</v>
      </c>
      <c r="Q6" s="153">
        <f t="shared" si="3"/>
        <v>2.2499999999999999E-2</v>
      </c>
      <c r="R6" s="153">
        <f t="shared" si="3"/>
        <v>2.2499999999999999E-2</v>
      </c>
      <c r="S6" s="153">
        <f t="shared" si="3"/>
        <v>2.2499999999999999E-2</v>
      </c>
      <c r="T6" s="153">
        <f t="shared" si="3"/>
        <v>2.2499999999999999E-2</v>
      </c>
      <c r="U6" s="153">
        <f t="shared" si="3"/>
        <v>2.2499999999999999E-2</v>
      </c>
      <c r="V6" s="153">
        <f t="shared" si="3"/>
        <v>2.2499999999999999E-2</v>
      </c>
      <c r="W6" s="153">
        <f t="shared" si="3"/>
        <v>2.2499999999999999E-2</v>
      </c>
      <c r="X6" s="153">
        <f t="shared" si="3"/>
        <v>2.2499999999999999E-2</v>
      </c>
      <c r="Y6" s="153">
        <f t="shared" si="3"/>
        <v>2.2499999999999999E-2</v>
      </c>
      <c r="Z6" s="153">
        <f t="shared" si="3"/>
        <v>2.2499999999999999E-2</v>
      </c>
      <c r="AA6" s="153">
        <f t="shared" si="3"/>
        <v>2.2499999999999999E-2</v>
      </c>
      <c r="AB6" s="153">
        <f t="shared" si="3"/>
        <v>2.2499999999999999E-2</v>
      </c>
      <c r="AC6" s="153">
        <f t="shared" si="3"/>
        <v>2.2499999999999999E-2</v>
      </c>
      <c r="AD6" s="153">
        <f t="shared" si="3"/>
        <v>2.2499999999999999E-2</v>
      </c>
      <c r="AE6" s="153">
        <f t="shared" si="3"/>
        <v>2.2499999999999999E-2</v>
      </c>
      <c r="AF6" s="153">
        <f t="shared" si="3"/>
        <v>2.2499999999999999E-2</v>
      </c>
      <c r="AI6" s="153">
        <f>$C$14</f>
        <v>2.2499999999999999E-2</v>
      </c>
    </row>
    <row r="7" spans="1:35" s="153" customFormat="1" x14ac:dyDescent="0.25">
      <c r="A7" s="153" t="s">
        <v>1127</v>
      </c>
      <c r="B7" s="70">
        <f>G18</f>
        <v>0.48258789452026474</v>
      </c>
      <c r="C7" s="70">
        <f>G16</f>
        <v>0.47829266533184145</v>
      </c>
      <c r="D7" s="70">
        <f>$C$7</f>
        <v>0.47829266533184145</v>
      </c>
      <c r="E7" s="70">
        <f t="shared" ref="E7:AF7" si="4">$C$7</f>
        <v>0.47829266533184145</v>
      </c>
      <c r="F7" s="70">
        <f t="shared" si="4"/>
        <v>0.47829266533184145</v>
      </c>
      <c r="G7" s="70">
        <f t="shared" si="4"/>
        <v>0.47829266533184145</v>
      </c>
      <c r="H7" s="70">
        <f t="shared" si="4"/>
        <v>0.47829266533184145</v>
      </c>
      <c r="I7" s="70">
        <f t="shared" si="4"/>
        <v>0.47829266533184145</v>
      </c>
      <c r="J7" s="70">
        <f t="shared" si="4"/>
        <v>0.47829266533184145</v>
      </c>
      <c r="K7" s="70">
        <f t="shared" si="4"/>
        <v>0.47829266533184145</v>
      </c>
      <c r="L7" s="70">
        <f t="shared" si="4"/>
        <v>0.47829266533184145</v>
      </c>
      <c r="M7" s="70">
        <f t="shared" si="4"/>
        <v>0.47829266533184145</v>
      </c>
      <c r="N7" s="70">
        <f t="shared" si="4"/>
        <v>0.47829266533184145</v>
      </c>
      <c r="O7" s="70">
        <f t="shared" si="4"/>
        <v>0.47829266533184145</v>
      </c>
      <c r="P7" s="70">
        <f t="shared" si="4"/>
        <v>0.47829266533184145</v>
      </c>
      <c r="Q7" s="70">
        <f t="shared" si="4"/>
        <v>0.47829266533184145</v>
      </c>
      <c r="R7" s="70">
        <f t="shared" si="4"/>
        <v>0.47829266533184145</v>
      </c>
      <c r="S7" s="70">
        <f t="shared" si="4"/>
        <v>0.47829266533184145</v>
      </c>
      <c r="T7" s="70">
        <f t="shared" si="4"/>
        <v>0.47829266533184145</v>
      </c>
      <c r="U7" s="70">
        <f t="shared" si="4"/>
        <v>0.47829266533184145</v>
      </c>
      <c r="V7" s="70">
        <f t="shared" si="4"/>
        <v>0.47829266533184145</v>
      </c>
      <c r="W7" s="70">
        <f t="shared" si="4"/>
        <v>0.47829266533184145</v>
      </c>
      <c r="X7" s="70">
        <f t="shared" si="4"/>
        <v>0.47829266533184145</v>
      </c>
      <c r="Y7" s="70">
        <f t="shared" si="4"/>
        <v>0.47829266533184145</v>
      </c>
      <c r="Z7" s="70">
        <f t="shared" si="4"/>
        <v>0.47829266533184145</v>
      </c>
      <c r="AA7" s="70">
        <f t="shared" si="4"/>
        <v>0.47829266533184145</v>
      </c>
      <c r="AB7" s="70">
        <f t="shared" si="4"/>
        <v>0.47829266533184145</v>
      </c>
      <c r="AC7" s="70">
        <f t="shared" si="4"/>
        <v>0.47829266533184145</v>
      </c>
      <c r="AD7" s="70">
        <f t="shared" si="4"/>
        <v>0.47829266533184145</v>
      </c>
      <c r="AE7" s="70">
        <f t="shared" si="4"/>
        <v>0.47829266533184145</v>
      </c>
      <c r="AF7" s="70">
        <f t="shared" si="4"/>
        <v>0.47829266533184145</v>
      </c>
    </row>
    <row r="8" spans="1:35" s="153" customFormat="1" x14ac:dyDescent="0.25">
      <c r="A8" s="153" t="s">
        <v>1128</v>
      </c>
      <c r="B8" s="31">
        <f>B7/About!$B$126</f>
        <v>3.5127702849758318E-6</v>
      </c>
      <c r="C8" s="31">
        <f>C7/About!$B$126</f>
        <v>3.4815051960012043E-6</v>
      </c>
      <c r="D8" s="31">
        <f>D7/About!$B$126</f>
        <v>3.4815051960012043E-6</v>
      </c>
      <c r="E8" s="31">
        <f>E7/About!$B$126</f>
        <v>3.4815051960012043E-6</v>
      </c>
      <c r="F8" s="31">
        <f>F7/About!$B$126</f>
        <v>3.4815051960012043E-6</v>
      </c>
      <c r="G8" s="31">
        <f>G7/About!$B$126</f>
        <v>3.4815051960012043E-6</v>
      </c>
      <c r="H8" s="31">
        <f>H7/About!$B$126</f>
        <v>3.4815051960012043E-6</v>
      </c>
      <c r="I8" s="31">
        <f>I7/About!$B$126</f>
        <v>3.4815051960012043E-6</v>
      </c>
      <c r="J8" s="31">
        <f>J7/About!$B$126</f>
        <v>3.4815051960012043E-6</v>
      </c>
      <c r="K8" s="31">
        <f>K7/About!$B$126</f>
        <v>3.4815051960012043E-6</v>
      </c>
      <c r="L8" s="31">
        <f>L7/About!$B$126</f>
        <v>3.4815051960012043E-6</v>
      </c>
      <c r="M8" s="31">
        <f>M7/About!$B$126</f>
        <v>3.4815051960012043E-6</v>
      </c>
      <c r="N8" s="31">
        <f>N7/About!$B$126</f>
        <v>3.4815051960012043E-6</v>
      </c>
      <c r="O8" s="31">
        <f>O7/About!$B$126</f>
        <v>3.4815051960012043E-6</v>
      </c>
      <c r="P8" s="31">
        <f>P7/About!$B$126</f>
        <v>3.4815051960012043E-6</v>
      </c>
      <c r="Q8" s="31">
        <f>Q7/About!$B$126</f>
        <v>3.4815051960012043E-6</v>
      </c>
      <c r="R8" s="31">
        <f>R7/About!$B$126</f>
        <v>3.4815051960012043E-6</v>
      </c>
      <c r="S8" s="31">
        <f>S7/About!$B$126</f>
        <v>3.4815051960012043E-6</v>
      </c>
      <c r="T8" s="31">
        <f>T7/About!$B$126</f>
        <v>3.4815051960012043E-6</v>
      </c>
      <c r="U8" s="31">
        <f>U7/About!$B$126</f>
        <v>3.4815051960012043E-6</v>
      </c>
      <c r="V8" s="31">
        <f>V7/About!$B$126</f>
        <v>3.4815051960012043E-6</v>
      </c>
      <c r="W8" s="31">
        <f>W7/About!$B$126</f>
        <v>3.4815051960012043E-6</v>
      </c>
      <c r="X8" s="31">
        <f>X7/About!$B$126</f>
        <v>3.4815051960012043E-6</v>
      </c>
      <c r="Y8" s="31">
        <f>Y7/About!$B$126</f>
        <v>3.4815051960012043E-6</v>
      </c>
      <c r="Z8" s="31">
        <f>Z7/About!$B$126</f>
        <v>3.4815051960012043E-6</v>
      </c>
      <c r="AA8" s="31">
        <f>AA7/About!$B$126</f>
        <v>3.4815051960012043E-6</v>
      </c>
      <c r="AB8" s="31">
        <f>AB7/About!$B$126</f>
        <v>3.4815051960012043E-6</v>
      </c>
      <c r="AC8" s="31">
        <f>AC7/About!$B$126</f>
        <v>3.4815051960012043E-6</v>
      </c>
      <c r="AD8" s="31">
        <f>AD7/About!$B$126</f>
        <v>3.4815051960012043E-6</v>
      </c>
      <c r="AE8" s="31">
        <f>AE7/About!$B$126</f>
        <v>3.4815051960012043E-6</v>
      </c>
      <c r="AF8" s="31">
        <f>AF7/About!$B$126</f>
        <v>3.4815051960012043E-6</v>
      </c>
    </row>
    <row r="9" spans="1:35" s="153" customFormat="1" x14ac:dyDescent="0.25">
      <c r="A9" s="153" t="s">
        <v>1130</v>
      </c>
      <c r="B9" s="31">
        <f>B6*'Gasoline+diesel'!B44</f>
        <v>5.1758843950017319E-7</v>
      </c>
      <c r="C9" s="31">
        <f>C6*'Gasoline+diesel'!C44</f>
        <v>6.033185761249534E-7</v>
      </c>
      <c r="D9" s="31">
        <f>D6*'Gasoline+diesel'!D44</f>
        <v>5.8701266866211692E-7</v>
      </c>
      <c r="E9" s="31">
        <f>E6*'Gasoline+diesel'!E44</f>
        <v>5.948213866526018E-7</v>
      </c>
      <c r="F9" s="31">
        <f>F6*'Gasoline+diesel'!F44</f>
        <v>6.0053978392085336E-7</v>
      </c>
      <c r="G9" s="31">
        <f>G6*'Gasoline+diesel'!G44</f>
        <v>6.0877131787609203E-7</v>
      </c>
      <c r="H9" s="31">
        <f>H6*'Gasoline+diesel'!H44</f>
        <v>6.1827916606912159E-7</v>
      </c>
      <c r="I9" s="31">
        <f>I6*'Gasoline+diesel'!I44</f>
        <v>6.2208242882963313E-7</v>
      </c>
      <c r="J9" s="31">
        <f>J6*'Gasoline+diesel'!J44</f>
        <v>6.2887007713606304E-7</v>
      </c>
      <c r="K9" s="31">
        <f>K6*'Gasoline+diesel'!K44</f>
        <v>6.3374012126876061E-7</v>
      </c>
      <c r="L9" s="31">
        <f>L6*'Gasoline+diesel'!L44</f>
        <v>7.183408851567527E-7</v>
      </c>
      <c r="M9" s="31">
        <f>M6*'Gasoline+diesel'!M44</f>
        <v>7.2216493427269761E-7</v>
      </c>
      <c r="N9" s="31">
        <f>N6*'Gasoline+diesel'!N44</f>
        <v>7.2488527136296365E-7</v>
      </c>
      <c r="O9" s="31">
        <f>O6*'Gasoline+diesel'!O44</f>
        <v>7.4369360727479969E-7</v>
      </c>
      <c r="P9" s="31">
        <f>P6*'Gasoline+diesel'!P44</f>
        <v>7.4847119900373884E-7</v>
      </c>
      <c r="Q9" s="31">
        <f>Q6*'Gasoline+diesel'!Q44</f>
        <v>7.5432618252171853E-7</v>
      </c>
      <c r="R9" s="31">
        <f>R6*'Gasoline+diesel'!R44</f>
        <v>7.5984542866844278E-7</v>
      </c>
      <c r="S9" s="31">
        <f>S6*'Gasoline+diesel'!S44</f>
        <v>7.6329335680070628E-7</v>
      </c>
      <c r="T9" s="31">
        <f>T6*'Gasoline+diesel'!T44</f>
        <v>7.7002564342781389E-7</v>
      </c>
      <c r="U9" s="31">
        <f>U6*'Gasoline+diesel'!U44</f>
        <v>7.7647119725978651E-7</v>
      </c>
      <c r="V9" s="31">
        <f>V6*'Gasoline+diesel'!V44</f>
        <v>7.8038152461450967E-7</v>
      </c>
      <c r="W9" s="31">
        <f>W6*'Gasoline+diesel'!W44</f>
        <v>7.8556327260959544E-7</v>
      </c>
      <c r="X9" s="31">
        <f>X6*'Gasoline+diesel'!X44</f>
        <v>7.9466774202392029E-7</v>
      </c>
      <c r="Y9" s="31">
        <f>Y6*'Gasoline+diesel'!Y44</f>
        <v>8.0049061988400304E-7</v>
      </c>
      <c r="Z9" s="31">
        <f>Z6*'Gasoline+diesel'!Z44</f>
        <v>8.0533731652616457E-7</v>
      </c>
      <c r="AA9" s="31">
        <f>AA6*'Gasoline+diesel'!AA44</f>
        <v>8.1011307887288703E-7</v>
      </c>
      <c r="AB9" s="31">
        <f>AB6*'Gasoline+diesel'!AB44</f>
        <v>8.17042412831973E-7</v>
      </c>
      <c r="AC9" s="31">
        <f>AC6*'Gasoline+diesel'!AC44</f>
        <v>8.2277414172312641E-7</v>
      </c>
      <c r="AD9" s="31">
        <f>AD6*'Gasoline+diesel'!AD44</f>
        <v>8.3004849716821582E-7</v>
      </c>
      <c r="AE9" s="31">
        <f>AE6*'Gasoline+diesel'!AE44</f>
        <v>8.3575598674500265E-7</v>
      </c>
      <c r="AF9" s="31">
        <f>AF6*'Gasoline+diesel'!AF44</f>
        <v>8.4195221864816427E-7</v>
      </c>
    </row>
    <row r="10" spans="1:35" s="153" customFormat="1" x14ac:dyDescent="0.25">
      <c r="A10" s="153" t="s">
        <v>1129</v>
      </c>
      <c r="B10" s="31">
        <f>B6*'Gasoline+diesel'!B43</f>
        <v>5.4731342001696619E-7</v>
      </c>
      <c r="C10" s="31">
        <f>C6*'Gasoline+diesel'!C43</f>
        <v>6.3796701792178283E-7</v>
      </c>
      <c r="D10" s="31">
        <f>D6*'Gasoline+diesel'!D43</f>
        <v>6.2072466608605913E-7</v>
      </c>
      <c r="E10" s="31">
        <f>E6*'Gasoline+diesel'!E43</f>
        <v>6.2898183688656514E-7</v>
      </c>
      <c r="F10" s="31">
        <f>F6*'Gasoline+diesel'!F43</f>
        <v>6.3502864034478146E-7</v>
      </c>
      <c r="G10" s="31">
        <f>G6*'Gasoline+diesel'!G43</f>
        <v>6.4373290932995832E-7</v>
      </c>
      <c r="H10" s="31">
        <f>H6*'Gasoline+diesel'!H43</f>
        <v>6.5378679097490838E-7</v>
      </c>
      <c r="I10" s="31">
        <f>I6*'Gasoline+diesel'!I43</f>
        <v>6.5780847420780461E-7</v>
      </c>
      <c r="J10" s="31">
        <f>J6*'Gasoline+diesel'!J43</f>
        <v>6.6498593553605983E-7</v>
      </c>
      <c r="K10" s="31">
        <f>K6*'Gasoline+diesel'!K43</f>
        <v>6.7013566514067443E-7</v>
      </c>
      <c r="L10" s="31">
        <f>L6*'Gasoline+diesel'!L43</f>
        <v>7.5959503070204396E-7</v>
      </c>
      <c r="M10" s="31">
        <f>M6*'Gasoline+diesel'!M43</f>
        <v>7.6363869404580368E-7</v>
      </c>
      <c r="N10" s="31">
        <f>N6*'Gasoline+diesel'!N43</f>
        <v>7.6651525944573856E-7</v>
      </c>
      <c r="O10" s="31">
        <f>O6*'Gasoline+diesel'!O43</f>
        <v>7.8640375359888423E-7</v>
      </c>
      <c r="P10" s="31">
        <f>P6*'Gasoline+diesel'!P43</f>
        <v>7.9145572128026357E-7</v>
      </c>
      <c r="Q10" s="31">
        <f>Q6*'Gasoline+diesel'!Q43</f>
        <v>7.9764695510392275E-7</v>
      </c>
      <c r="R10" s="31">
        <f>R6*'Gasoline+diesel'!R43</f>
        <v>8.0348317023924557E-7</v>
      </c>
      <c r="S10" s="31">
        <f>S6*'Gasoline+diesel'!S43</f>
        <v>8.0712911206102238E-7</v>
      </c>
      <c r="T10" s="31">
        <f>T6*'Gasoline+diesel'!T43</f>
        <v>8.1424803230192842E-7</v>
      </c>
      <c r="U10" s="31">
        <f>U6*'Gasoline+diesel'!U43</f>
        <v>8.2106375275172647E-7</v>
      </c>
      <c r="V10" s="31">
        <f>V6*'Gasoline+diesel'!V43</f>
        <v>8.251986492729204E-7</v>
      </c>
      <c r="W10" s="31">
        <f>W6*'Gasoline+diesel'!W43</f>
        <v>8.3067798381832712E-7</v>
      </c>
      <c r="X10" s="31">
        <f>X6*'Gasoline+diesel'!X43</f>
        <v>8.403053207376099E-7</v>
      </c>
      <c r="Y10" s="31">
        <f>Y6*'Gasoline+diesel'!Y43</f>
        <v>8.4646260508310362E-7</v>
      </c>
      <c r="Z10" s="31">
        <f>Z6*'Gasoline+diesel'!Z43</f>
        <v>8.515876463563744E-7</v>
      </c>
      <c r="AA10" s="31">
        <f>AA6*'Gasoline+diesel'!AA43</f>
        <v>8.5663767959455304E-7</v>
      </c>
      <c r="AB10" s="31">
        <f>AB6*'Gasoline+diesel'!AB43</f>
        <v>8.6396496354867202E-7</v>
      </c>
      <c r="AC10" s="31">
        <f>AC6*'Gasoline+diesel'!AC43</f>
        <v>8.7002586426171068E-7</v>
      </c>
      <c r="AD10" s="31">
        <f>AD6*'Gasoline+diesel'!AD43</f>
        <v>8.7771798420340733E-7</v>
      </c>
      <c r="AE10" s="31">
        <f>AE6*'Gasoline+diesel'!AE43</f>
        <v>8.8375325354404222E-7</v>
      </c>
      <c r="AF10" s="31">
        <f>AF6*'Gasoline+diesel'!AF43</f>
        <v>8.9030533356617815E-7</v>
      </c>
    </row>
    <row r="11" spans="1:35" s="153" customFormat="1" x14ac:dyDescent="0.25">
      <c r="B11" s="31"/>
    </row>
    <row r="12" spans="1:35" s="153" customFormat="1" x14ac:dyDescent="0.25">
      <c r="C12" s="153" t="s">
        <v>1126</v>
      </c>
      <c r="D12" s="153" t="s">
        <v>1121</v>
      </c>
      <c r="E12" s="153" t="s">
        <v>1122</v>
      </c>
      <c r="F12" s="153" t="s">
        <v>1124</v>
      </c>
      <c r="G12" s="153" t="s">
        <v>1125</v>
      </c>
    </row>
    <row r="13" spans="1:35" x14ac:dyDescent="0.25">
      <c r="A13" t="s">
        <v>1116</v>
      </c>
      <c r="B13" t="s">
        <v>1117</v>
      </c>
      <c r="C13" s="153"/>
    </row>
    <row r="14" spans="1:35" s="153" customFormat="1" x14ac:dyDescent="0.25">
      <c r="B14" s="153">
        <v>2022</v>
      </c>
      <c r="C14" s="153">
        <v>2.2499999999999999E-2</v>
      </c>
      <c r="D14" s="156">
        <f>D15</f>
        <v>5.5E-2</v>
      </c>
      <c r="E14" s="62">
        <f>E15</f>
        <v>0.51100000000000001</v>
      </c>
      <c r="F14" s="70">
        <f>D14+E14</f>
        <v>0.56600000000000006</v>
      </c>
    </row>
    <row r="15" spans="1:35" s="153" customFormat="1" x14ac:dyDescent="0.25">
      <c r="A15" t="s">
        <v>1120</v>
      </c>
      <c r="C15" s="153">
        <v>2.2499999999999999E-2</v>
      </c>
      <c r="D15" s="156">
        <v>5.5E-2</v>
      </c>
      <c r="E15" s="62">
        <v>0.51100000000000001</v>
      </c>
      <c r="F15" s="70">
        <f t="shared" ref="F15:F19" si="5">D15+E15</f>
        <v>0.56600000000000006</v>
      </c>
    </row>
    <row r="16" spans="1:35" x14ac:dyDescent="0.25">
      <c r="B16">
        <v>2021</v>
      </c>
      <c r="C16" s="153">
        <v>2.2499999999999999E-2</v>
      </c>
      <c r="D16" s="156">
        <f>D15</f>
        <v>5.5E-2</v>
      </c>
      <c r="E16" s="156">
        <f>E15</f>
        <v>0.51100000000000001</v>
      </c>
      <c r="F16" s="70">
        <f t="shared" si="5"/>
        <v>0.56600000000000006</v>
      </c>
      <c r="G16" s="70">
        <f>F16*About!C182</f>
        <v>0.47829266533184145</v>
      </c>
    </row>
    <row r="17" spans="1:7" x14ac:dyDescent="0.25">
      <c r="A17" t="s">
        <v>1119</v>
      </c>
      <c r="C17" s="153">
        <v>2.2499999999999999E-2</v>
      </c>
      <c r="D17" s="156">
        <v>0.05</v>
      </c>
      <c r="E17" s="156">
        <v>0.505</v>
      </c>
      <c r="F17" s="70">
        <f t="shared" si="5"/>
        <v>0.55500000000000005</v>
      </c>
    </row>
    <row r="18" spans="1:7" x14ac:dyDescent="0.25">
      <c r="B18">
        <v>2020</v>
      </c>
      <c r="C18" s="153">
        <v>2.2499999999999999E-2</v>
      </c>
      <c r="D18" s="156">
        <f>(D17+D19)/2</f>
        <v>5.5E-2</v>
      </c>
      <c r="E18" s="62">
        <f>(E17+E19)/2</f>
        <v>0.48899999999999999</v>
      </c>
      <c r="F18" s="70">
        <f t="shared" si="5"/>
        <v>0.54400000000000004</v>
      </c>
      <c r="G18" s="70">
        <f>F18*About!C183</f>
        <v>0.48258789452026474</v>
      </c>
    </row>
    <row r="19" spans="1:7" x14ac:dyDescent="0.25">
      <c r="A19" t="s">
        <v>1118</v>
      </c>
      <c r="C19">
        <v>2.2499999999999999E-2</v>
      </c>
      <c r="D19" s="156">
        <v>0.06</v>
      </c>
      <c r="E19" s="62">
        <v>0.47299999999999998</v>
      </c>
      <c r="F19" s="70">
        <f t="shared" si="5"/>
        <v>0.53299999999999992</v>
      </c>
    </row>
    <row r="21" spans="1:7" x14ac:dyDescent="0.25">
      <c r="B21" s="31"/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020F-1F5A-43A4-9BA0-01F2167AAC8A}">
  <sheetPr>
    <tabColor theme="0" tint="-0.14999847407452621"/>
  </sheetPr>
  <dimension ref="A1:AF27"/>
  <sheetViews>
    <sheetView workbookViewId="0">
      <selection activeCell="B7" sqref="B7"/>
    </sheetView>
  </sheetViews>
  <sheetFormatPr defaultColWidth="8.7109375" defaultRowHeight="15" x14ac:dyDescent="0.25"/>
  <cols>
    <col min="1" max="1" width="11.85546875" style="153" customWidth="1"/>
    <col min="2" max="2" width="12.42578125" style="153" bestFit="1" customWidth="1"/>
    <col min="3" max="3" width="8.7109375" style="153"/>
    <col min="4" max="4" width="11.42578125" style="153" bestFit="1" customWidth="1"/>
    <col min="5" max="5" width="8.7109375" style="153"/>
    <col min="6" max="6" width="16.5703125" style="153" customWidth="1"/>
    <col min="7" max="16384" width="8.7109375" style="153"/>
  </cols>
  <sheetData>
    <row r="1" spans="1:32" x14ac:dyDescent="0.25">
      <c r="B1" s="153">
        <v>2020</v>
      </c>
      <c r="C1" s="153">
        <f>B1+1</f>
        <v>2021</v>
      </c>
      <c r="D1" s="153">
        <f t="shared" ref="D1:AF1" si="0">C1+1</f>
        <v>2022</v>
      </c>
      <c r="E1" s="153">
        <f t="shared" si="0"/>
        <v>2023</v>
      </c>
      <c r="F1" s="153">
        <f t="shared" si="0"/>
        <v>2024</v>
      </c>
      <c r="G1" s="153">
        <f t="shared" si="0"/>
        <v>2025</v>
      </c>
      <c r="H1" s="153">
        <f t="shared" si="0"/>
        <v>2026</v>
      </c>
      <c r="I1" s="153">
        <f t="shared" si="0"/>
        <v>2027</v>
      </c>
      <c r="J1" s="153">
        <f t="shared" si="0"/>
        <v>2028</v>
      </c>
      <c r="K1" s="153">
        <f t="shared" si="0"/>
        <v>2029</v>
      </c>
      <c r="L1" s="153">
        <f t="shared" si="0"/>
        <v>2030</v>
      </c>
      <c r="M1" s="153">
        <f t="shared" si="0"/>
        <v>2031</v>
      </c>
      <c r="N1" s="153">
        <f t="shared" si="0"/>
        <v>2032</v>
      </c>
      <c r="O1" s="153">
        <f t="shared" si="0"/>
        <v>2033</v>
      </c>
      <c r="P1" s="153">
        <f t="shared" si="0"/>
        <v>2034</v>
      </c>
      <c r="Q1" s="153">
        <f t="shared" si="0"/>
        <v>2035</v>
      </c>
      <c r="R1" s="153">
        <f t="shared" si="0"/>
        <v>2036</v>
      </c>
      <c r="S1" s="153">
        <f t="shared" si="0"/>
        <v>2037</v>
      </c>
      <c r="T1" s="153">
        <f t="shared" si="0"/>
        <v>2038</v>
      </c>
      <c r="U1" s="153">
        <f t="shared" si="0"/>
        <v>2039</v>
      </c>
      <c r="V1" s="153">
        <f t="shared" si="0"/>
        <v>2040</v>
      </c>
      <c r="W1" s="153">
        <f t="shared" si="0"/>
        <v>2041</v>
      </c>
      <c r="X1" s="153">
        <f t="shared" si="0"/>
        <v>2042</v>
      </c>
      <c r="Y1" s="153">
        <f t="shared" si="0"/>
        <v>2043</v>
      </c>
      <c r="Z1" s="153">
        <f t="shared" si="0"/>
        <v>2044</v>
      </c>
      <c r="AA1" s="153">
        <f t="shared" si="0"/>
        <v>2045</v>
      </c>
      <c r="AB1" s="153">
        <f t="shared" si="0"/>
        <v>2046</v>
      </c>
      <c r="AC1" s="153">
        <f t="shared" si="0"/>
        <v>2047</v>
      </c>
      <c r="AD1" s="153">
        <f t="shared" si="0"/>
        <v>2048</v>
      </c>
      <c r="AE1" s="153">
        <f t="shared" si="0"/>
        <v>2049</v>
      </c>
      <c r="AF1" s="153">
        <f t="shared" si="0"/>
        <v>2050</v>
      </c>
    </row>
    <row r="2" spans="1:32" x14ac:dyDescent="0.25">
      <c r="A2" s="153" t="s">
        <v>1134</v>
      </c>
    </row>
    <row r="3" spans="1:32" x14ac:dyDescent="0.25">
      <c r="A3" s="153" t="s">
        <v>259</v>
      </c>
      <c r="B3" s="31">
        <f>B11+B13</f>
        <v>6.9284733369478304E-6</v>
      </c>
      <c r="C3" s="31">
        <f t="shared" ref="C3:AF3" si="1">C11+C13</f>
        <v>7.0362537667547691E-6</v>
      </c>
      <c r="D3" s="31">
        <f t="shared" si="1"/>
        <v>6.9684820632881971E-6</v>
      </c>
      <c r="E3" s="31">
        <f t="shared" si="1"/>
        <v>7.070844751806762E-6</v>
      </c>
      <c r="F3" s="31">
        <f t="shared" si="1"/>
        <v>7.2017080220944472E-6</v>
      </c>
      <c r="G3" s="31">
        <f t="shared" si="1"/>
        <v>7.3017913430417974E-6</v>
      </c>
      <c r="H3" s="31">
        <f t="shared" si="1"/>
        <v>7.3585470679867787E-6</v>
      </c>
      <c r="I3" s="31">
        <f t="shared" si="1"/>
        <v>7.3702412994280508E-6</v>
      </c>
      <c r="J3" s="31">
        <f t="shared" si="1"/>
        <v>7.4169207379014254E-6</v>
      </c>
      <c r="K3" s="31">
        <f t="shared" si="1"/>
        <v>7.4467580424763472E-6</v>
      </c>
      <c r="L3" s="31">
        <f t="shared" si="1"/>
        <v>7.7977350014528248E-6</v>
      </c>
      <c r="M3" s="31">
        <f t="shared" si="1"/>
        <v>7.8286136996851189E-6</v>
      </c>
      <c r="N3" s="31">
        <f t="shared" si="1"/>
        <v>7.845764122807255E-6</v>
      </c>
      <c r="O3" s="31">
        <f t="shared" si="1"/>
        <v>7.9360590315208823E-6</v>
      </c>
      <c r="P3" s="31">
        <f t="shared" si="1"/>
        <v>7.9545482418855838E-6</v>
      </c>
      <c r="Q3" s="31">
        <f t="shared" si="1"/>
        <v>7.9780671083571646E-6</v>
      </c>
      <c r="R3" s="31">
        <f t="shared" si="1"/>
        <v>8.0107972622955154E-6</v>
      </c>
      <c r="S3" s="31">
        <f t="shared" si="1"/>
        <v>8.0344972257478186E-6</v>
      </c>
      <c r="T3" s="31">
        <f t="shared" si="1"/>
        <v>8.0596904651273257E-6</v>
      </c>
      <c r="U3" s="31">
        <f t="shared" si="1"/>
        <v>8.082358783651431E-6</v>
      </c>
      <c r="V3" s="31">
        <f t="shared" si="1"/>
        <v>8.0823513287408882E-6</v>
      </c>
      <c r="W3" s="31">
        <f t="shared" si="1"/>
        <v>8.0911222030309714E-6</v>
      </c>
      <c r="X3" s="31">
        <f t="shared" si="1"/>
        <v>8.142438251789218E-6</v>
      </c>
      <c r="Y3" s="31">
        <f t="shared" si="1"/>
        <v>8.1585832942064455E-6</v>
      </c>
      <c r="Z3" s="31">
        <f t="shared" si="1"/>
        <v>8.1820155690247958E-6</v>
      </c>
      <c r="AA3" s="31">
        <f t="shared" si="1"/>
        <v>8.2246449266366254E-6</v>
      </c>
      <c r="AB3" s="31">
        <f t="shared" si="1"/>
        <v>8.2222709390469838E-6</v>
      </c>
      <c r="AC3" s="31">
        <f t="shared" si="1"/>
        <v>8.2565057233147475E-6</v>
      </c>
      <c r="AD3" s="31">
        <f t="shared" si="1"/>
        <v>8.2794799225529718E-6</v>
      </c>
      <c r="AE3" s="31">
        <f t="shared" si="1"/>
        <v>8.298116166691764E-6</v>
      </c>
      <c r="AF3" s="31">
        <f t="shared" si="1"/>
        <v>8.3177433404781011E-6</v>
      </c>
    </row>
    <row r="5" spans="1:32" x14ac:dyDescent="0.25">
      <c r="A5" s="153" t="s">
        <v>1135</v>
      </c>
      <c r="B5" s="31">
        <f t="shared" ref="B5:AF5" si="2">B11+B16</f>
        <v>7.6637518335536295E-6</v>
      </c>
      <c r="C5" s="31">
        <f t="shared" si="2"/>
        <v>7.4268748582215746E-6</v>
      </c>
      <c r="D5" s="31">
        <f t="shared" si="2"/>
        <v>7.3503182014784288E-6</v>
      </c>
      <c r="E5" s="31">
        <f t="shared" si="2"/>
        <v>7.4659497232991339E-6</v>
      </c>
      <c r="F5" s="31">
        <f t="shared" si="2"/>
        <v>7.6137762342358307E-6</v>
      </c>
      <c r="G5" s="31">
        <f t="shared" si="2"/>
        <v>7.7268329239095622E-6</v>
      </c>
      <c r="H5" s="31">
        <f t="shared" si="2"/>
        <v>7.7909456484032671E-6</v>
      </c>
      <c r="I5" s="31">
        <f t="shared" si="2"/>
        <v>7.8041557525696163E-6</v>
      </c>
      <c r="J5" s="31">
        <f t="shared" si="2"/>
        <v>7.856886045086633E-6</v>
      </c>
      <c r="K5" s="31">
        <f t="shared" si="2"/>
        <v>7.8905910306136637E-6</v>
      </c>
      <c r="L5" s="31">
        <f t="shared" si="2"/>
        <v>8.2870636172348427E-6</v>
      </c>
      <c r="M5" s="31">
        <f t="shared" si="2"/>
        <v>8.3219449877822262E-6</v>
      </c>
      <c r="N5" s="31">
        <f t="shared" si="2"/>
        <v>8.3413185461967431E-6</v>
      </c>
      <c r="O5" s="31">
        <f t="shared" si="2"/>
        <v>8.4433179940260666E-6</v>
      </c>
      <c r="P5" s="31">
        <f t="shared" si="2"/>
        <v>8.4642038808924109E-6</v>
      </c>
      <c r="Q5" s="31">
        <f t="shared" si="2"/>
        <v>8.4907713964682983E-6</v>
      </c>
      <c r="R5" s="31">
        <f t="shared" si="2"/>
        <v>8.5277442189301766E-6</v>
      </c>
      <c r="S5" s="31">
        <f t="shared" si="2"/>
        <v>8.5545163063064087E-6</v>
      </c>
      <c r="T5" s="31">
        <f t="shared" si="2"/>
        <v>8.5829752365201987E-6</v>
      </c>
      <c r="U5" s="31">
        <f t="shared" si="2"/>
        <v>8.608581951290918E-6</v>
      </c>
      <c r="V5" s="31">
        <f t="shared" si="2"/>
        <v>8.6085735300325103E-6</v>
      </c>
      <c r="W5" s="31">
        <f t="shared" si="2"/>
        <v>8.6184813348834613E-6</v>
      </c>
      <c r="X5" s="31">
        <f t="shared" si="2"/>
        <v>8.6764492614553127E-6</v>
      </c>
      <c r="Y5" s="31">
        <f t="shared" si="2"/>
        <v>8.6946871160054627E-6</v>
      </c>
      <c r="Z5" s="31">
        <f t="shared" si="2"/>
        <v>8.7211568154260247E-6</v>
      </c>
      <c r="AA5" s="31">
        <f t="shared" si="2"/>
        <v>8.7693120325879972E-6</v>
      </c>
      <c r="AB5" s="31">
        <f t="shared" si="2"/>
        <v>8.7666303152381823E-6</v>
      </c>
      <c r="AC5" s="31">
        <f t="shared" si="2"/>
        <v>8.8053028067619574E-6</v>
      </c>
      <c r="AD5" s="31">
        <f t="shared" si="2"/>
        <v>8.8312550522429473E-6</v>
      </c>
      <c r="AE5" s="31">
        <f t="shared" si="2"/>
        <v>8.8523070322366161E-6</v>
      </c>
      <c r="AF5" s="31">
        <f t="shared" si="2"/>
        <v>8.8744783918091244E-6</v>
      </c>
    </row>
    <row r="6" spans="1:32" x14ac:dyDescent="0.25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</row>
    <row r="7" spans="1:32" x14ac:dyDescent="0.25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</row>
    <row r="8" spans="1:32" x14ac:dyDescent="0.25">
      <c r="A8" s="46" t="s">
        <v>1131</v>
      </c>
    </row>
    <row r="9" spans="1:32" x14ac:dyDescent="0.25">
      <c r="A9" s="153" t="s">
        <v>1123</v>
      </c>
      <c r="B9" s="153">
        <f t="shared" ref="B9:AF9" si="3">$C$20</f>
        <v>0.13</v>
      </c>
      <c r="C9" s="153">
        <f t="shared" si="3"/>
        <v>0.13</v>
      </c>
      <c r="D9" s="153">
        <f t="shared" si="3"/>
        <v>0.13</v>
      </c>
      <c r="E9" s="153">
        <f t="shared" si="3"/>
        <v>0.13</v>
      </c>
      <c r="F9" s="153">
        <f t="shared" si="3"/>
        <v>0.13</v>
      </c>
      <c r="G9" s="153">
        <f t="shared" si="3"/>
        <v>0.13</v>
      </c>
      <c r="H9" s="153">
        <f t="shared" si="3"/>
        <v>0.13</v>
      </c>
      <c r="I9" s="153">
        <f t="shared" si="3"/>
        <v>0.13</v>
      </c>
      <c r="J9" s="153">
        <f t="shared" si="3"/>
        <v>0.13</v>
      </c>
      <c r="K9" s="153">
        <f t="shared" si="3"/>
        <v>0.13</v>
      </c>
      <c r="L9" s="153">
        <f t="shared" si="3"/>
        <v>0.13</v>
      </c>
      <c r="M9" s="153">
        <f t="shared" si="3"/>
        <v>0.13</v>
      </c>
      <c r="N9" s="153">
        <f t="shared" si="3"/>
        <v>0.13</v>
      </c>
      <c r="O9" s="153">
        <f t="shared" si="3"/>
        <v>0.13</v>
      </c>
      <c r="P9" s="153">
        <f t="shared" si="3"/>
        <v>0.13</v>
      </c>
      <c r="Q9" s="153">
        <f t="shared" si="3"/>
        <v>0.13</v>
      </c>
      <c r="R9" s="153">
        <f t="shared" si="3"/>
        <v>0.13</v>
      </c>
      <c r="S9" s="153">
        <f t="shared" si="3"/>
        <v>0.13</v>
      </c>
      <c r="T9" s="153">
        <f t="shared" si="3"/>
        <v>0.13</v>
      </c>
      <c r="U9" s="153">
        <f t="shared" si="3"/>
        <v>0.13</v>
      </c>
      <c r="V9" s="153">
        <f t="shared" si="3"/>
        <v>0.13</v>
      </c>
      <c r="W9" s="153">
        <f t="shared" si="3"/>
        <v>0.13</v>
      </c>
      <c r="X9" s="153">
        <f t="shared" si="3"/>
        <v>0.13</v>
      </c>
      <c r="Y9" s="153">
        <f t="shared" si="3"/>
        <v>0.13</v>
      </c>
      <c r="Z9" s="153">
        <f t="shared" si="3"/>
        <v>0.13</v>
      </c>
      <c r="AA9" s="153">
        <f t="shared" si="3"/>
        <v>0.13</v>
      </c>
      <c r="AB9" s="153">
        <f t="shared" si="3"/>
        <v>0.13</v>
      </c>
      <c r="AC9" s="153">
        <f t="shared" si="3"/>
        <v>0.13</v>
      </c>
      <c r="AD9" s="153">
        <f t="shared" si="3"/>
        <v>0.13</v>
      </c>
      <c r="AE9" s="153">
        <f t="shared" si="3"/>
        <v>0.13</v>
      </c>
      <c r="AF9" s="153">
        <f t="shared" si="3"/>
        <v>0.13</v>
      </c>
    </row>
    <row r="10" spans="1:32" x14ac:dyDescent="0.25">
      <c r="A10" s="153" t="s">
        <v>1127</v>
      </c>
      <c r="B10" s="70">
        <f>G24</f>
        <v>0.58771044139646211</v>
      </c>
      <c r="C10" s="70">
        <f>G22</f>
        <v>0.55265618927036098</v>
      </c>
      <c r="D10" s="70">
        <f>$C$10</f>
        <v>0.55265618927036098</v>
      </c>
      <c r="E10" s="70">
        <f t="shared" ref="E10:AF10" si="4">$C$10</f>
        <v>0.55265618927036098</v>
      </c>
      <c r="F10" s="70">
        <f t="shared" si="4"/>
        <v>0.55265618927036098</v>
      </c>
      <c r="G10" s="70">
        <f t="shared" si="4"/>
        <v>0.55265618927036098</v>
      </c>
      <c r="H10" s="70">
        <f t="shared" si="4"/>
        <v>0.55265618927036098</v>
      </c>
      <c r="I10" s="70">
        <f t="shared" si="4"/>
        <v>0.55265618927036098</v>
      </c>
      <c r="J10" s="70">
        <f t="shared" si="4"/>
        <v>0.55265618927036098</v>
      </c>
      <c r="K10" s="70">
        <f t="shared" si="4"/>
        <v>0.55265618927036098</v>
      </c>
      <c r="L10" s="70">
        <f t="shared" si="4"/>
        <v>0.55265618927036098</v>
      </c>
      <c r="M10" s="70">
        <f t="shared" si="4"/>
        <v>0.55265618927036098</v>
      </c>
      <c r="N10" s="70">
        <f t="shared" si="4"/>
        <v>0.55265618927036098</v>
      </c>
      <c r="O10" s="70">
        <f t="shared" si="4"/>
        <v>0.55265618927036098</v>
      </c>
      <c r="P10" s="70">
        <f t="shared" si="4"/>
        <v>0.55265618927036098</v>
      </c>
      <c r="Q10" s="70">
        <f t="shared" si="4"/>
        <v>0.55265618927036098</v>
      </c>
      <c r="R10" s="70">
        <f t="shared" si="4"/>
        <v>0.55265618927036098</v>
      </c>
      <c r="S10" s="70">
        <f t="shared" si="4"/>
        <v>0.55265618927036098</v>
      </c>
      <c r="T10" s="70">
        <f t="shared" si="4"/>
        <v>0.55265618927036098</v>
      </c>
      <c r="U10" s="70">
        <f t="shared" si="4"/>
        <v>0.55265618927036098</v>
      </c>
      <c r="V10" s="70">
        <f t="shared" si="4"/>
        <v>0.55265618927036098</v>
      </c>
      <c r="W10" s="70">
        <f t="shared" si="4"/>
        <v>0.55265618927036098</v>
      </c>
      <c r="X10" s="70">
        <f t="shared" si="4"/>
        <v>0.55265618927036098</v>
      </c>
      <c r="Y10" s="70">
        <f t="shared" si="4"/>
        <v>0.55265618927036098</v>
      </c>
      <c r="Z10" s="70">
        <f t="shared" si="4"/>
        <v>0.55265618927036098</v>
      </c>
      <c r="AA10" s="70">
        <f t="shared" si="4"/>
        <v>0.55265618927036098</v>
      </c>
      <c r="AB10" s="70">
        <f t="shared" si="4"/>
        <v>0.55265618927036098</v>
      </c>
      <c r="AC10" s="70">
        <f t="shared" si="4"/>
        <v>0.55265618927036098</v>
      </c>
      <c r="AD10" s="70">
        <f t="shared" si="4"/>
        <v>0.55265618927036098</v>
      </c>
      <c r="AE10" s="70">
        <f t="shared" si="4"/>
        <v>0.55265618927036098</v>
      </c>
      <c r="AF10" s="70">
        <f t="shared" si="4"/>
        <v>0.55265618927036098</v>
      </c>
    </row>
    <row r="11" spans="1:32" x14ac:dyDescent="0.25">
      <c r="A11" s="153" t="s">
        <v>1128</v>
      </c>
      <c r="B11" s="31">
        <f>B10/About!$B$126</f>
        <v>4.2779601356553099E-6</v>
      </c>
      <c r="C11" s="31">
        <f>C10/About!$B$126</f>
        <v>4.0227992900791303E-6</v>
      </c>
      <c r="D11" s="31">
        <f>D10/About!$B$126</f>
        <v>4.0227992900791303E-6</v>
      </c>
      <c r="E11" s="31">
        <f>E10/About!$B$126</f>
        <v>4.0227992900791303E-6</v>
      </c>
      <c r="F11" s="31">
        <f>F10/About!$B$126</f>
        <v>4.0227992900791303E-6</v>
      </c>
      <c r="G11" s="31">
        <f>G10/About!$B$126</f>
        <v>4.0227992900791303E-6</v>
      </c>
      <c r="H11" s="31">
        <f>H10/About!$B$126</f>
        <v>4.0227992900791303E-6</v>
      </c>
      <c r="I11" s="31">
        <f>I10/About!$B$126</f>
        <v>4.0227992900791303E-6</v>
      </c>
      <c r="J11" s="31">
        <f>J10/About!$B$126</f>
        <v>4.0227992900791303E-6</v>
      </c>
      <c r="K11" s="31">
        <f>K10/About!$B$126</f>
        <v>4.0227992900791303E-6</v>
      </c>
      <c r="L11" s="31">
        <f>L10/About!$B$126</f>
        <v>4.0227992900791303E-6</v>
      </c>
      <c r="M11" s="31">
        <f>M10/About!$B$126</f>
        <v>4.0227992900791303E-6</v>
      </c>
      <c r="N11" s="31">
        <f>N10/About!$B$126</f>
        <v>4.0227992900791303E-6</v>
      </c>
      <c r="O11" s="31">
        <f>O10/About!$B$126</f>
        <v>4.0227992900791303E-6</v>
      </c>
      <c r="P11" s="31">
        <f>P10/About!$B$126</f>
        <v>4.0227992900791303E-6</v>
      </c>
      <c r="Q11" s="31">
        <f>Q10/About!$B$126</f>
        <v>4.0227992900791303E-6</v>
      </c>
      <c r="R11" s="31">
        <f>R10/About!$B$126</f>
        <v>4.0227992900791303E-6</v>
      </c>
      <c r="S11" s="31">
        <f>S10/About!$B$126</f>
        <v>4.0227992900791303E-6</v>
      </c>
      <c r="T11" s="31">
        <f>T10/About!$B$126</f>
        <v>4.0227992900791303E-6</v>
      </c>
      <c r="U11" s="31">
        <f>U10/About!$B$126</f>
        <v>4.0227992900791303E-6</v>
      </c>
      <c r="V11" s="31">
        <f>V10/About!$B$126</f>
        <v>4.0227992900791303E-6</v>
      </c>
      <c r="W11" s="31">
        <f>W10/About!$B$126</f>
        <v>4.0227992900791303E-6</v>
      </c>
      <c r="X11" s="31">
        <f>X10/About!$B$126</f>
        <v>4.0227992900791303E-6</v>
      </c>
      <c r="Y11" s="31">
        <f>Y10/About!$B$126</f>
        <v>4.0227992900791303E-6</v>
      </c>
      <c r="Z11" s="31">
        <f>Z10/About!$B$126</f>
        <v>4.0227992900791303E-6</v>
      </c>
      <c r="AA11" s="31">
        <f>AA10/About!$B$126</f>
        <v>4.0227992900791303E-6</v>
      </c>
      <c r="AB11" s="31">
        <f>AB10/About!$B$126</f>
        <v>4.0227992900791303E-6</v>
      </c>
      <c r="AC11" s="31">
        <f>AC10/About!$B$126</f>
        <v>4.0227992900791303E-6</v>
      </c>
      <c r="AD11" s="31">
        <f>AD10/About!$B$126</f>
        <v>4.0227992900791303E-6</v>
      </c>
      <c r="AE11" s="31">
        <f>AE10/About!$B$126</f>
        <v>4.0227992900791303E-6</v>
      </c>
      <c r="AF11" s="31">
        <f>AF10/About!$B$126</f>
        <v>4.0227992900791303E-6</v>
      </c>
    </row>
    <row r="12" spans="1:32" x14ac:dyDescent="0.25">
      <c r="A12" s="153" t="s">
        <v>1130</v>
      </c>
    </row>
    <row r="13" spans="1:32" x14ac:dyDescent="0.25">
      <c r="A13" s="153" t="s">
        <v>259</v>
      </c>
      <c r="B13" s="31">
        <f>$B$9*'Gasoline+diesel'!B36</f>
        <v>2.6505132012925209E-6</v>
      </c>
      <c r="C13" s="31">
        <f>$B$9*'Gasoline+diesel'!C36</f>
        <v>3.0134544766756389E-6</v>
      </c>
      <c r="D13" s="31">
        <f>$B$9*'Gasoline+diesel'!D36</f>
        <v>2.9456827732090669E-6</v>
      </c>
      <c r="E13" s="31">
        <f>$B$9*'Gasoline+diesel'!E36</f>
        <v>3.0480454617276317E-6</v>
      </c>
      <c r="F13" s="31">
        <f>$B$9*'Gasoline+diesel'!F36</f>
        <v>3.178908732015317E-6</v>
      </c>
      <c r="G13" s="31">
        <f>$B$9*'Gasoline+diesel'!G36</f>
        <v>3.2789920529626672E-6</v>
      </c>
      <c r="H13" s="31">
        <f>$B$9*'Gasoline+diesel'!H36</f>
        <v>3.3357477779076484E-6</v>
      </c>
      <c r="I13" s="31">
        <f>$B$9*'Gasoline+diesel'!I36</f>
        <v>3.3474420093489201E-6</v>
      </c>
      <c r="J13" s="31">
        <f>$B$9*'Gasoline+diesel'!J36</f>
        <v>3.3941214478222956E-6</v>
      </c>
      <c r="K13" s="31">
        <f>$B$9*'Gasoline+diesel'!K36</f>
        <v>3.4239587523972174E-6</v>
      </c>
      <c r="L13" s="31">
        <f>$B$9*'Gasoline+diesel'!L36</f>
        <v>3.7749357113736954E-6</v>
      </c>
      <c r="M13" s="31">
        <f>$B$9*'Gasoline+diesel'!M36</f>
        <v>3.8058144096059895E-6</v>
      </c>
      <c r="N13" s="31">
        <f>$B$9*'Gasoline+diesel'!N36</f>
        <v>3.8229648327281239E-6</v>
      </c>
      <c r="O13" s="31">
        <f>$B$9*'Gasoline+diesel'!O36</f>
        <v>3.9132597414417529E-6</v>
      </c>
      <c r="P13" s="31">
        <f>$B$9*'Gasoline+diesel'!P36</f>
        <v>3.9317489518064543E-6</v>
      </c>
      <c r="Q13" s="31">
        <f>$B$9*'Gasoline+diesel'!Q36</f>
        <v>3.9552678182780335E-6</v>
      </c>
      <c r="R13" s="31">
        <f>$B$9*'Gasoline+diesel'!R36</f>
        <v>3.9879979722163843E-6</v>
      </c>
      <c r="S13" s="31">
        <f>$B$9*'Gasoline+diesel'!S36</f>
        <v>4.0116979356686883E-6</v>
      </c>
      <c r="T13" s="31">
        <f>$B$9*'Gasoline+diesel'!T36</f>
        <v>4.0368911750481963E-6</v>
      </c>
      <c r="U13" s="31">
        <f>$B$9*'Gasoline+diesel'!U36</f>
        <v>4.0595594935723016E-6</v>
      </c>
      <c r="V13" s="31">
        <f>$B$9*'Gasoline+diesel'!V36</f>
        <v>4.059552038661758E-6</v>
      </c>
      <c r="W13" s="31">
        <f>$B$9*'Gasoline+diesel'!W36</f>
        <v>4.0683229129518412E-6</v>
      </c>
      <c r="X13" s="31">
        <f>$B$9*'Gasoline+diesel'!X36</f>
        <v>4.1196389617100877E-6</v>
      </c>
      <c r="Y13" s="31">
        <f>$B$9*'Gasoline+diesel'!Y36</f>
        <v>4.1357840041273161E-6</v>
      </c>
      <c r="Z13" s="31">
        <f>$B$9*'Gasoline+diesel'!Z36</f>
        <v>4.1592162789456664E-6</v>
      </c>
      <c r="AA13" s="31">
        <f>$B$9*'Gasoline+diesel'!AA36</f>
        <v>4.201845636557496E-6</v>
      </c>
      <c r="AB13" s="31">
        <f>$B$9*'Gasoline+diesel'!AB36</f>
        <v>4.1994716489678536E-6</v>
      </c>
      <c r="AC13" s="31">
        <f>$B$9*'Gasoline+diesel'!AC36</f>
        <v>4.2337064332356164E-6</v>
      </c>
      <c r="AD13" s="31">
        <f>$B$9*'Gasoline+diesel'!AD36</f>
        <v>4.2566806324738407E-6</v>
      </c>
      <c r="AE13" s="31">
        <f>$B$9*'Gasoline+diesel'!AE36</f>
        <v>4.2753168766126337E-6</v>
      </c>
      <c r="AF13" s="31">
        <f>$B$9*'Gasoline+diesel'!AF36</f>
        <v>4.2949440503989717E-6</v>
      </c>
    </row>
    <row r="14" spans="1:32" x14ac:dyDescent="0.25"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</row>
    <row r="15" spans="1:32" x14ac:dyDescent="0.25">
      <c r="A15" s="153" t="s">
        <v>1133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</row>
    <row r="16" spans="1:32" x14ac:dyDescent="0.25">
      <c r="A16" s="153" t="s">
        <v>1132</v>
      </c>
      <c r="B16" s="31">
        <f>B9*'Gasoline+diesel'!B45</f>
        <v>3.3857916978983192E-6</v>
      </c>
      <c r="C16" s="31">
        <f>C9*'Gasoline+diesel'!C45</f>
        <v>3.4040755681424443E-6</v>
      </c>
      <c r="D16" s="31">
        <f>D9*'Gasoline+diesel'!D45</f>
        <v>3.3275189113992981E-6</v>
      </c>
      <c r="E16" s="31">
        <f>E9*'Gasoline+diesel'!E45</f>
        <v>3.4431504332200037E-6</v>
      </c>
      <c r="F16" s="31">
        <f>F9*'Gasoline+diesel'!F45</f>
        <v>3.5909769441567009E-6</v>
      </c>
      <c r="G16" s="31">
        <f>G9*'Gasoline+diesel'!G45</f>
        <v>3.7040336338304323E-6</v>
      </c>
      <c r="H16" s="31">
        <f>H9*'Gasoline+diesel'!H45</f>
        <v>3.768146358324136E-6</v>
      </c>
      <c r="I16" s="31">
        <f>I9*'Gasoline+diesel'!I45</f>
        <v>3.7813564624904852E-6</v>
      </c>
      <c r="J16" s="31">
        <f>J9*'Gasoline+diesel'!J45</f>
        <v>3.8340867550075036E-6</v>
      </c>
      <c r="K16" s="31">
        <f>K9*'Gasoline+diesel'!K45</f>
        <v>3.8677917405345334E-6</v>
      </c>
      <c r="L16" s="31">
        <f>L9*'Gasoline+diesel'!L45</f>
        <v>4.2642643271557125E-6</v>
      </c>
      <c r="M16" s="31">
        <f>M9*'Gasoline+diesel'!M45</f>
        <v>4.2991456977030968E-6</v>
      </c>
      <c r="N16" s="31">
        <f>N9*'Gasoline+diesel'!N45</f>
        <v>4.3185192561176129E-6</v>
      </c>
      <c r="O16" s="31">
        <f>O9*'Gasoline+diesel'!O45</f>
        <v>4.4205187039469363E-6</v>
      </c>
      <c r="P16" s="31">
        <f>P9*'Gasoline+diesel'!P45</f>
        <v>4.4414045908132807E-6</v>
      </c>
      <c r="Q16" s="31">
        <f>Q9*'Gasoline+diesel'!Q45</f>
        <v>4.4679721063891681E-6</v>
      </c>
      <c r="R16" s="31">
        <f>R9*'Gasoline+diesel'!R45</f>
        <v>4.5049449288510464E-6</v>
      </c>
      <c r="S16" s="31">
        <f>S9*'Gasoline+diesel'!S45</f>
        <v>4.5317170162272785E-6</v>
      </c>
      <c r="T16" s="31">
        <f>T9*'Gasoline+diesel'!T45</f>
        <v>4.5601759464410693E-6</v>
      </c>
      <c r="U16" s="31">
        <f>U9*'Gasoline+diesel'!U45</f>
        <v>4.5857826612117869E-6</v>
      </c>
      <c r="V16" s="31">
        <f>V9*'Gasoline+diesel'!V45</f>
        <v>4.5857742399533809E-6</v>
      </c>
      <c r="W16" s="31">
        <f>W9*'Gasoline+diesel'!W45</f>
        <v>4.5956820448043302E-6</v>
      </c>
      <c r="X16" s="31">
        <f>X9*'Gasoline+diesel'!X45</f>
        <v>4.6536499713761825E-6</v>
      </c>
      <c r="Y16" s="31">
        <f>Y9*'Gasoline+diesel'!Y45</f>
        <v>4.6718878259263333E-6</v>
      </c>
      <c r="Z16" s="31">
        <f>Z9*'Gasoline+diesel'!Z45</f>
        <v>4.6983575253468936E-6</v>
      </c>
      <c r="AA16" s="31">
        <f>AA9*'Gasoline+diesel'!AA45</f>
        <v>4.746512742508867E-6</v>
      </c>
      <c r="AB16" s="31">
        <f>AB9*'Gasoline+diesel'!AB45</f>
        <v>4.743831025159052E-6</v>
      </c>
      <c r="AC16" s="31">
        <f>AC9*'Gasoline+diesel'!AC45</f>
        <v>4.7825035166828271E-6</v>
      </c>
      <c r="AD16" s="31">
        <f>AD9*'Gasoline+diesel'!AD45</f>
        <v>4.8084557621638179E-6</v>
      </c>
      <c r="AE16" s="31">
        <f>AE9*'Gasoline+diesel'!AE45</f>
        <v>4.829507742157485E-6</v>
      </c>
      <c r="AF16" s="31">
        <f>AF9*'Gasoline+diesel'!AF45</f>
        <v>4.8516791017299933E-6</v>
      </c>
    </row>
    <row r="17" spans="1:11" x14ac:dyDescent="0.25">
      <c r="B17" s="31"/>
    </row>
    <row r="18" spans="1:11" x14ac:dyDescent="0.25">
      <c r="C18" s="153" t="s">
        <v>1126</v>
      </c>
      <c r="D18" s="153" t="s">
        <v>1121</v>
      </c>
      <c r="E18" s="153" t="s">
        <v>1122</v>
      </c>
      <c r="F18" s="153" t="s">
        <v>1124</v>
      </c>
      <c r="G18" s="153" t="s">
        <v>1125</v>
      </c>
    </row>
    <row r="19" spans="1:11" x14ac:dyDescent="0.25">
      <c r="A19" s="153" t="s">
        <v>1116</v>
      </c>
      <c r="B19" s="153" t="s">
        <v>1117</v>
      </c>
    </row>
    <row r="20" spans="1:11" x14ac:dyDescent="0.25">
      <c r="B20" s="153">
        <v>2022</v>
      </c>
      <c r="C20" s="153">
        <v>0.13</v>
      </c>
      <c r="D20" s="156">
        <f>D21</f>
        <v>0.27</v>
      </c>
      <c r="E20" s="62">
        <f>E21</f>
        <v>0.38900000000000001</v>
      </c>
      <c r="F20" s="70">
        <f>D20+E20</f>
        <v>0.65900000000000003</v>
      </c>
    </row>
    <row r="21" spans="1:11" x14ac:dyDescent="0.25">
      <c r="A21" s="153" t="s">
        <v>1120</v>
      </c>
      <c r="C21" s="153">
        <v>0.13</v>
      </c>
      <c r="D21" s="156">
        <v>0.27</v>
      </c>
      <c r="E21" s="62">
        <v>0.38900000000000001</v>
      </c>
      <c r="F21" s="70">
        <f t="shared" ref="F21:F25" si="5">D21+E21</f>
        <v>0.65900000000000003</v>
      </c>
    </row>
    <row r="22" spans="1:11" x14ac:dyDescent="0.25">
      <c r="B22" s="153">
        <v>2021</v>
      </c>
      <c r="C22" s="153">
        <v>0.13</v>
      </c>
      <c r="D22" s="156">
        <f>0.265</f>
        <v>0.26500000000000001</v>
      </c>
      <c r="E22" s="156">
        <f>E21</f>
        <v>0.38900000000000001</v>
      </c>
      <c r="F22" s="70">
        <f t="shared" si="5"/>
        <v>0.65400000000000003</v>
      </c>
      <c r="G22" s="70">
        <f>F22*About!C182</f>
        <v>0.55265618927036098</v>
      </c>
    </row>
    <row r="23" spans="1:11" x14ac:dyDescent="0.25">
      <c r="A23" s="153" t="s">
        <v>1119</v>
      </c>
      <c r="C23" s="153">
        <v>0.13</v>
      </c>
      <c r="D23" s="156">
        <v>0.26</v>
      </c>
      <c r="E23" s="156">
        <v>0.38500000000000001</v>
      </c>
      <c r="F23" s="70">
        <f t="shared" si="5"/>
        <v>0.64500000000000002</v>
      </c>
    </row>
    <row r="24" spans="1:11" x14ac:dyDescent="0.25">
      <c r="B24" s="153">
        <v>2020</v>
      </c>
      <c r="C24" s="153">
        <v>0.13</v>
      </c>
      <c r="D24" s="156">
        <f>(D23+D25)/2</f>
        <v>0.29000000000000004</v>
      </c>
      <c r="E24" s="62">
        <f>(E23+E25)/2</f>
        <v>0.3725</v>
      </c>
      <c r="F24" s="70">
        <f t="shared" si="5"/>
        <v>0.66250000000000009</v>
      </c>
      <c r="G24" s="70">
        <f>F24*About!C183</f>
        <v>0.58771044139646211</v>
      </c>
    </row>
    <row r="25" spans="1:11" x14ac:dyDescent="0.25">
      <c r="A25" s="153" t="s">
        <v>1118</v>
      </c>
      <c r="C25" s="153">
        <v>0.13</v>
      </c>
      <c r="D25" s="156">
        <v>0.32</v>
      </c>
      <c r="E25" s="62">
        <v>0.36</v>
      </c>
      <c r="F25" s="70">
        <f t="shared" si="5"/>
        <v>0.67999999999999994</v>
      </c>
    </row>
    <row r="27" spans="1:11" x14ac:dyDescent="0.25">
      <c r="K27" s="153" t="s">
        <v>1136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82BC-5EB3-44DD-887B-222AAE21C35F}">
  <sheetPr>
    <tabColor theme="0" tint="-0.14999847407452621"/>
  </sheetPr>
  <dimension ref="A1:AI19"/>
  <sheetViews>
    <sheetView workbookViewId="0">
      <selection activeCell="B7" sqref="B7"/>
    </sheetView>
  </sheetViews>
  <sheetFormatPr defaultColWidth="8.7109375" defaultRowHeight="15" x14ac:dyDescent="0.25"/>
  <cols>
    <col min="1" max="1" width="11.85546875" style="153" customWidth="1"/>
    <col min="2" max="2" width="12.42578125" style="153" bestFit="1" customWidth="1"/>
    <col min="3" max="3" width="8.7109375" style="153"/>
    <col min="4" max="4" width="11.42578125" style="153" bestFit="1" customWidth="1"/>
    <col min="5" max="5" width="8.7109375" style="153"/>
    <col min="6" max="6" width="16.5703125" style="153" customWidth="1"/>
    <col min="7" max="16384" width="8.7109375" style="153"/>
  </cols>
  <sheetData>
    <row r="1" spans="1:35" x14ac:dyDescent="0.25">
      <c r="B1" s="153">
        <v>2020</v>
      </c>
      <c r="C1" s="153">
        <f>B1+1</f>
        <v>2021</v>
      </c>
      <c r="D1" s="153">
        <f t="shared" ref="D1:AF1" si="0">C1+1</f>
        <v>2022</v>
      </c>
      <c r="E1" s="153">
        <f t="shared" si="0"/>
        <v>2023</v>
      </c>
      <c r="F1" s="153">
        <f t="shared" si="0"/>
        <v>2024</v>
      </c>
      <c r="G1" s="153">
        <f t="shared" si="0"/>
        <v>2025</v>
      </c>
      <c r="H1" s="153">
        <f t="shared" si="0"/>
        <v>2026</v>
      </c>
      <c r="I1" s="153">
        <f t="shared" si="0"/>
        <v>2027</v>
      </c>
      <c r="J1" s="153">
        <f t="shared" si="0"/>
        <v>2028</v>
      </c>
      <c r="K1" s="153">
        <f t="shared" si="0"/>
        <v>2029</v>
      </c>
      <c r="L1" s="153">
        <f t="shared" si="0"/>
        <v>2030</v>
      </c>
      <c r="M1" s="153">
        <f t="shared" si="0"/>
        <v>2031</v>
      </c>
      <c r="N1" s="153">
        <f t="shared" si="0"/>
        <v>2032</v>
      </c>
      <c r="O1" s="153">
        <f t="shared" si="0"/>
        <v>2033</v>
      </c>
      <c r="P1" s="153">
        <f t="shared" si="0"/>
        <v>2034</v>
      </c>
      <c r="Q1" s="153">
        <f t="shared" si="0"/>
        <v>2035</v>
      </c>
      <c r="R1" s="153">
        <f t="shared" si="0"/>
        <v>2036</v>
      </c>
      <c r="S1" s="153">
        <f t="shared" si="0"/>
        <v>2037</v>
      </c>
      <c r="T1" s="153">
        <f t="shared" si="0"/>
        <v>2038</v>
      </c>
      <c r="U1" s="153">
        <f t="shared" si="0"/>
        <v>2039</v>
      </c>
      <c r="V1" s="153">
        <f t="shared" si="0"/>
        <v>2040</v>
      </c>
      <c r="W1" s="153">
        <f t="shared" si="0"/>
        <v>2041</v>
      </c>
      <c r="X1" s="153">
        <f t="shared" si="0"/>
        <v>2042</v>
      </c>
      <c r="Y1" s="153">
        <f t="shared" si="0"/>
        <v>2043</v>
      </c>
      <c r="Z1" s="153">
        <f t="shared" si="0"/>
        <v>2044</v>
      </c>
      <c r="AA1" s="153">
        <f t="shared" si="0"/>
        <v>2045</v>
      </c>
      <c r="AB1" s="153">
        <f t="shared" si="0"/>
        <v>2046</v>
      </c>
      <c r="AC1" s="153">
        <f t="shared" si="0"/>
        <v>2047</v>
      </c>
      <c r="AD1" s="153">
        <f t="shared" si="0"/>
        <v>2048</v>
      </c>
      <c r="AE1" s="153">
        <f t="shared" si="0"/>
        <v>2049</v>
      </c>
      <c r="AF1" s="153">
        <f t="shared" si="0"/>
        <v>2050</v>
      </c>
    </row>
    <row r="2" spans="1:35" x14ac:dyDescent="0.25">
      <c r="A2" s="153" t="s">
        <v>1137</v>
      </c>
      <c r="B2" s="31">
        <f>B8+B9</f>
        <v>1.7713993971129463E-6</v>
      </c>
      <c r="C2" s="31">
        <f t="shared" ref="C2:AF2" si="1">C8+C9</f>
        <v>2.6360218137939152E-6</v>
      </c>
      <c r="D2" s="31">
        <f t="shared" si="1"/>
        <v>2.5834805564136643E-6</v>
      </c>
      <c r="E2" s="31">
        <f t="shared" si="1"/>
        <v>2.6086419810496713E-6</v>
      </c>
      <c r="F2" s="31">
        <f t="shared" si="1"/>
        <v>2.6270679278029263E-6</v>
      </c>
      <c r="G2" s="31">
        <f t="shared" si="1"/>
        <v>2.6535917594364729E-6</v>
      </c>
      <c r="H2" s="31">
        <f t="shared" si="1"/>
        <v>2.6842281591695682E-6</v>
      </c>
      <c r="I2" s="31">
        <f t="shared" si="1"/>
        <v>2.6964831169534386E-6</v>
      </c>
      <c r="J2" s="31">
        <f t="shared" si="1"/>
        <v>2.7183544281630462E-6</v>
      </c>
      <c r="K2" s="31">
        <f t="shared" si="1"/>
        <v>2.7340467925906275E-6</v>
      </c>
      <c r="L2" s="31">
        <f t="shared" si="1"/>
        <v>3.006649254007491E-6</v>
      </c>
      <c r="M2" s="31">
        <f t="shared" si="1"/>
        <v>3.0189711900477575E-6</v>
      </c>
      <c r="N2" s="31">
        <f t="shared" si="1"/>
        <v>3.0277367206719483E-6</v>
      </c>
      <c r="O2" s="31">
        <f t="shared" si="1"/>
        <v>3.0883413586100865E-6</v>
      </c>
      <c r="P2" s="31">
        <f t="shared" si="1"/>
        <v>3.1037358208477796E-6</v>
      </c>
      <c r="Q2" s="31">
        <f t="shared" si="1"/>
        <v>3.1226018788501587E-6</v>
      </c>
      <c r="R2" s="31">
        <f t="shared" si="1"/>
        <v>3.1403861164340477E-6</v>
      </c>
      <c r="S2" s="31">
        <f t="shared" si="1"/>
        <v>3.1514961070824521E-6</v>
      </c>
      <c r="T2" s="31">
        <f t="shared" si="1"/>
        <v>3.1731890306586882E-6</v>
      </c>
      <c r="U2" s="31">
        <f t="shared" si="1"/>
        <v>3.1939580374505995E-6</v>
      </c>
      <c r="V2" s="31">
        <f t="shared" si="1"/>
        <v>3.2065579811491522E-6</v>
      </c>
      <c r="W2" s="31">
        <f t="shared" si="1"/>
        <v>3.223254724688873E-6</v>
      </c>
      <c r="X2" s="31">
        <f t="shared" si="1"/>
        <v>3.2525913483572526E-6</v>
      </c>
      <c r="Y2" s="31">
        <f t="shared" si="1"/>
        <v>3.2713539547952972E-6</v>
      </c>
      <c r="Z2" s="31">
        <f t="shared" si="1"/>
        <v>3.28697108842004E-6</v>
      </c>
      <c r="AA2" s="31">
        <f t="shared" si="1"/>
        <v>3.3023596559817012E-6</v>
      </c>
      <c r="AB2" s="31">
        <f t="shared" si="1"/>
        <v>3.3246875098498671E-6</v>
      </c>
      <c r="AC2" s="31">
        <f t="shared" si="1"/>
        <v>3.3431564140546947E-6</v>
      </c>
      <c r="AD2" s="31">
        <f t="shared" si="1"/>
        <v>3.3665960038222052E-6</v>
      </c>
      <c r="AE2" s="31">
        <f t="shared" si="1"/>
        <v>3.3849868035696295E-6</v>
      </c>
      <c r="AF2" s="31">
        <f t="shared" si="1"/>
        <v>3.4049524397020391E-6</v>
      </c>
    </row>
    <row r="3" spans="1:35" x14ac:dyDescent="0.25"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</row>
    <row r="4" spans="1:35" x14ac:dyDescent="0.25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</row>
    <row r="5" spans="1:35" x14ac:dyDescent="0.25">
      <c r="A5" s="46" t="s">
        <v>1131</v>
      </c>
    </row>
    <row r="6" spans="1:35" x14ac:dyDescent="0.25">
      <c r="A6" s="153" t="s">
        <v>1123</v>
      </c>
      <c r="B6" s="153">
        <f t="shared" ref="B6:AF6" si="2">$C$14</f>
        <v>7.2499999999999995E-2</v>
      </c>
      <c r="C6" s="153">
        <f t="shared" si="2"/>
        <v>7.2499999999999995E-2</v>
      </c>
      <c r="D6" s="153">
        <f t="shared" si="2"/>
        <v>7.2499999999999995E-2</v>
      </c>
      <c r="E6" s="153">
        <f t="shared" si="2"/>
        <v>7.2499999999999995E-2</v>
      </c>
      <c r="F6" s="153">
        <f t="shared" si="2"/>
        <v>7.2499999999999995E-2</v>
      </c>
      <c r="G6" s="153">
        <f t="shared" si="2"/>
        <v>7.2499999999999995E-2</v>
      </c>
      <c r="H6" s="153">
        <f t="shared" si="2"/>
        <v>7.2499999999999995E-2</v>
      </c>
      <c r="I6" s="153">
        <f t="shared" si="2"/>
        <v>7.2499999999999995E-2</v>
      </c>
      <c r="J6" s="153">
        <f t="shared" si="2"/>
        <v>7.2499999999999995E-2</v>
      </c>
      <c r="K6" s="153">
        <f t="shared" si="2"/>
        <v>7.2499999999999995E-2</v>
      </c>
      <c r="L6" s="153">
        <f t="shared" si="2"/>
        <v>7.2499999999999995E-2</v>
      </c>
      <c r="M6" s="153">
        <f t="shared" si="2"/>
        <v>7.2499999999999995E-2</v>
      </c>
      <c r="N6" s="153">
        <f t="shared" si="2"/>
        <v>7.2499999999999995E-2</v>
      </c>
      <c r="O6" s="153">
        <f t="shared" si="2"/>
        <v>7.2499999999999995E-2</v>
      </c>
      <c r="P6" s="153">
        <f t="shared" si="2"/>
        <v>7.2499999999999995E-2</v>
      </c>
      <c r="Q6" s="153">
        <f t="shared" si="2"/>
        <v>7.2499999999999995E-2</v>
      </c>
      <c r="R6" s="153">
        <f t="shared" si="2"/>
        <v>7.2499999999999995E-2</v>
      </c>
      <c r="S6" s="153">
        <f t="shared" si="2"/>
        <v>7.2499999999999995E-2</v>
      </c>
      <c r="T6" s="153">
        <f t="shared" si="2"/>
        <v>7.2499999999999995E-2</v>
      </c>
      <c r="U6" s="153">
        <f t="shared" si="2"/>
        <v>7.2499999999999995E-2</v>
      </c>
      <c r="V6" s="153">
        <f t="shared" si="2"/>
        <v>7.2499999999999995E-2</v>
      </c>
      <c r="W6" s="153">
        <f t="shared" si="2"/>
        <v>7.2499999999999995E-2</v>
      </c>
      <c r="X6" s="153">
        <f t="shared" si="2"/>
        <v>7.2499999999999995E-2</v>
      </c>
      <c r="Y6" s="153">
        <f t="shared" si="2"/>
        <v>7.2499999999999995E-2</v>
      </c>
      <c r="Z6" s="153">
        <f t="shared" si="2"/>
        <v>7.2499999999999995E-2</v>
      </c>
      <c r="AA6" s="153">
        <f t="shared" si="2"/>
        <v>7.2499999999999995E-2</v>
      </c>
      <c r="AB6" s="153">
        <f t="shared" si="2"/>
        <v>7.2499999999999995E-2</v>
      </c>
      <c r="AC6" s="153">
        <f t="shared" si="2"/>
        <v>7.2499999999999995E-2</v>
      </c>
      <c r="AD6" s="153">
        <f t="shared" si="2"/>
        <v>7.2499999999999995E-2</v>
      </c>
      <c r="AE6" s="153">
        <f t="shared" si="2"/>
        <v>7.2499999999999995E-2</v>
      </c>
      <c r="AF6" s="153">
        <f t="shared" si="2"/>
        <v>7.2499999999999995E-2</v>
      </c>
      <c r="AI6" s="153">
        <f>$C$14</f>
        <v>7.2499999999999995E-2</v>
      </c>
    </row>
    <row r="7" spans="1:35" x14ac:dyDescent="0.25">
      <c r="A7" s="153" t="s">
        <v>1127</v>
      </c>
      <c r="B7" s="70">
        <f>G18</f>
        <v>0.11133231757774489</v>
      </c>
      <c r="C7" s="70">
        <f>G16</f>
        <v>9.5067005035039148E-2</v>
      </c>
      <c r="D7" s="70">
        <f>$C$7</f>
        <v>9.5067005035039148E-2</v>
      </c>
      <c r="E7" s="70">
        <f t="shared" ref="E7:AF7" si="3">$C$7</f>
        <v>9.5067005035039148E-2</v>
      </c>
      <c r="F7" s="70">
        <f t="shared" si="3"/>
        <v>9.5067005035039148E-2</v>
      </c>
      <c r="G7" s="70">
        <f t="shared" si="3"/>
        <v>9.5067005035039148E-2</v>
      </c>
      <c r="H7" s="70">
        <f t="shared" si="3"/>
        <v>9.5067005035039148E-2</v>
      </c>
      <c r="I7" s="70">
        <f t="shared" si="3"/>
        <v>9.5067005035039148E-2</v>
      </c>
      <c r="J7" s="70">
        <f t="shared" si="3"/>
        <v>9.5067005035039148E-2</v>
      </c>
      <c r="K7" s="70">
        <f t="shared" si="3"/>
        <v>9.5067005035039148E-2</v>
      </c>
      <c r="L7" s="70">
        <f t="shared" si="3"/>
        <v>9.5067005035039148E-2</v>
      </c>
      <c r="M7" s="70">
        <f t="shared" si="3"/>
        <v>9.5067005035039148E-2</v>
      </c>
      <c r="N7" s="70">
        <f t="shared" si="3"/>
        <v>9.5067005035039148E-2</v>
      </c>
      <c r="O7" s="70">
        <f t="shared" si="3"/>
        <v>9.5067005035039148E-2</v>
      </c>
      <c r="P7" s="70">
        <f t="shared" si="3"/>
        <v>9.5067005035039148E-2</v>
      </c>
      <c r="Q7" s="70">
        <f t="shared" si="3"/>
        <v>9.5067005035039148E-2</v>
      </c>
      <c r="R7" s="70">
        <f t="shared" si="3"/>
        <v>9.5067005035039148E-2</v>
      </c>
      <c r="S7" s="70">
        <f t="shared" si="3"/>
        <v>9.5067005035039148E-2</v>
      </c>
      <c r="T7" s="70">
        <f t="shared" si="3"/>
        <v>9.5067005035039148E-2</v>
      </c>
      <c r="U7" s="70">
        <f t="shared" si="3"/>
        <v>9.5067005035039148E-2</v>
      </c>
      <c r="V7" s="70">
        <f t="shared" si="3"/>
        <v>9.5067005035039148E-2</v>
      </c>
      <c r="W7" s="70">
        <f t="shared" si="3"/>
        <v>9.5067005035039148E-2</v>
      </c>
      <c r="X7" s="70">
        <f t="shared" si="3"/>
        <v>9.5067005035039148E-2</v>
      </c>
      <c r="Y7" s="70">
        <f t="shared" si="3"/>
        <v>9.5067005035039148E-2</v>
      </c>
      <c r="Z7" s="70">
        <f t="shared" si="3"/>
        <v>9.5067005035039148E-2</v>
      </c>
      <c r="AA7" s="70">
        <f t="shared" si="3"/>
        <v>9.5067005035039148E-2</v>
      </c>
      <c r="AB7" s="70">
        <f t="shared" si="3"/>
        <v>9.5067005035039148E-2</v>
      </c>
      <c r="AC7" s="70">
        <f t="shared" si="3"/>
        <v>9.5067005035039148E-2</v>
      </c>
      <c r="AD7" s="70">
        <f t="shared" si="3"/>
        <v>9.5067005035039148E-2</v>
      </c>
      <c r="AE7" s="70">
        <f t="shared" si="3"/>
        <v>9.5067005035039148E-2</v>
      </c>
      <c r="AF7" s="70">
        <f t="shared" si="3"/>
        <v>9.5067005035039148E-2</v>
      </c>
    </row>
    <row r="8" spans="1:35" x14ac:dyDescent="0.25">
      <c r="A8" s="153" t="s">
        <v>1128</v>
      </c>
      <c r="B8" s="31">
        <f>B7/About!$B$126</f>
        <v>8.1039093890527002E-7</v>
      </c>
      <c r="C8" s="31">
        <f>C7/About!$B$126</f>
        <v>6.9199529072462098E-7</v>
      </c>
      <c r="D8" s="31">
        <f>D7/About!$B$126</f>
        <v>6.9199529072462098E-7</v>
      </c>
      <c r="E8" s="31">
        <f>E7/About!$B$126</f>
        <v>6.9199529072462098E-7</v>
      </c>
      <c r="F8" s="31">
        <f>F7/About!$B$126</f>
        <v>6.9199529072462098E-7</v>
      </c>
      <c r="G8" s="31">
        <f>G7/About!$B$126</f>
        <v>6.9199529072462098E-7</v>
      </c>
      <c r="H8" s="31">
        <f>H7/About!$B$126</f>
        <v>6.9199529072462098E-7</v>
      </c>
      <c r="I8" s="31">
        <f>I7/About!$B$126</f>
        <v>6.9199529072462098E-7</v>
      </c>
      <c r="J8" s="31">
        <f>J7/About!$B$126</f>
        <v>6.9199529072462098E-7</v>
      </c>
      <c r="K8" s="31">
        <f>K7/About!$B$126</f>
        <v>6.9199529072462098E-7</v>
      </c>
      <c r="L8" s="31">
        <f>L7/About!$B$126</f>
        <v>6.9199529072462098E-7</v>
      </c>
      <c r="M8" s="31">
        <f>M7/About!$B$126</f>
        <v>6.9199529072462098E-7</v>
      </c>
      <c r="N8" s="31">
        <f>N7/About!$B$126</f>
        <v>6.9199529072462098E-7</v>
      </c>
      <c r="O8" s="31">
        <f>O7/About!$B$126</f>
        <v>6.9199529072462098E-7</v>
      </c>
      <c r="P8" s="31">
        <f>P7/About!$B$126</f>
        <v>6.9199529072462098E-7</v>
      </c>
      <c r="Q8" s="31">
        <f>Q7/About!$B$126</f>
        <v>6.9199529072462098E-7</v>
      </c>
      <c r="R8" s="31">
        <f>R7/About!$B$126</f>
        <v>6.9199529072462098E-7</v>
      </c>
      <c r="S8" s="31">
        <f>S7/About!$B$126</f>
        <v>6.9199529072462098E-7</v>
      </c>
      <c r="T8" s="31">
        <f>T7/About!$B$126</f>
        <v>6.9199529072462098E-7</v>
      </c>
      <c r="U8" s="31">
        <f>U7/About!$B$126</f>
        <v>6.9199529072462098E-7</v>
      </c>
      <c r="V8" s="31">
        <f>V7/About!$B$126</f>
        <v>6.9199529072462098E-7</v>
      </c>
      <c r="W8" s="31">
        <f>W7/About!$B$126</f>
        <v>6.9199529072462098E-7</v>
      </c>
      <c r="X8" s="31">
        <f>X7/About!$B$126</f>
        <v>6.9199529072462098E-7</v>
      </c>
      <c r="Y8" s="31">
        <f>Y7/About!$B$126</f>
        <v>6.9199529072462098E-7</v>
      </c>
      <c r="Z8" s="31">
        <f>Z7/About!$B$126</f>
        <v>6.9199529072462098E-7</v>
      </c>
      <c r="AA8" s="31">
        <f>AA7/About!$B$126</f>
        <v>6.9199529072462098E-7</v>
      </c>
      <c r="AB8" s="31">
        <f>AB7/About!$B$126</f>
        <v>6.9199529072462098E-7</v>
      </c>
      <c r="AC8" s="31">
        <f>AC7/About!$B$126</f>
        <v>6.9199529072462098E-7</v>
      </c>
      <c r="AD8" s="31">
        <f>AD7/About!$B$126</f>
        <v>6.9199529072462098E-7</v>
      </c>
      <c r="AE8" s="31">
        <f>AE7/About!$B$126</f>
        <v>6.9199529072462098E-7</v>
      </c>
      <c r="AF8" s="31">
        <f>AF7/About!$B$126</f>
        <v>6.9199529072462098E-7</v>
      </c>
    </row>
    <row r="9" spans="1:35" x14ac:dyDescent="0.25">
      <c r="A9" s="153" t="s">
        <v>1130</v>
      </c>
      <c r="B9" s="31">
        <f>B6*Jetkerosene!B17</f>
        <v>9.6100845820767635E-7</v>
      </c>
      <c r="C9" s="31">
        <f>C6*'Gasoline+diesel'!C44</f>
        <v>1.9440265230692942E-6</v>
      </c>
      <c r="D9" s="31">
        <f>D6*'Gasoline+diesel'!D44</f>
        <v>1.8914852656890433E-6</v>
      </c>
      <c r="E9" s="31">
        <f>E6*'Gasoline+diesel'!E44</f>
        <v>1.9166466903250503E-6</v>
      </c>
      <c r="F9" s="31">
        <f>F6*'Gasoline+diesel'!F44</f>
        <v>1.9350726370783053E-6</v>
      </c>
      <c r="G9" s="31">
        <f>G6*'Gasoline+diesel'!G44</f>
        <v>1.9615964687118519E-6</v>
      </c>
      <c r="H9" s="31">
        <f>H6*'Gasoline+diesel'!H44</f>
        <v>1.9922328684449472E-6</v>
      </c>
      <c r="I9" s="31">
        <f>I6*'Gasoline+diesel'!I44</f>
        <v>2.0044878262288176E-6</v>
      </c>
      <c r="J9" s="31">
        <f>J6*'Gasoline+diesel'!J44</f>
        <v>2.0263591374384252E-6</v>
      </c>
      <c r="K9" s="31">
        <f>K6*'Gasoline+diesel'!K44</f>
        <v>2.0420515018660065E-6</v>
      </c>
      <c r="L9" s="31">
        <f>L6*'Gasoline+diesel'!L44</f>
        <v>2.3146539632828701E-6</v>
      </c>
      <c r="M9" s="31">
        <f>M6*'Gasoline+diesel'!M44</f>
        <v>2.3269758993231366E-6</v>
      </c>
      <c r="N9" s="31">
        <f>N6*'Gasoline+diesel'!N44</f>
        <v>2.3357414299473273E-6</v>
      </c>
      <c r="O9" s="31">
        <f>O6*'Gasoline+diesel'!O44</f>
        <v>2.3963460678854655E-6</v>
      </c>
      <c r="P9" s="31">
        <f>P6*'Gasoline+diesel'!P44</f>
        <v>2.4117405301231586E-6</v>
      </c>
      <c r="Q9" s="31">
        <f>Q6*'Gasoline+diesel'!Q44</f>
        <v>2.4306065881255377E-6</v>
      </c>
      <c r="R9" s="31">
        <f>R6*'Gasoline+diesel'!R44</f>
        <v>2.4483908257094267E-6</v>
      </c>
      <c r="S9" s="31">
        <f>S6*'Gasoline+diesel'!S44</f>
        <v>2.4595008163578311E-6</v>
      </c>
      <c r="T9" s="31">
        <f>T6*'Gasoline+diesel'!T44</f>
        <v>2.4811937399340672E-6</v>
      </c>
      <c r="U9" s="31">
        <f>U6*'Gasoline+diesel'!U44</f>
        <v>2.5019627467259785E-6</v>
      </c>
      <c r="V9" s="31">
        <f>V6*'Gasoline+diesel'!V44</f>
        <v>2.5145626904245312E-6</v>
      </c>
      <c r="W9" s="31">
        <f>W6*'Gasoline+diesel'!W44</f>
        <v>2.5312594339642521E-6</v>
      </c>
      <c r="X9" s="31">
        <f>X6*'Gasoline+diesel'!X44</f>
        <v>2.5605960576326316E-6</v>
      </c>
      <c r="Y9" s="31">
        <f>Y6*'Gasoline+diesel'!Y44</f>
        <v>2.5793586640706762E-6</v>
      </c>
      <c r="Z9" s="31">
        <f>Z6*'Gasoline+diesel'!Z44</f>
        <v>2.594975797695419E-6</v>
      </c>
      <c r="AA9" s="31">
        <f>AA6*'Gasoline+diesel'!AA44</f>
        <v>2.6103643652570803E-6</v>
      </c>
      <c r="AB9" s="31">
        <f>AB6*'Gasoline+diesel'!AB44</f>
        <v>2.6326922191252462E-6</v>
      </c>
      <c r="AC9" s="31">
        <f>AC6*'Gasoline+diesel'!AC44</f>
        <v>2.6511611233300737E-6</v>
      </c>
      <c r="AD9" s="31">
        <f>AD6*'Gasoline+diesel'!AD44</f>
        <v>2.6746007130975843E-6</v>
      </c>
      <c r="AE9" s="31">
        <f>AE6*'Gasoline+diesel'!AE44</f>
        <v>2.6929915128450085E-6</v>
      </c>
      <c r="AF9" s="31">
        <f>AF6*'Gasoline+diesel'!AF44</f>
        <v>2.7129571489774181E-6</v>
      </c>
    </row>
    <row r="10" spans="1:35" x14ac:dyDescent="0.25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</row>
    <row r="11" spans="1:35" x14ac:dyDescent="0.25">
      <c r="B11" s="31"/>
    </row>
    <row r="12" spans="1:35" x14ac:dyDescent="0.25">
      <c r="C12" s="153" t="s">
        <v>1126</v>
      </c>
      <c r="D12" s="153" t="s">
        <v>1121</v>
      </c>
      <c r="E12" s="153" t="s">
        <v>1122</v>
      </c>
      <c r="F12" s="153" t="s">
        <v>1124</v>
      </c>
      <c r="G12" s="153" t="s">
        <v>1125</v>
      </c>
    </row>
    <row r="13" spans="1:35" x14ac:dyDescent="0.25">
      <c r="A13" s="153" t="s">
        <v>1116</v>
      </c>
      <c r="B13" s="153" t="s">
        <v>1117</v>
      </c>
    </row>
    <row r="14" spans="1:35" x14ac:dyDescent="0.25">
      <c r="B14" s="153">
        <v>2022</v>
      </c>
      <c r="C14" s="153">
        <v>7.2499999999999995E-2</v>
      </c>
      <c r="D14" s="156">
        <f>D15</f>
        <v>7.9000000000000001E-2</v>
      </c>
      <c r="E14" s="62">
        <v>0.02</v>
      </c>
      <c r="F14" s="70">
        <f>D14+E14</f>
        <v>9.9000000000000005E-2</v>
      </c>
    </row>
    <row r="15" spans="1:35" x14ac:dyDescent="0.25">
      <c r="A15" s="153" t="s">
        <v>1120</v>
      </c>
      <c r="C15" s="153">
        <v>7.2499999999999995E-2</v>
      </c>
      <c r="D15" s="156">
        <v>7.9000000000000001E-2</v>
      </c>
      <c r="E15" s="62">
        <v>0.02</v>
      </c>
      <c r="F15" s="70">
        <f t="shared" ref="F15:F19" si="4">D15+E15</f>
        <v>9.9000000000000005E-2</v>
      </c>
    </row>
    <row r="16" spans="1:35" x14ac:dyDescent="0.25">
      <c r="B16" s="153">
        <v>2021</v>
      </c>
      <c r="C16" s="153">
        <v>7.2499999999999995E-2</v>
      </c>
      <c r="D16" s="156">
        <f>(D15+D17)/2</f>
        <v>9.2499999999999999E-2</v>
      </c>
      <c r="E16" s="62">
        <v>0.02</v>
      </c>
      <c r="F16" s="70">
        <f t="shared" si="4"/>
        <v>0.1125</v>
      </c>
      <c r="G16" s="70">
        <f>F16*About!C182</f>
        <v>9.5067005035039148E-2</v>
      </c>
    </row>
    <row r="17" spans="1:7" x14ac:dyDescent="0.25">
      <c r="A17" s="153" t="s">
        <v>1119</v>
      </c>
      <c r="C17" s="153">
        <v>7.2499999999999995E-2</v>
      </c>
      <c r="D17" s="156">
        <v>0.106</v>
      </c>
      <c r="E17" s="62">
        <v>0.02</v>
      </c>
      <c r="F17" s="70">
        <f t="shared" si="4"/>
        <v>0.126</v>
      </c>
    </row>
    <row r="18" spans="1:7" x14ac:dyDescent="0.25">
      <c r="B18" s="153">
        <v>2020</v>
      </c>
      <c r="C18" s="153">
        <v>7.2499999999999995E-2</v>
      </c>
      <c r="D18" s="156">
        <f>(D17+D19)/2</f>
        <v>0.1055</v>
      </c>
      <c r="E18" s="62">
        <v>0.02</v>
      </c>
      <c r="F18" s="70">
        <f t="shared" si="4"/>
        <v>0.1255</v>
      </c>
      <c r="G18" s="70">
        <f>F18*About!C183</f>
        <v>0.11133231757774489</v>
      </c>
    </row>
    <row r="19" spans="1:7" x14ac:dyDescent="0.25">
      <c r="A19" s="153" t="s">
        <v>1118</v>
      </c>
      <c r="C19" s="153">
        <v>7.2499999999999995E-2</v>
      </c>
      <c r="D19" s="156">
        <v>0.105</v>
      </c>
      <c r="E19" s="62">
        <v>0.02</v>
      </c>
      <c r="F19" s="70">
        <f t="shared" si="4"/>
        <v>0.125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714E-2B8F-4A3C-9E70-EB36A97C61DF}">
  <sheetPr>
    <tabColor theme="0" tint="-0.14999847407452621"/>
  </sheetPr>
  <dimension ref="A1:AG66"/>
  <sheetViews>
    <sheetView workbookViewId="0">
      <selection activeCell="B7" sqref="B7"/>
    </sheetView>
  </sheetViews>
  <sheetFormatPr defaultColWidth="8.85546875" defaultRowHeight="15" x14ac:dyDescent="0.25"/>
  <cols>
    <col min="1" max="1" width="32.85546875" style="153" customWidth="1"/>
    <col min="2" max="16384" width="8.85546875" style="153"/>
  </cols>
  <sheetData>
    <row r="1" spans="1:33" x14ac:dyDescent="0.25">
      <c r="A1" s="46" t="s">
        <v>238</v>
      </c>
      <c r="B1" s="153">
        <v>8.4919999999999995E-2</v>
      </c>
    </row>
    <row r="2" spans="1:33" x14ac:dyDescent="0.25">
      <c r="A2" s="10" t="s">
        <v>239</v>
      </c>
    </row>
    <row r="11" spans="1:33" x14ac:dyDescent="0.25">
      <c r="B11" s="46">
        <v>2019</v>
      </c>
      <c r="C11" s="46">
        <v>2020</v>
      </c>
      <c r="D11" s="46">
        <v>2021</v>
      </c>
      <c r="E11" s="46">
        <v>2022</v>
      </c>
      <c r="F11" s="46">
        <v>2023</v>
      </c>
      <c r="G11" s="46">
        <v>2024</v>
      </c>
      <c r="H11" s="46">
        <v>2025</v>
      </c>
      <c r="I11" s="46">
        <v>2026</v>
      </c>
      <c r="J11" s="46">
        <v>2027</v>
      </c>
      <c r="K11" s="46">
        <v>2028</v>
      </c>
      <c r="L11" s="46">
        <v>2029</v>
      </c>
      <c r="M11" s="46">
        <v>2030</v>
      </c>
      <c r="N11" s="46">
        <v>2031</v>
      </c>
      <c r="O11" s="46">
        <v>2032</v>
      </c>
      <c r="P11" s="46">
        <v>2033</v>
      </c>
      <c r="Q11" s="46">
        <v>2034</v>
      </c>
      <c r="R11" s="46">
        <v>2035</v>
      </c>
      <c r="S11" s="46">
        <v>2036</v>
      </c>
      <c r="T11" s="46">
        <v>2037</v>
      </c>
      <c r="U11" s="46">
        <v>2038</v>
      </c>
      <c r="V11" s="46">
        <v>2039</v>
      </c>
      <c r="W11" s="46">
        <v>2040</v>
      </c>
      <c r="X11" s="46">
        <v>2041</v>
      </c>
      <c r="Y11" s="46">
        <v>2042</v>
      </c>
      <c r="Z11" s="46">
        <v>2043</v>
      </c>
      <c r="AA11" s="46">
        <v>2044</v>
      </c>
      <c r="AB11" s="46">
        <v>2045</v>
      </c>
      <c r="AC11" s="46">
        <v>2046</v>
      </c>
      <c r="AD11" s="46">
        <v>2047</v>
      </c>
      <c r="AE11" s="46">
        <v>2048</v>
      </c>
      <c r="AF11" s="46">
        <v>2049</v>
      </c>
      <c r="AG11" s="46">
        <v>2050</v>
      </c>
    </row>
    <row r="12" spans="1:33" x14ac:dyDescent="0.25">
      <c r="A12" s="153" t="s">
        <v>240</v>
      </c>
      <c r="B12" s="153">
        <f t="shared" ref="B12:Q15" si="0">$B$1</f>
        <v>8.4919999999999995E-2</v>
      </c>
      <c r="C12" s="153">
        <f t="shared" si="0"/>
        <v>8.4919999999999995E-2</v>
      </c>
      <c r="D12" s="153">
        <f t="shared" si="0"/>
        <v>8.4919999999999995E-2</v>
      </c>
      <c r="E12" s="153">
        <f t="shared" si="0"/>
        <v>8.4919999999999995E-2</v>
      </c>
      <c r="F12" s="153">
        <f t="shared" si="0"/>
        <v>8.4919999999999995E-2</v>
      </c>
      <c r="G12" s="153">
        <f t="shared" si="0"/>
        <v>8.4919999999999995E-2</v>
      </c>
      <c r="H12" s="153">
        <f t="shared" si="0"/>
        <v>8.4919999999999995E-2</v>
      </c>
      <c r="I12" s="153">
        <f t="shared" si="0"/>
        <v>8.4919999999999995E-2</v>
      </c>
      <c r="J12" s="153">
        <f t="shared" si="0"/>
        <v>8.4919999999999995E-2</v>
      </c>
      <c r="K12" s="153">
        <f t="shared" si="0"/>
        <v>8.4919999999999995E-2</v>
      </c>
      <c r="L12" s="153">
        <f t="shared" si="0"/>
        <v>8.4919999999999995E-2</v>
      </c>
      <c r="M12" s="153">
        <f t="shared" si="0"/>
        <v>8.4919999999999995E-2</v>
      </c>
      <c r="N12" s="153">
        <f t="shared" si="0"/>
        <v>8.4919999999999995E-2</v>
      </c>
      <c r="O12" s="153">
        <f t="shared" si="0"/>
        <v>8.4919999999999995E-2</v>
      </c>
      <c r="P12" s="153">
        <f t="shared" si="0"/>
        <v>8.4919999999999995E-2</v>
      </c>
      <c r="Q12" s="153">
        <f t="shared" si="0"/>
        <v>8.4919999999999995E-2</v>
      </c>
      <c r="R12" s="153">
        <f t="shared" ref="R12:AG15" si="1">$B$1</f>
        <v>8.4919999999999995E-2</v>
      </c>
      <c r="S12" s="153">
        <f t="shared" si="1"/>
        <v>8.4919999999999995E-2</v>
      </c>
      <c r="T12" s="153">
        <f t="shared" si="1"/>
        <v>8.4919999999999995E-2</v>
      </c>
      <c r="U12" s="153">
        <f t="shared" si="1"/>
        <v>8.4919999999999995E-2</v>
      </c>
      <c r="V12" s="153">
        <f t="shared" si="1"/>
        <v>8.4919999999999995E-2</v>
      </c>
      <c r="W12" s="153">
        <f t="shared" si="1"/>
        <v>8.4919999999999995E-2</v>
      </c>
      <c r="X12" s="153">
        <f t="shared" si="1"/>
        <v>8.4919999999999995E-2</v>
      </c>
      <c r="Y12" s="153">
        <f t="shared" si="1"/>
        <v>8.4919999999999995E-2</v>
      </c>
      <c r="Z12" s="153">
        <f t="shared" si="1"/>
        <v>8.4919999999999995E-2</v>
      </c>
      <c r="AA12" s="153">
        <f t="shared" si="1"/>
        <v>8.4919999999999995E-2</v>
      </c>
      <c r="AB12" s="153">
        <f t="shared" si="1"/>
        <v>8.4919999999999995E-2</v>
      </c>
      <c r="AC12" s="153">
        <f t="shared" si="1"/>
        <v>8.4919999999999995E-2</v>
      </c>
      <c r="AD12" s="153">
        <f t="shared" si="1"/>
        <v>8.4919999999999995E-2</v>
      </c>
      <c r="AE12" s="153">
        <f t="shared" si="1"/>
        <v>8.4919999999999995E-2</v>
      </c>
      <c r="AF12" s="153">
        <f t="shared" si="1"/>
        <v>8.4919999999999995E-2</v>
      </c>
      <c r="AG12" s="153">
        <f t="shared" si="1"/>
        <v>8.4919999999999995E-2</v>
      </c>
    </row>
    <row r="13" spans="1:33" x14ac:dyDescent="0.25">
      <c r="A13" s="153" t="s">
        <v>241</v>
      </c>
      <c r="B13" s="153">
        <f t="shared" si="0"/>
        <v>8.4919999999999995E-2</v>
      </c>
      <c r="C13" s="153">
        <f t="shared" si="0"/>
        <v>8.4919999999999995E-2</v>
      </c>
      <c r="D13" s="153">
        <f t="shared" si="0"/>
        <v>8.4919999999999995E-2</v>
      </c>
      <c r="E13" s="153">
        <f t="shared" si="0"/>
        <v>8.4919999999999995E-2</v>
      </c>
      <c r="F13" s="153">
        <f t="shared" si="0"/>
        <v>8.4919999999999995E-2</v>
      </c>
      <c r="G13" s="153">
        <f t="shared" si="0"/>
        <v>8.4919999999999995E-2</v>
      </c>
      <c r="H13" s="153">
        <f t="shared" si="0"/>
        <v>8.4919999999999995E-2</v>
      </c>
      <c r="I13" s="153">
        <f t="shared" si="0"/>
        <v>8.4919999999999995E-2</v>
      </c>
      <c r="J13" s="153">
        <f t="shared" si="0"/>
        <v>8.4919999999999995E-2</v>
      </c>
      <c r="K13" s="153">
        <f t="shared" si="0"/>
        <v>8.4919999999999995E-2</v>
      </c>
      <c r="L13" s="153">
        <f t="shared" si="0"/>
        <v>8.4919999999999995E-2</v>
      </c>
      <c r="M13" s="153">
        <f t="shared" si="0"/>
        <v>8.4919999999999995E-2</v>
      </c>
      <c r="N13" s="153">
        <f t="shared" si="0"/>
        <v>8.4919999999999995E-2</v>
      </c>
      <c r="O13" s="153">
        <f t="shared" si="0"/>
        <v>8.4919999999999995E-2</v>
      </c>
      <c r="P13" s="153">
        <f t="shared" si="0"/>
        <v>8.4919999999999995E-2</v>
      </c>
      <c r="Q13" s="153">
        <f t="shared" si="0"/>
        <v>8.4919999999999995E-2</v>
      </c>
      <c r="R13" s="153">
        <f t="shared" si="1"/>
        <v>8.4919999999999995E-2</v>
      </c>
      <c r="S13" s="153">
        <f t="shared" si="1"/>
        <v>8.4919999999999995E-2</v>
      </c>
      <c r="T13" s="153">
        <f t="shared" si="1"/>
        <v>8.4919999999999995E-2</v>
      </c>
      <c r="U13" s="153">
        <f t="shared" si="1"/>
        <v>8.4919999999999995E-2</v>
      </c>
      <c r="V13" s="153">
        <f t="shared" si="1"/>
        <v>8.4919999999999995E-2</v>
      </c>
      <c r="W13" s="153">
        <f t="shared" si="1"/>
        <v>8.4919999999999995E-2</v>
      </c>
      <c r="X13" s="153">
        <f t="shared" si="1"/>
        <v>8.4919999999999995E-2</v>
      </c>
      <c r="Y13" s="153">
        <f t="shared" si="1"/>
        <v>8.4919999999999995E-2</v>
      </c>
      <c r="Z13" s="153">
        <f t="shared" si="1"/>
        <v>8.4919999999999995E-2</v>
      </c>
      <c r="AA13" s="153">
        <f t="shared" si="1"/>
        <v>8.4919999999999995E-2</v>
      </c>
      <c r="AB13" s="153">
        <f t="shared" si="1"/>
        <v>8.4919999999999995E-2</v>
      </c>
      <c r="AC13" s="153">
        <f t="shared" si="1"/>
        <v>8.4919999999999995E-2</v>
      </c>
      <c r="AD13" s="153">
        <f t="shared" si="1"/>
        <v>8.4919999999999995E-2</v>
      </c>
      <c r="AE13" s="153">
        <f t="shared" si="1"/>
        <v>8.4919999999999995E-2</v>
      </c>
      <c r="AF13" s="153">
        <f t="shared" si="1"/>
        <v>8.4919999999999995E-2</v>
      </c>
      <c r="AG13" s="153">
        <f t="shared" si="1"/>
        <v>8.4919999999999995E-2</v>
      </c>
    </row>
    <row r="14" spans="1:33" x14ac:dyDescent="0.25">
      <c r="A14" s="153" t="s">
        <v>242</v>
      </c>
      <c r="B14" s="153">
        <f t="shared" si="0"/>
        <v>8.4919999999999995E-2</v>
      </c>
      <c r="C14" s="153">
        <f t="shared" si="0"/>
        <v>8.4919999999999995E-2</v>
      </c>
      <c r="D14" s="153">
        <f t="shared" si="0"/>
        <v>8.4919999999999995E-2</v>
      </c>
      <c r="E14" s="153">
        <f t="shared" si="0"/>
        <v>8.4919999999999995E-2</v>
      </c>
      <c r="F14" s="153">
        <f t="shared" si="0"/>
        <v>8.4919999999999995E-2</v>
      </c>
      <c r="G14" s="153">
        <f t="shared" si="0"/>
        <v>8.4919999999999995E-2</v>
      </c>
      <c r="H14" s="153">
        <f t="shared" si="0"/>
        <v>8.4919999999999995E-2</v>
      </c>
      <c r="I14" s="153">
        <f t="shared" si="0"/>
        <v>8.4919999999999995E-2</v>
      </c>
      <c r="J14" s="153">
        <f t="shared" si="0"/>
        <v>8.4919999999999995E-2</v>
      </c>
      <c r="K14" s="153">
        <f t="shared" si="0"/>
        <v>8.4919999999999995E-2</v>
      </c>
      <c r="L14" s="153">
        <f t="shared" si="0"/>
        <v>8.4919999999999995E-2</v>
      </c>
      <c r="M14" s="153">
        <f t="shared" si="0"/>
        <v>8.4919999999999995E-2</v>
      </c>
      <c r="N14" s="153">
        <f t="shared" si="0"/>
        <v>8.4919999999999995E-2</v>
      </c>
      <c r="O14" s="153">
        <f t="shared" si="0"/>
        <v>8.4919999999999995E-2</v>
      </c>
      <c r="P14" s="153">
        <f t="shared" si="0"/>
        <v>8.4919999999999995E-2</v>
      </c>
      <c r="Q14" s="153">
        <f t="shared" si="0"/>
        <v>8.4919999999999995E-2</v>
      </c>
      <c r="R14" s="153">
        <f t="shared" si="1"/>
        <v>8.4919999999999995E-2</v>
      </c>
      <c r="S14" s="153">
        <f t="shared" si="1"/>
        <v>8.4919999999999995E-2</v>
      </c>
      <c r="T14" s="153">
        <f t="shared" si="1"/>
        <v>8.4919999999999995E-2</v>
      </c>
      <c r="U14" s="153">
        <f t="shared" si="1"/>
        <v>8.4919999999999995E-2</v>
      </c>
      <c r="V14" s="153">
        <f t="shared" si="1"/>
        <v>8.4919999999999995E-2</v>
      </c>
      <c r="W14" s="153">
        <f t="shared" si="1"/>
        <v>8.4919999999999995E-2</v>
      </c>
      <c r="X14" s="153">
        <f t="shared" si="1"/>
        <v>8.4919999999999995E-2</v>
      </c>
      <c r="Y14" s="153">
        <f t="shared" si="1"/>
        <v>8.4919999999999995E-2</v>
      </c>
      <c r="Z14" s="153">
        <f t="shared" si="1"/>
        <v>8.4919999999999995E-2</v>
      </c>
      <c r="AA14" s="153">
        <f t="shared" si="1"/>
        <v>8.4919999999999995E-2</v>
      </c>
      <c r="AB14" s="153">
        <f t="shared" si="1"/>
        <v>8.4919999999999995E-2</v>
      </c>
      <c r="AC14" s="153">
        <f t="shared" si="1"/>
        <v>8.4919999999999995E-2</v>
      </c>
      <c r="AD14" s="153">
        <f t="shared" si="1"/>
        <v>8.4919999999999995E-2</v>
      </c>
      <c r="AE14" s="153">
        <f t="shared" si="1"/>
        <v>8.4919999999999995E-2</v>
      </c>
      <c r="AF14" s="153">
        <f t="shared" si="1"/>
        <v>8.4919999999999995E-2</v>
      </c>
      <c r="AG14" s="153">
        <f t="shared" si="1"/>
        <v>8.4919999999999995E-2</v>
      </c>
    </row>
    <row r="15" spans="1:33" x14ac:dyDescent="0.25">
      <c r="A15" s="153" t="s">
        <v>243</v>
      </c>
      <c r="B15" s="153">
        <f t="shared" si="0"/>
        <v>8.4919999999999995E-2</v>
      </c>
      <c r="C15" s="153">
        <f t="shared" si="0"/>
        <v>8.4919999999999995E-2</v>
      </c>
      <c r="D15" s="153">
        <f t="shared" si="0"/>
        <v>8.4919999999999995E-2</v>
      </c>
      <c r="E15" s="153">
        <f t="shared" si="0"/>
        <v>8.4919999999999995E-2</v>
      </c>
      <c r="F15" s="153">
        <f t="shared" si="0"/>
        <v>8.4919999999999995E-2</v>
      </c>
      <c r="G15" s="153">
        <f t="shared" si="0"/>
        <v>8.4919999999999995E-2</v>
      </c>
      <c r="H15" s="153">
        <f t="shared" si="0"/>
        <v>8.4919999999999995E-2</v>
      </c>
      <c r="I15" s="153">
        <f t="shared" si="0"/>
        <v>8.4919999999999995E-2</v>
      </c>
      <c r="J15" s="153">
        <f t="shared" si="0"/>
        <v>8.4919999999999995E-2</v>
      </c>
      <c r="K15" s="153">
        <f t="shared" si="0"/>
        <v>8.4919999999999995E-2</v>
      </c>
      <c r="L15" s="153">
        <f t="shared" si="0"/>
        <v>8.4919999999999995E-2</v>
      </c>
      <c r="M15" s="153">
        <f t="shared" si="0"/>
        <v>8.4919999999999995E-2</v>
      </c>
      <c r="N15" s="153">
        <f t="shared" si="0"/>
        <v>8.4919999999999995E-2</v>
      </c>
      <c r="O15" s="153">
        <f t="shared" si="0"/>
        <v>8.4919999999999995E-2</v>
      </c>
      <c r="P15" s="153">
        <f t="shared" si="0"/>
        <v>8.4919999999999995E-2</v>
      </c>
      <c r="Q15" s="153">
        <f t="shared" si="0"/>
        <v>8.4919999999999995E-2</v>
      </c>
      <c r="R15" s="153">
        <f t="shared" si="1"/>
        <v>8.4919999999999995E-2</v>
      </c>
      <c r="S15" s="153">
        <f t="shared" si="1"/>
        <v>8.4919999999999995E-2</v>
      </c>
      <c r="T15" s="153">
        <f t="shared" si="1"/>
        <v>8.4919999999999995E-2</v>
      </c>
      <c r="U15" s="153">
        <f t="shared" si="1"/>
        <v>8.4919999999999995E-2</v>
      </c>
      <c r="V15" s="153">
        <f t="shared" si="1"/>
        <v>8.4919999999999995E-2</v>
      </c>
      <c r="W15" s="153">
        <f t="shared" si="1"/>
        <v>8.4919999999999995E-2</v>
      </c>
      <c r="X15" s="153">
        <f t="shared" si="1"/>
        <v>8.4919999999999995E-2</v>
      </c>
      <c r="Y15" s="153">
        <f t="shared" si="1"/>
        <v>8.4919999999999995E-2</v>
      </c>
      <c r="Z15" s="153">
        <f t="shared" si="1"/>
        <v>8.4919999999999995E-2</v>
      </c>
      <c r="AA15" s="153">
        <f t="shared" si="1"/>
        <v>8.4919999999999995E-2</v>
      </c>
      <c r="AB15" s="153">
        <f t="shared" si="1"/>
        <v>8.4919999999999995E-2</v>
      </c>
      <c r="AC15" s="153">
        <f t="shared" si="1"/>
        <v>8.4919999999999995E-2</v>
      </c>
      <c r="AD15" s="153">
        <f t="shared" si="1"/>
        <v>8.4919999999999995E-2</v>
      </c>
      <c r="AE15" s="153">
        <f t="shared" si="1"/>
        <v>8.4919999999999995E-2</v>
      </c>
      <c r="AF15" s="153">
        <f t="shared" si="1"/>
        <v>8.4919999999999995E-2</v>
      </c>
      <c r="AG15" s="153">
        <f t="shared" si="1"/>
        <v>8.4919999999999995E-2</v>
      </c>
    </row>
    <row r="16" spans="1:33" x14ac:dyDescent="0.25">
      <c r="A16" s="5" t="s">
        <v>244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</row>
    <row r="17" spans="1:33" x14ac:dyDescent="0.25">
      <c r="A17" s="5" t="s">
        <v>245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</row>
    <row r="18" spans="1:33" x14ac:dyDescent="0.25">
      <c r="A18" s="5" t="s">
        <v>246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</row>
    <row r="19" spans="1:33" x14ac:dyDescent="0.25">
      <c r="A19" s="153" t="s">
        <v>5</v>
      </c>
      <c r="B19" s="153">
        <f t="shared" ref="B19:AG19" si="2">$B$1</f>
        <v>8.4919999999999995E-2</v>
      </c>
      <c r="C19" s="153">
        <f t="shared" si="2"/>
        <v>8.4919999999999995E-2</v>
      </c>
      <c r="D19" s="153">
        <f t="shared" si="2"/>
        <v>8.4919999999999995E-2</v>
      </c>
      <c r="E19" s="153">
        <f t="shared" si="2"/>
        <v>8.4919999999999995E-2</v>
      </c>
      <c r="F19" s="153">
        <f t="shared" si="2"/>
        <v>8.4919999999999995E-2</v>
      </c>
      <c r="G19" s="153">
        <f t="shared" si="2"/>
        <v>8.4919999999999995E-2</v>
      </c>
      <c r="H19" s="153">
        <f t="shared" si="2"/>
        <v>8.4919999999999995E-2</v>
      </c>
      <c r="I19" s="153">
        <f t="shared" si="2"/>
        <v>8.4919999999999995E-2</v>
      </c>
      <c r="J19" s="153">
        <f t="shared" si="2"/>
        <v>8.4919999999999995E-2</v>
      </c>
      <c r="K19" s="153">
        <f t="shared" si="2"/>
        <v>8.4919999999999995E-2</v>
      </c>
      <c r="L19" s="153">
        <f t="shared" si="2"/>
        <v>8.4919999999999995E-2</v>
      </c>
      <c r="M19" s="153">
        <f t="shared" si="2"/>
        <v>8.4919999999999995E-2</v>
      </c>
      <c r="N19" s="153">
        <f t="shared" si="2"/>
        <v>8.4919999999999995E-2</v>
      </c>
      <c r="O19" s="153">
        <f t="shared" si="2"/>
        <v>8.4919999999999995E-2</v>
      </c>
      <c r="P19" s="153">
        <f t="shared" si="2"/>
        <v>8.4919999999999995E-2</v>
      </c>
      <c r="Q19" s="153">
        <f t="shared" si="2"/>
        <v>8.4919999999999995E-2</v>
      </c>
      <c r="R19" s="153">
        <f t="shared" si="2"/>
        <v>8.4919999999999995E-2</v>
      </c>
      <c r="S19" s="153">
        <f t="shared" si="2"/>
        <v>8.4919999999999995E-2</v>
      </c>
      <c r="T19" s="153">
        <f t="shared" si="2"/>
        <v>8.4919999999999995E-2</v>
      </c>
      <c r="U19" s="153">
        <f t="shared" si="2"/>
        <v>8.4919999999999995E-2</v>
      </c>
      <c r="V19" s="153">
        <f t="shared" si="2"/>
        <v>8.4919999999999995E-2</v>
      </c>
      <c r="W19" s="153">
        <f t="shared" si="2"/>
        <v>8.4919999999999995E-2</v>
      </c>
      <c r="X19" s="153">
        <f t="shared" si="2"/>
        <v>8.4919999999999995E-2</v>
      </c>
      <c r="Y19" s="153">
        <f t="shared" si="2"/>
        <v>8.4919999999999995E-2</v>
      </c>
      <c r="Z19" s="153">
        <f t="shared" si="2"/>
        <v>8.4919999999999995E-2</v>
      </c>
      <c r="AA19" s="153">
        <f t="shared" si="2"/>
        <v>8.4919999999999995E-2</v>
      </c>
      <c r="AB19" s="153">
        <f t="shared" si="2"/>
        <v>8.4919999999999995E-2</v>
      </c>
      <c r="AC19" s="153">
        <f t="shared" si="2"/>
        <v>8.4919999999999995E-2</v>
      </c>
      <c r="AD19" s="153">
        <f t="shared" si="2"/>
        <v>8.4919999999999995E-2</v>
      </c>
      <c r="AE19" s="153">
        <f t="shared" si="2"/>
        <v>8.4919999999999995E-2</v>
      </c>
      <c r="AF19" s="153">
        <f t="shared" si="2"/>
        <v>8.4919999999999995E-2</v>
      </c>
      <c r="AG19" s="153">
        <f t="shared" si="2"/>
        <v>8.4919999999999995E-2</v>
      </c>
    </row>
    <row r="20" spans="1:33" x14ac:dyDescent="0.25">
      <c r="A20" s="153" t="s">
        <v>247</v>
      </c>
      <c r="B20" s="153" t="s">
        <v>1150</v>
      </c>
    </row>
    <row r="21" spans="1:33" x14ac:dyDescent="0.25">
      <c r="A21" s="153" t="s">
        <v>248</v>
      </c>
      <c r="B21" s="153" t="s">
        <v>1150</v>
      </c>
    </row>
    <row r="22" spans="1:33" x14ac:dyDescent="0.25">
      <c r="A22" s="153" t="s">
        <v>249</v>
      </c>
      <c r="B22" s="153" t="s">
        <v>1150</v>
      </c>
    </row>
    <row r="23" spans="1:33" x14ac:dyDescent="0.25">
      <c r="A23" s="153" t="s">
        <v>12</v>
      </c>
      <c r="B23" s="153" t="s">
        <v>1150</v>
      </c>
    </row>
    <row r="24" spans="1:33" x14ac:dyDescent="0.25">
      <c r="A24" s="153" t="s">
        <v>250</v>
      </c>
      <c r="B24" s="153" t="s">
        <v>1150</v>
      </c>
    </row>
    <row r="25" spans="1:33" x14ac:dyDescent="0.25">
      <c r="A25" s="153" t="s">
        <v>14</v>
      </c>
      <c r="B25" s="153">
        <f t="shared" ref="B25:AG25" si="3">$B$1</f>
        <v>8.4919999999999995E-2</v>
      </c>
      <c r="C25" s="153">
        <f t="shared" si="3"/>
        <v>8.4919999999999995E-2</v>
      </c>
      <c r="D25" s="153">
        <f t="shared" si="3"/>
        <v>8.4919999999999995E-2</v>
      </c>
      <c r="E25" s="153">
        <f t="shared" si="3"/>
        <v>8.4919999999999995E-2</v>
      </c>
      <c r="F25" s="153">
        <f t="shared" si="3"/>
        <v>8.4919999999999995E-2</v>
      </c>
      <c r="G25" s="153">
        <f t="shared" si="3"/>
        <v>8.4919999999999995E-2</v>
      </c>
      <c r="H25" s="153">
        <f t="shared" si="3"/>
        <v>8.4919999999999995E-2</v>
      </c>
      <c r="I25" s="153">
        <f t="shared" si="3"/>
        <v>8.4919999999999995E-2</v>
      </c>
      <c r="J25" s="153">
        <f t="shared" si="3"/>
        <v>8.4919999999999995E-2</v>
      </c>
      <c r="K25" s="153">
        <f t="shared" si="3"/>
        <v>8.4919999999999995E-2</v>
      </c>
      <c r="L25" s="153">
        <f t="shared" si="3"/>
        <v>8.4919999999999995E-2</v>
      </c>
      <c r="M25" s="153">
        <f t="shared" si="3"/>
        <v>8.4919999999999995E-2</v>
      </c>
      <c r="N25" s="153">
        <f t="shared" si="3"/>
        <v>8.4919999999999995E-2</v>
      </c>
      <c r="O25" s="153">
        <f t="shared" si="3"/>
        <v>8.4919999999999995E-2</v>
      </c>
      <c r="P25" s="153">
        <f t="shared" si="3"/>
        <v>8.4919999999999995E-2</v>
      </c>
      <c r="Q25" s="153">
        <f t="shared" si="3"/>
        <v>8.4919999999999995E-2</v>
      </c>
      <c r="R25" s="153">
        <f t="shared" si="3"/>
        <v>8.4919999999999995E-2</v>
      </c>
      <c r="S25" s="153">
        <f t="shared" si="3"/>
        <v>8.4919999999999995E-2</v>
      </c>
      <c r="T25" s="153">
        <f t="shared" si="3"/>
        <v>8.4919999999999995E-2</v>
      </c>
      <c r="U25" s="153">
        <f t="shared" si="3"/>
        <v>8.4919999999999995E-2</v>
      </c>
      <c r="V25" s="153">
        <f t="shared" si="3"/>
        <v>8.4919999999999995E-2</v>
      </c>
      <c r="W25" s="153">
        <f t="shared" si="3"/>
        <v>8.4919999999999995E-2</v>
      </c>
      <c r="X25" s="153">
        <f t="shared" si="3"/>
        <v>8.4919999999999995E-2</v>
      </c>
      <c r="Y25" s="153">
        <f t="shared" si="3"/>
        <v>8.4919999999999995E-2</v>
      </c>
      <c r="Z25" s="153">
        <f t="shared" si="3"/>
        <v>8.4919999999999995E-2</v>
      </c>
      <c r="AA25" s="153">
        <f t="shared" si="3"/>
        <v>8.4919999999999995E-2</v>
      </c>
      <c r="AB25" s="153">
        <f t="shared" si="3"/>
        <v>8.4919999999999995E-2</v>
      </c>
      <c r="AC25" s="153">
        <f t="shared" si="3"/>
        <v>8.4919999999999995E-2</v>
      </c>
      <c r="AD25" s="153">
        <f t="shared" si="3"/>
        <v>8.4919999999999995E-2</v>
      </c>
      <c r="AE25" s="153">
        <f t="shared" si="3"/>
        <v>8.4919999999999995E-2</v>
      </c>
      <c r="AF25" s="153">
        <f t="shared" si="3"/>
        <v>8.4919999999999995E-2</v>
      </c>
      <c r="AG25" s="153">
        <f t="shared" si="3"/>
        <v>8.4919999999999995E-2</v>
      </c>
    </row>
    <row r="26" spans="1:33" x14ac:dyDescent="0.25">
      <c r="A26" s="5" t="s">
        <v>251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 x14ac:dyDescent="0.25">
      <c r="A27" s="153" t="s">
        <v>252</v>
      </c>
      <c r="B27" s="153">
        <f t="shared" ref="B27:AG27" si="4">$B$1</f>
        <v>8.4919999999999995E-2</v>
      </c>
      <c r="C27" s="153">
        <f t="shared" si="4"/>
        <v>8.4919999999999995E-2</v>
      </c>
      <c r="D27" s="153">
        <f t="shared" si="4"/>
        <v>8.4919999999999995E-2</v>
      </c>
      <c r="E27" s="153">
        <f t="shared" si="4"/>
        <v>8.4919999999999995E-2</v>
      </c>
      <c r="F27" s="153">
        <f t="shared" si="4"/>
        <v>8.4919999999999995E-2</v>
      </c>
      <c r="G27" s="153">
        <f t="shared" si="4"/>
        <v>8.4919999999999995E-2</v>
      </c>
      <c r="H27" s="153">
        <f t="shared" si="4"/>
        <v>8.4919999999999995E-2</v>
      </c>
      <c r="I27" s="153">
        <f t="shared" si="4"/>
        <v>8.4919999999999995E-2</v>
      </c>
      <c r="J27" s="153">
        <f t="shared" si="4"/>
        <v>8.4919999999999995E-2</v>
      </c>
      <c r="K27" s="153">
        <f t="shared" si="4"/>
        <v>8.4919999999999995E-2</v>
      </c>
      <c r="L27" s="153">
        <f t="shared" si="4"/>
        <v>8.4919999999999995E-2</v>
      </c>
      <c r="M27" s="153">
        <f t="shared" si="4"/>
        <v>8.4919999999999995E-2</v>
      </c>
      <c r="N27" s="153">
        <f t="shared" si="4"/>
        <v>8.4919999999999995E-2</v>
      </c>
      <c r="O27" s="153">
        <f t="shared" si="4"/>
        <v>8.4919999999999995E-2</v>
      </c>
      <c r="P27" s="153">
        <f t="shared" si="4"/>
        <v>8.4919999999999995E-2</v>
      </c>
      <c r="Q27" s="153">
        <f t="shared" si="4"/>
        <v>8.4919999999999995E-2</v>
      </c>
      <c r="R27" s="153">
        <f t="shared" si="4"/>
        <v>8.4919999999999995E-2</v>
      </c>
      <c r="S27" s="153">
        <f t="shared" si="4"/>
        <v>8.4919999999999995E-2</v>
      </c>
      <c r="T27" s="153">
        <f t="shared" si="4"/>
        <v>8.4919999999999995E-2</v>
      </c>
      <c r="U27" s="153">
        <f t="shared" si="4"/>
        <v>8.4919999999999995E-2</v>
      </c>
      <c r="V27" s="153">
        <f t="shared" si="4"/>
        <v>8.4919999999999995E-2</v>
      </c>
      <c r="W27" s="153">
        <f t="shared" si="4"/>
        <v>8.4919999999999995E-2</v>
      </c>
      <c r="X27" s="153">
        <f t="shared" si="4"/>
        <v>8.4919999999999995E-2</v>
      </c>
      <c r="Y27" s="153">
        <f t="shared" si="4"/>
        <v>8.4919999999999995E-2</v>
      </c>
      <c r="Z27" s="153">
        <f t="shared" si="4"/>
        <v>8.4919999999999995E-2</v>
      </c>
      <c r="AA27" s="153">
        <f t="shared" si="4"/>
        <v>8.4919999999999995E-2</v>
      </c>
      <c r="AB27" s="153">
        <f t="shared" si="4"/>
        <v>8.4919999999999995E-2</v>
      </c>
      <c r="AC27" s="153">
        <f t="shared" si="4"/>
        <v>8.4919999999999995E-2</v>
      </c>
      <c r="AD27" s="153">
        <f t="shared" si="4"/>
        <v>8.4919999999999995E-2</v>
      </c>
      <c r="AE27" s="153">
        <f t="shared" si="4"/>
        <v>8.4919999999999995E-2</v>
      </c>
      <c r="AF27" s="153">
        <f t="shared" si="4"/>
        <v>8.4919999999999995E-2</v>
      </c>
      <c r="AG27" s="153">
        <f t="shared" si="4"/>
        <v>8.4919999999999995E-2</v>
      </c>
    </row>
    <row r="28" spans="1:33" x14ac:dyDescent="0.25">
      <c r="A28" s="153" t="s">
        <v>253</v>
      </c>
      <c r="B28" s="153">
        <v>0</v>
      </c>
      <c r="C28" s="153">
        <v>0</v>
      </c>
      <c r="D28" s="153">
        <v>0</v>
      </c>
      <c r="E28" s="153">
        <v>0</v>
      </c>
      <c r="F28" s="153">
        <v>0</v>
      </c>
      <c r="G28" s="153">
        <v>0</v>
      </c>
      <c r="H28" s="153">
        <v>0</v>
      </c>
      <c r="I28" s="153">
        <v>0</v>
      </c>
      <c r="J28" s="153">
        <v>0</v>
      </c>
      <c r="K28" s="153">
        <v>0</v>
      </c>
      <c r="L28" s="153">
        <v>0</v>
      </c>
      <c r="M28" s="153">
        <v>0</v>
      </c>
      <c r="N28" s="153">
        <v>0</v>
      </c>
      <c r="O28" s="153">
        <v>0</v>
      </c>
      <c r="P28" s="153">
        <v>0</v>
      </c>
      <c r="Q28" s="153">
        <v>0</v>
      </c>
      <c r="R28" s="153">
        <v>0</v>
      </c>
      <c r="S28" s="153">
        <v>0</v>
      </c>
      <c r="T28" s="153">
        <v>0</v>
      </c>
      <c r="U28" s="153">
        <v>0</v>
      </c>
      <c r="V28" s="153">
        <v>0</v>
      </c>
      <c r="W28" s="153">
        <v>0</v>
      </c>
      <c r="X28" s="153">
        <v>0</v>
      </c>
      <c r="Y28" s="153">
        <v>0</v>
      </c>
      <c r="Z28" s="153">
        <v>0</v>
      </c>
      <c r="AA28" s="153">
        <v>0</v>
      </c>
      <c r="AB28" s="153">
        <v>0</v>
      </c>
      <c r="AC28" s="153">
        <v>0</v>
      </c>
      <c r="AD28" s="153">
        <v>0</v>
      </c>
      <c r="AE28" s="153">
        <v>0</v>
      </c>
      <c r="AF28" s="153">
        <v>0</v>
      </c>
      <c r="AG28" s="153">
        <v>0</v>
      </c>
    </row>
    <row r="29" spans="1:33" x14ac:dyDescent="0.25">
      <c r="A29" s="153" t="s">
        <v>254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  <c r="R29" s="153">
        <v>0</v>
      </c>
      <c r="S29" s="153">
        <v>0</v>
      </c>
      <c r="T29" s="153">
        <v>0</v>
      </c>
      <c r="U29" s="153">
        <v>0</v>
      </c>
      <c r="V29" s="153">
        <v>0</v>
      </c>
      <c r="W29" s="153">
        <v>0</v>
      </c>
      <c r="X29" s="153">
        <v>0</v>
      </c>
      <c r="Y29" s="153">
        <v>0</v>
      </c>
      <c r="Z29" s="153">
        <v>0</v>
      </c>
      <c r="AA29" s="153">
        <v>0</v>
      </c>
      <c r="AB29" s="153">
        <v>0</v>
      </c>
      <c r="AC29" s="153">
        <v>0</v>
      </c>
      <c r="AD29" s="153">
        <v>0</v>
      </c>
      <c r="AE29" s="153">
        <v>0</v>
      </c>
      <c r="AF29" s="153">
        <v>0</v>
      </c>
      <c r="AG29" s="153">
        <v>0</v>
      </c>
    </row>
    <row r="30" spans="1:33" x14ac:dyDescent="0.25">
      <c r="A30" s="153" t="s">
        <v>255</v>
      </c>
      <c r="B30" s="153">
        <f t="shared" ref="B30:AG30" si="5">$B$1</f>
        <v>8.4919999999999995E-2</v>
      </c>
      <c r="C30" s="153">
        <f t="shared" si="5"/>
        <v>8.4919999999999995E-2</v>
      </c>
      <c r="D30" s="153">
        <f t="shared" si="5"/>
        <v>8.4919999999999995E-2</v>
      </c>
      <c r="E30" s="153">
        <f t="shared" si="5"/>
        <v>8.4919999999999995E-2</v>
      </c>
      <c r="F30" s="153">
        <f t="shared" si="5"/>
        <v>8.4919999999999995E-2</v>
      </c>
      <c r="G30" s="153">
        <f t="shared" si="5"/>
        <v>8.4919999999999995E-2</v>
      </c>
      <c r="H30" s="153">
        <f t="shared" si="5"/>
        <v>8.4919999999999995E-2</v>
      </c>
      <c r="I30" s="153">
        <f t="shared" si="5"/>
        <v>8.4919999999999995E-2</v>
      </c>
      <c r="J30" s="153">
        <f t="shared" si="5"/>
        <v>8.4919999999999995E-2</v>
      </c>
      <c r="K30" s="153">
        <f t="shared" si="5"/>
        <v>8.4919999999999995E-2</v>
      </c>
      <c r="L30" s="153">
        <f t="shared" si="5"/>
        <v>8.4919999999999995E-2</v>
      </c>
      <c r="M30" s="153">
        <f t="shared" si="5"/>
        <v>8.4919999999999995E-2</v>
      </c>
      <c r="N30" s="153">
        <f t="shared" si="5"/>
        <v>8.4919999999999995E-2</v>
      </c>
      <c r="O30" s="153">
        <f t="shared" si="5"/>
        <v>8.4919999999999995E-2</v>
      </c>
      <c r="P30" s="153">
        <f t="shared" si="5"/>
        <v>8.4919999999999995E-2</v>
      </c>
      <c r="Q30" s="153">
        <f t="shared" si="5"/>
        <v>8.4919999999999995E-2</v>
      </c>
      <c r="R30" s="153">
        <f t="shared" si="5"/>
        <v>8.4919999999999995E-2</v>
      </c>
      <c r="S30" s="153">
        <f t="shared" si="5"/>
        <v>8.4919999999999995E-2</v>
      </c>
      <c r="T30" s="153">
        <f t="shared" si="5"/>
        <v>8.4919999999999995E-2</v>
      </c>
      <c r="U30" s="153">
        <f t="shared" si="5"/>
        <v>8.4919999999999995E-2</v>
      </c>
      <c r="V30" s="153">
        <f t="shared" si="5"/>
        <v>8.4919999999999995E-2</v>
      </c>
      <c r="W30" s="153">
        <f t="shared" si="5"/>
        <v>8.4919999999999995E-2</v>
      </c>
      <c r="X30" s="153">
        <f t="shared" si="5"/>
        <v>8.4919999999999995E-2</v>
      </c>
      <c r="Y30" s="153">
        <f t="shared" si="5"/>
        <v>8.4919999999999995E-2</v>
      </c>
      <c r="Z30" s="153">
        <f t="shared" si="5"/>
        <v>8.4919999999999995E-2</v>
      </c>
      <c r="AA30" s="153">
        <f t="shared" si="5"/>
        <v>8.4919999999999995E-2</v>
      </c>
      <c r="AB30" s="153">
        <f t="shared" si="5"/>
        <v>8.4919999999999995E-2</v>
      </c>
      <c r="AC30" s="153">
        <f t="shared" si="5"/>
        <v>8.4919999999999995E-2</v>
      </c>
      <c r="AD30" s="153">
        <f t="shared" si="5"/>
        <v>8.4919999999999995E-2</v>
      </c>
      <c r="AE30" s="153">
        <f t="shared" si="5"/>
        <v>8.4919999999999995E-2</v>
      </c>
      <c r="AF30" s="153">
        <f t="shared" si="5"/>
        <v>8.4919999999999995E-2</v>
      </c>
      <c r="AG30" s="153">
        <f t="shared" si="5"/>
        <v>8.4919999999999995E-2</v>
      </c>
    </row>
    <row r="31" spans="1:33" x14ac:dyDescent="0.25">
      <c r="A31" s="5" t="s">
        <v>256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 x14ac:dyDescent="0.25">
      <c r="A32" s="153" t="s">
        <v>257</v>
      </c>
      <c r="B32" s="153">
        <f t="shared" ref="B32:AG32" si="6">$B$1</f>
        <v>8.4919999999999995E-2</v>
      </c>
      <c r="C32" s="153">
        <f t="shared" si="6"/>
        <v>8.4919999999999995E-2</v>
      </c>
      <c r="D32" s="153">
        <f t="shared" si="6"/>
        <v>8.4919999999999995E-2</v>
      </c>
      <c r="E32" s="153">
        <f t="shared" si="6"/>
        <v>8.4919999999999995E-2</v>
      </c>
      <c r="F32" s="153">
        <f t="shared" si="6"/>
        <v>8.4919999999999995E-2</v>
      </c>
      <c r="G32" s="153">
        <f t="shared" si="6"/>
        <v>8.4919999999999995E-2</v>
      </c>
      <c r="H32" s="153">
        <f t="shared" si="6"/>
        <v>8.4919999999999995E-2</v>
      </c>
      <c r="I32" s="153">
        <f t="shared" si="6"/>
        <v>8.4919999999999995E-2</v>
      </c>
      <c r="J32" s="153">
        <f t="shared" si="6"/>
        <v>8.4919999999999995E-2</v>
      </c>
      <c r="K32" s="153">
        <f t="shared" si="6"/>
        <v>8.4919999999999995E-2</v>
      </c>
      <c r="L32" s="153">
        <f t="shared" si="6"/>
        <v>8.4919999999999995E-2</v>
      </c>
      <c r="M32" s="153">
        <f t="shared" si="6"/>
        <v>8.4919999999999995E-2</v>
      </c>
      <c r="N32" s="153">
        <f t="shared" si="6"/>
        <v>8.4919999999999995E-2</v>
      </c>
      <c r="O32" s="153">
        <f t="shared" si="6"/>
        <v>8.4919999999999995E-2</v>
      </c>
      <c r="P32" s="153">
        <f t="shared" si="6"/>
        <v>8.4919999999999995E-2</v>
      </c>
      <c r="Q32" s="153">
        <f t="shared" si="6"/>
        <v>8.4919999999999995E-2</v>
      </c>
      <c r="R32" s="153">
        <f t="shared" si="6"/>
        <v>8.4919999999999995E-2</v>
      </c>
      <c r="S32" s="153">
        <f t="shared" si="6"/>
        <v>8.4919999999999995E-2</v>
      </c>
      <c r="T32" s="153">
        <f t="shared" si="6"/>
        <v>8.4919999999999995E-2</v>
      </c>
      <c r="U32" s="153">
        <f t="shared" si="6"/>
        <v>8.4919999999999995E-2</v>
      </c>
      <c r="V32" s="153">
        <f t="shared" si="6"/>
        <v>8.4919999999999995E-2</v>
      </c>
      <c r="W32" s="153">
        <f t="shared" si="6"/>
        <v>8.4919999999999995E-2</v>
      </c>
      <c r="X32" s="153">
        <f t="shared" si="6"/>
        <v>8.4919999999999995E-2</v>
      </c>
      <c r="Y32" s="153">
        <f t="shared" si="6"/>
        <v>8.4919999999999995E-2</v>
      </c>
      <c r="Z32" s="153">
        <f t="shared" si="6"/>
        <v>8.4919999999999995E-2</v>
      </c>
      <c r="AA32" s="153">
        <f t="shared" si="6"/>
        <v>8.4919999999999995E-2</v>
      </c>
      <c r="AB32" s="153">
        <f t="shared" si="6"/>
        <v>8.4919999999999995E-2</v>
      </c>
      <c r="AC32" s="153">
        <f t="shared" si="6"/>
        <v>8.4919999999999995E-2</v>
      </c>
      <c r="AD32" s="153">
        <f t="shared" si="6"/>
        <v>8.4919999999999995E-2</v>
      </c>
      <c r="AE32" s="153">
        <f t="shared" si="6"/>
        <v>8.4919999999999995E-2</v>
      </c>
      <c r="AF32" s="153">
        <f t="shared" si="6"/>
        <v>8.4919999999999995E-2</v>
      </c>
      <c r="AG32" s="153">
        <f t="shared" si="6"/>
        <v>8.4919999999999995E-2</v>
      </c>
    </row>
    <row r="35" spans="1:33" x14ac:dyDescent="0.25">
      <c r="A35" s="153" t="s">
        <v>1193</v>
      </c>
      <c r="B35" s="153" t="s">
        <v>7</v>
      </c>
    </row>
    <row r="36" spans="1:33" x14ac:dyDescent="0.25">
      <c r="B36" s="153" t="s">
        <v>8</v>
      </c>
    </row>
    <row r="37" spans="1:33" x14ac:dyDescent="0.25">
      <c r="B37" s="153" t="s">
        <v>9</v>
      </c>
    </row>
    <row r="38" spans="1:33" x14ac:dyDescent="0.25">
      <c r="B38" s="153" t="s">
        <v>10</v>
      </c>
    </row>
    <row r="39" spans="1:33" x14ac:dyDescent="0.25">
      <c r="B39" s="153" t="s">
        <v>11</v>
      </c>
    </row>
    <row r="40" spans="1:33" x14ac:dyDescent="0.25">
      <c r="B40" s="13" t="s">
        <v>238</v>
      </c>
      <c r="E40">
        <v>6.8000000000000005E-2</v>
      </c>
    </row>
    <row r="42" spans="1:33" x14ac:dyDescent="0.25">
      <c r="A42" s="14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</row>
    <row r="43" spans="1:33" x14ac:dyDescent="0.25">
      <c r="A43" s="14"/>
      <c r="B43" s="13">
        <v>2019</v>
      </c>
      <c r="C43" s="13">
        <v>2020</v>
      </c>
      <c r="D43" s="13">
        <v>2021</v>
      </c>
      <c r="E43" s="13">
        <v>2022</v>
      </c>
      <c r="F43" s="13">
        <v>2023</v>
      </c>
      <c r="G43" s="13">
        <v>2024</v>
      </c>
      <c r="H43" s="13">
        <v>2025</v>
      </c>
      <c r="I43" s="13">
        <v>2026</v>
      </c>
      <c r="J43" s="13">
        <v>2027</v>
      </c>
      <c r="K43" s="13">
        <v>2028</v>
      </c>
      <c r="L43" s="13">
        <v>2029</v>
      </c>
      <c r="M43" s="13">
        <v>2030</v>
      </c>
      <c r="N43" s="13">
        <v>2031</v>
      </c>
      <c r="O43" s="13">
        <v>2032</v>
      </c>
      <c r="P43" s="13">
        <v>2033</v>
      </c>
      <c r="Q43" s="13">
        <v>2034</v>
      </c>
      <c r="R43" s="13">
        <v>2035</v>
      </c>
      <c r="S43" s="13">
        <v>2036</v>
      </c>
      <c r="T43" s="13">
        <v>2037</v>
      </c>
      <c r="U43" s="13">
        <v>2038</v>
      </c>
      <c r="V43" s="13">
        <v>2039</v>
      </c>
      <c r="W43" s="13">
        <v>2040</v>
      </c>
      <c r="X43" s="13">
        <v>2041</v>
      </c>
      <c r="Y43" s="13">
        <v>2042</v>
      </c>
      <c r="Z43" s="13">
        <v>2043</v>
      </c>
      <c r="AA43" s="13">
        <v>2044</v>
      </c>
      <c r="AB43" s="13">
        <v>2045</v>
      </c>
      <c r="AC43" s="13">
        <v>2046</v>
      </c>
      <c r="AD43" s="13">
        <v>2047</v>
      </c>
      <c r="AE43" s="13">
        <v>2048</v>
      </c>
      <c r="AF43" s="13">
        <v>2049</v>
      </c>
      <c r="AG43" s="13">
        <v>2050</v>
      </c>
    </row>
    <row r="44" spans="1:33" x14ac:dyDescent="0.25">
      <c r="A44" t="s">
        <v>240</v>
      </c>
      <c r="B44">
        <f t="shared" ref="B44:K47" si="7">$E$40</f>
        <v>6.8000000000000005E-2</v>
      </c>
      <c r="C44">
        <f t="shared" si="7"/>
        <v>6.8000000000000005E-2</v>
      </c>
      <c r="D44">
        <f t="shared" si="7"/>
        <v>6.8000000000000005E-2</v>
      </c>
      <c r="E44">
        <f t="shared" si="7"/>
        <v>6.8000000000000005E-2</v>
      </c>
      <c r="F44">
        <f t="shared" si="7"/>
        <v>6.8000000000000005E-2</v>
      </c>
      <c r="G44">
        <f t="shared" si="7"/>
        <v>6.8000000000000005E-2</v>
      </c>
      <c r="H44">
        <f t="shared" si="7"/>
        <v>6.8000000000000005E-2</v>
      </c>
      <c r="I44">
        <f t="shared" si="7"/>
        <v>6.8000000000000005E-2</v>
      </c>
      <c r="J44">
        <f t="shared" si="7"/>
        <v>6.8000000000000005E-2</v>
      </c>
      <c r="K44">
        <f t="shared" si="7"/>
        <v>6.8000000000000005E-2</v>
      </c>
      <c r="L44">
        <f t="shared" ref="L44:U47" si="8">$E$40</f>
        <v>6.8000000000000005E-2</v>
      </c>
      <c r="M44">
        <f t="shared" si="8"/>
        <v>6.8000000000000005E-2</v>
      </c>
      <c r="N44">
        <f t="shared" si="8"/>
        <v>6.8000000000000005E-2</v>
      </c>
      <c r="O44">
        <f t="shared" si="8"/>
        <v>6.8000000000000005E-2</v>
      </c>
      <c r="P44">
        <f t="shared" si="8"/>
        <v>6.8000000000000005E-2</v>
      </c>
      <c r="Q44">
        <f t="shared" si="8"/>
        <v>6.8000000000000005E-2</v>
      </c>
      <c r="R44">
        <f t="shared" si="8"/>
        <v>6.8000000000000005E-2</v>
      </c>
      <c r="S44">
        <f t="shared" si="8"/>
        <v>6.8000000000000005E-2</v>
      </c>
      <c r="T44">
        <f t="shared" si="8"/>
        <v>6.8000000000000005E-2</v>
      </c>
      <c r="U44">
        <f t="shared" si="8"/>
        <v>6.8000000000000005E-2</v>
      </c>
      <c r="V44">
        <f t="shared" ref="V44:AG47" si="9">$E$40</f>
        <v>6.8000000000000005E-2</v>
      </c>
      <c r="W44">
        <f t="shared" si="9"/>
        <v>6.8000000000000005E-2</v>
      </c>
      <c r="X44">
        <f t="shared" si="9"/>
        <v>6.8000000000000005E-2</v>
      </c>
      <c r="Y44">
        <f t="shared" si="9"/>
        <v>6.8000000000000005E-2</v>
      </c>
      <c r="Z44">
        <f t="shared" si="9"/>
        <v>6.8000000000000005E-2</v>
      </c>
      <c r="AA44">
        <f t="shared" si="9"/>
        <v>6.8000000000000005E-2</v>
      </c>
      <c r="AB44">
        <f t="shared" si="9"/>
        <v>6.8000000000000005E-2</v>
      </c>
      <c r="AC44">
        <f t="shared" si="9"/>
        <v>6.8000000000000005E-2</v>
      </c>
      <c r="AD44">
        <f t="shared" si="9"/>
        <v>6.8000000000000005E-2</v>
      </c>
      <c r="AE44">
        <f t="shared" si="9"/>
        <v>6.8000000000000005E-2</v>
      </c>
      <c r="AF44">
        <f t="shared" si="9"/>
        <v>6.8000000000000005E-2</v>
      </c>
      <c r="AG44">
        <f t="shared" si="9"/>
        <v>6.8000000000000005E-2</v>
      </c>
    </row>
    <row r="45" spans="1:33" x14ac:dyDescent="0.25">
      <c r="A45" t="s">
        <v>241</v>
      </c>
      <c r="B45">
        <f t="shared" si="7"/>
        <v>6.8000000000000005E-2</v>
      </c>
      <c r="C45">
        <f t="shared" si="7"/>
        <v>6.8000000000000005E-2</v>
      </c>
      <c r="D45">
        <f t="shared" si="7"/>
        <v>6.8000000000000005E-2</v>
      </c>
      <c r="E45">
        <f t="shared" si="7"/>
        <v>6.8000000000000005E-2</v>
      </c>
      <c r="F45">
        <f t="shared" si="7"/>
        <v>6.8000000000000005E-2</v>
      </c>
      <c r="G45">
        <f t="shared" si="7"/>
        <v>6.8000000000000005E-2</v>
      </c>
      <c r="H45">
        <f t="shared" si="7"/>
        <v>6.8000000000000005E-2</v>
      </c>
      <c r="I45">
        <f t="shared" si="7"/>
        <v>6.8000000000000005E-2</v>
      </c>
      <c r="J45">
        <f t="shared" si="7"/>
        <v>6.8000000000000005E-2</v>
      </c>
      <c r="K45">
        <f t="shared" si="7"/>
        <v>6.8000000000000005E-2</v>
      </c>
      <c r="L45">
        <f t="shared" si="8"/>
        <v>6.8000000000000005E-2</v>
      </c>
      <c r="M45">
        <f t="shared" si="8"/>
        <v>6.8000000000000005E-2</v>
      </c>
      <c r="N45">
        <f t="shared" si="8"/>
        <v>6.8000000000000005E-2</v>
      </c>
      <c r="O45">
        <f t="shared" si="8"/>
        <v>6.8000000000000005E-2</v>
      </c>
      <c r="P45">
        <f t="shared" si="8"/>
        <v>6.8000000000000005E-2</v>
      </c>
      <c r="Q45">
        <f t="shared" si="8"/>
        <v>6.8000000000000005E-2</v>
      </c>
      <c r="R45">
        <f t="shared" si="8"/>
        <v>6.8000000000000005E-2</v>
      </c>
      <c r="S45">
        <f t="shared" si="8"/>
        <v>6.8000000000000005E-2</v>
      </c>
      <c r="T45">
        <f t="shared" si="8"/>
        <v>6.8000000000000005E-2</v>
      </c>
      <c r="U45">
        <f t="shared" si="8"/>
        <v>6.8000000000000005E-2</v>
      </c>
      <c r="V45">
        <f t="shared" si="9"/>
        <v>6.8000000000000005E-2</v>
      </c>
      <c r="W45">
        <f t="shared" si="9"/>
        <v>6.8000000000000005E-2</v>
      </c>
      <c r="X45">
        <f t="shared" si="9"/>
        <v>6.8000000000000005E-2</v>
      </c>
      <c r="Y45">
        <f t="shared" si="9"/>
        <v>6.8000000000000005E-2</v>
      </c>
      <c r="Z45">
        <f t="shared" si="9"/>
        <v>6.8000000000000005E-2</v>
      </c>
      <c r="AA45">
        <f t="shared" si="9"/>
        <v>6.8000000000000005E-2</v>
      </c>
      <c r="AB45">
        <f t="shared" si="9"/>
        <v>6.8000000000000005E-2</v>
      </c>
      <c r="AC45">
        <f t="shared" si="9"/>
        <v>6.8000000000000005E-2</v>
      </c>
      <c r="AD45">
        <f t="shared" si="9"/>
        <v>6.8000000000000005E-2</v>
      </c>
      <c r="AE45">
        <f t="shared" si="9"/>
        <v>6.8000000000000005E-2</v>
      </c>
      <c r="AF45">
        <f t="shared" si="9"/>
        <v>6.8000000000000005E-2</v>
      </c>
      <c r="AG45">
        <f t="shared" si="9"/>
        <v>6.8000000000000005E-2</v>
      </c>
    </row>
    <row r="46" spans="1:33" x14ac:dyDescent="0.25">
      <c r="A46" t="s">
        <v>242</v>
      </c>
      <c r="B46">
        <f t="shared" si="7"/>
        <v>6.8000000000000005E-2</v>
      </c>
      <c r="C46">
        <f t="shared" si="7"/>
        <v>6.8000000000000005E-2</v>
      </c>
      <c r="D46">
        <f t="shared" si="7"/>
        <v>6.8000000000000005E-2</v>
      </c>
      <c r="E46">
        <f t="shared" si="7"/>
        <v>6.8000000000000005E-2</v>
      </c>
      <c r="F46">
        <f t="shared" si="7"/>
        <v>6.8000000000000005E-2</v>
      </c>
      <c r="G46">
        <f t="shared" si="7"/>
        <v>6.8000000000000005E-2</v>
      </c>
      <c r="H46">
        <f t="shared" si="7"/>
        <v>6.8000000000000005E-2</v>
      </c>
      <c r="I46">
        <f t="shared" si="7"/>
        <v>6.8000000000000005E-2</v>
      </c>
      <c r="J46">
        <f t="shared" si="7"/>
        <v>6.8000000000000005E-2</v>
      </c>
      <c r="K46">
        <f t="shared" si="7"/>
        <v>6.8000000000000005E-2</v>
      </c>
      <c r="L46">
        <f t="shared" si="8"/>
        <v>6.8000000000000005E-2</v>
      </c>
      <c r="M46">
        <f t="shared" si="8"/>
        <v>6.8000000000000005E-2</v>
      </c>
      <c r="N46">
        <f t="shared" si="8"/>
        <v>6.8000000000000005E-2</v>
      </c>
      <c r="O46">
        <f t="shared" si="8"/>
        <v>6.8000000000000005E-2</v>
      </c>
      <c r="P46">
        <f t="shared" si="8"/>
        <v>6.8000000000000005E-2</v>
      </c>
      <c r="Q46">
        <f t="shared" si="8"/>
        <v>6.8000000000000005E-2</v>
      </c>
      <c r="R46">
        <f t="shared" si="8"/>
        <v>6.8000000000000005E-2</v>
      </c>
      <c r="S46">
        <f t="shared" si="8"/>
        <v>6.8000000000000005E-2</v>
      </c>
      <c r="T46">
        <f t="shared" si="8"/>
        <v>6.8000000000000005E-2</v>
      </c>
      <c r="U46">
        <f t="shared" si="8"/>
        <v>6.8000000000000005E-2</v>
      </c>
      <c r="V46">
        <f t="shared" si="9"/>
        <v>6.8000000000000005E-2</v>
      </c>
      <c r="W46">
        <f t="shared" si="9"/>
        <v>6.8000000000000005E-2</v>
      </c>
      <c r="X46">
        <f t="shared" si="9"/>
        <v>6.8000000000000005E-2</v>
      </c>
      <c r="Y46">
        <f t="shared" si="9"/>
        <v>6.8000000000000005E-2</v>
      </c>
      <c r="Z46">
        <f t="shared" si="9"/>
        <v>6.8000000000000005E-2</v>
      </c>
      <c r="AA46">
        <f t="shared" si="9"/>
        <v>6.8000000000000005E-2</v>
      </c>
      <c r="AB46">
        <f t="shared" si="9"/>
        <v>6.8000000000000005E-2</v>
      </c>
      <c r="AC46">
        <f t="shared" si="9"/>
        <v>6.8000000000000005E-2</v>
      </c>
      <c r="AD46">
        <f t="shared" si="9"/>
        <v>6.8000000000000005E-2</v>
      </c>
      <c r="AE46">
        <f t="shared" si="9"/>
        <v>6.8000000000000005E-2</v>
      </c>
      <c r="AF46">
        <f t="shared" si="9"/>
        <v>6.8000000000000005E-2</v>
      </c>
      <c r="AG46">
        <f t="shared" si="9"/>
        <v>6.8000000000000005E-2</v>
      </c>
    </row>
    <row r="47" spans="1:33" x14ac:dyDescent="0.25">
      <c r="A47" t="s">
        <v>243</v>
      </c>
      <c r="B47">
        <f t="shared" si="7"/>
        <v>6.8000000000000005E-2</v>
      </c>
      <c r="C47">
        <f t="shared" si="7"/>
        <v>6.8000000000000005E-2</v>
      </c>
      <c r="D47">
        <f t="shared" si="7"/>
        <v>6.8000000000000005E-2</v>
      </c>
      <c r="E47">
        <f t="shared" si="7"/>
        <v>6.8000000000000005E-2</v>
      </c>
      <c r="F47">
        <f t="shared" si="7"/>
        <v>6.8000000000000005E-2</v>
      </c>
      <c r="G47">
        <f t="shared" si="7"/>
        <v>6.8000000000000005E-2</v>
      </c>
      <c r="H47">
        <f t="shared" si="7"/>
        <v>6.8000000000000005E-2</v>
      </c>
      <c r="I47">
        <f t="shared" si="7"/>
        <v>6.8000000000000005E-2</v>
      </c>
      <c r="J47">
        <f t="shared" si="7"/>
        <v>6.8000000000000005E-2</v>
      </c>
      <c r="K47">
        <f t="shared" si="7"/>
        <v>6.8000000000000005E-2</v>
      </c>
      <c r="L47">
        <f t="shared" si="8"/>
        <v>6.8000000000000005E-2</v>
      </c>
      <c r="M47">
        <f t="shared" si="8"/>
        <v>6.8000000000000005E-2</v>
      </c>
      <c r="N47">
        <f t="shared" si="8"/>
        <v>6.8000000000000005E-2</v>
      </c>
      <c r="O47">
        <f t="shared" si="8"/>
        <v>6.8000000000000005E-2</v>
      </c>
      <c r="P47">
        <f t="shared" si="8"/>
        <v>6.8000000000000005E-2</v>
      </c>
      <c r="Q47">
        <f t="shared" si="8"/>
        <v>6.8000000000000005E-2</v>
      </c>
      <c r="R47">
        <f t="shared" si="8"/>
        <v>6.8000000000000005E-2</v>
      </c>
      <c r="S47">
        <f t="shared" si="8"/>
        <v>6.8000000000000005E-2</v>
      </c>
      <c r="T47">
        <f t="shared" si="8"/>
        <v>6.8000000000000005E-2</v>
      </c>
      <c r="U47">
        <f t="shared" si="8"/>
        <v>6.8000000000000005E-2</v>
      </c>
      <c r="V47">
        <f t="shared" si="9"/>
        <v>6.8000000000000005E-2</v>
      </c>
      <c r="W47">
        <f t="shared" si="9"/>
        <v>6.8000000000000005E-2</v>
      </c>
      <c r="X47">
        <f t="shared" si="9"/>
        <v>6.8000000000000005E-2</v>
      </c>
      <c r="Y47">
        <f t="shared" si="9"/>
        <v>6.8000000000000005E-2</v>
      </c>
      <c r="Z47">
        <f t="shared" si="9"/>
        <v>6.8000000000000005E-2</v>
      </c>
      <c r="AA47">
        <f t="shared" si="9"/>
        <v>6.8000000000000005E-2</v>
      </c>
      <c r="AB47">
        <f t="shared" si="9"/>
        <v>6.8000000000000005E-2</v>
      </c>
      <c r="AC47">
        <f t="shared" si="9"/>
        <v>6.8000000000000005E-2</v>
      </c>
      <c r="AD47">
        <f t="shared" si="9"/>
        <v>6.8000000000000005E-2</v>
      </c>
      <c r="AE47">
        <f t="shared" si="9"/>
        <v>6.8000000000000005E-2</v>
      </c>
      <c r="AF47">
        <f t="shared" si="9"/>
        <v>6.8000000000000005E-2</v>
      </c>
      <c r="AG47">
        <f t="shared" si="9"/>
        <v>6.8000000000000005E-2</v>
      </c>
    </row>
    <row r="48" spans="1:33" x14ac:dyDescent="0.25">
      <c r="A48" s="5" t="s">
        <v>244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</row>
    <row r="49" spans="1:33" x14ac:dyDescent="0.25">
      <c r="A49" s="5" t="s">
        <v>245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</row>
    <row r="50" spans="1:33" x14ac:dyDescent="0.25">
      <c r="A50" s="5" t="s">
        <v>246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</row>
    <row r="51" spans="1:33" x14ac:dyDescent="0.25">
      <c r="A51" t="s">
        <v>5</v>
      </c>
      <c r="B51">
        <f t="shared" ref="B51:AG51" si="10">$E$40</f>
        <v>6.8000000000000005E-2</v>
      </c>
      <c r="C51">
        <f t="shared" si="10"/>
        <v>6.8000000000000005E-2</v>
      </c>
      <c r="D51">
        <f t="shared" si="10"/>
        <v>6.8000000000000005E-2</v>
      </c>
      <c r="E51">
        <f t="shared" si="10"/>
        <v>6.8000000000000005E-2</v>
      </c>
      <c r="F51">
        <f t="shared" si="10"/>
        <v>6.8000000000000005E-2</v>
      </c>
      <c r="G51">
        <f t="shared" si="10"/>
        <v>6.8000000000000005E-2</v>
      </c>
      <c r="H51">
        <f t="shared" si="10"/>
        <v>6.8000000000000005E-2</v>
      </c>
      <c r="I51">
        <f t="shared" si="10"/>
        <v>6.8000000000000005E-2</v>
      </c>
      <c r="J51">
        <f t="shared" si="10"/>
        <v>6.8000000000000005E-2</v>
      </c>
      <c r="K51">
        <f t="shared" si="10"/>
        <v>6.8000000000000005E-2</v>
      </c>
      <c r="L51">
        <f t="shared" si="10"/>
        <v>6.8000000000000005E-2</v>
      </c>
      <c r="M51">
        <f t="shared" si="10"/>
        <v>6.8000000000000005E-2</v>
      </c>
      <c r="N51">
        <f t="shared" si="10"/>
        <v>6.8000000000000005E-2</v>
      </c>
      <c r="O51">
        <f t="shared" si="10"/>
        <v>6.8000000000000005E-2</v>
      </c>
      <c r="P51">
        <f t="shared" si="10"/>
        <v>6.8000000000000005E-2</v>
      </c>
      <c r="Q51">
        <f t="shared" si="10"/>
        <v>6.8000000000000005E-2</v>
      </c>
      <c r="R51">
        <f t="shared" si="10"/>
        <v>6.8000000000000005E-2</v>
      </c>
      <c r="S51">
        <f t="shared" si="10"/>
        <v>6.8000000000000005E-2</v>
      </c>
      <c r="T51">
        <f t="shared" si="10"/>
        <v>6.8000000000000005E-2</v>
      </c>
      <c r="U51">
        <f t="shared" si="10"/>
        <v>6.8000000000000005E-2</v>
      </c>
      <c r="V51">
        <f t="shared" si="10"/>
        <v>6.8000000000000005E-2</v>
      </c>
      <c r="W51">
        <f t="shared" si="10"/>
        <v>6.8000000000000005E-2</v>
      </c>
      <c r="X51">
        <f t="shared" si="10"/>
        <v>6.8000000000000005E-2</v>
      </c>
      <c r="Y51">
        <f t="shared" si="10"/>
        <v>6.8000000000000005E-2</v>
      </c>
      <c r="Z51">
        <f t="shared" si="10"/>
        <v>6.8000000000000005E-2</v>
      </c>
      <c r="AA51">
        <f t="shared" si="10"/>
        <v>6.8000000000000005E-2</v>
      </c>
      <c r="AB51">
        <f t="shared" si="10"/>
        <v>6.8000000000000005E-2</v>
      </c>
      <c r="AC51">
        <f t="shared" si="10"/>
        <v>6.8000000000000005E-2</v>
      </c>
      <c r="AD51">
        <f t="shared" si="10"/>
        <v>6.8000000000000005E-2</v>
      </c>
      <c r="AE51">
        <f t="shared" si="10"/>
        <v>6.8000000000000005E-2</v>
      </c>
      <c r="AF51">
        <f t="shared" si="10"/>
        <v>6.8000000000000005E-2</v>
      </c>
      <c r="AG51">
        <f t="shared" si="10"/>
        <v>6.8000000000000005E-2</v>
      </c>
    </row>
    <row r="52" spans="1:33" x14ac:dyDescent="0.25">
      <c r="A52" t="s">
        <v>247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 spans="1:33" x14ac:dyDescent="0.25">
      <c r="A53" t="s">
        <v>248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 spans="1:33" x14ac:dyDescent="0.25">
      <c r="A54" t="s">
        <v>249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 spans="1:33" x14ac:dyDescent="0.25">
      <c r="A55" t="s">
        <v>12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 spans="1:33" x14ac:dyDescent="0.25">
      <c r="A56" t="s">
        <v>250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 spans="1:33" x14ac:dyDescent="0.25">
      <c r="A57" t="s">
        <v>14</v>
      </c>
      <c r="B57">
        <f t="shared" ref="B57:AG57" si="11">$E$40</f>
        <v>6.8000000000000005E-2</v>
      </c>
      <c r="C57">
        <f t="shared" si="11"/>
        <v>6.8000000000000005E-2</v>
      </c>
      <c r="D57">
        <f t="shared" si="11"/>
        <v>6.8000000000000005E-2</v>
      </c>
      <c r="E57">
        <f t="shared" si="11"/>
        <v>6.8000000000000005E-2</v>
      </c>
      <c r="F57">
        <f t="shared" si="11"/>
        <v>6.8000000000000005E-2</v>
      </c>
      <c r="G57">
        <f t="shared" si="11"/>
        <v>6.8000000000000005E-2</v>
      </c>
      <c r="H57">
        <f t="shared" si="11"/>
        <v>6.8000000000000005E-2</v>
      </c>
      <c r="I57">
        <f t="shared" si="11"/>
        <v>6.8000000000000005E-2</v>
      </c>
      <c r="J57">
        <f t="shared" si="11"/>
        <v>6.8000000000000005E-2</v>
      </c>
      <c r="K57">
        <f t="shared" si="11"/>
        <v>6.8000000000000005E-2</v>
      </c>
      <c r="L57">
        <f t="shared" si="11"/>
        <v>6.8000000000000005E-2</v>
      </c>
      <c r="M57">
        <f t="shared" si="11"/>
        <v>6.8000000000000005E-2</v>
      </c>
      <c r="N57">
        <f t="shared" si="11"/>
        <v>6.8000000000000005E-2</v>
      </c>
      <c r="O57">
        <f t="shared" si="11"/>
        <v>6.8000000000000005E-2</v>
      </c>
      <c r="P57">
        <f t="shared" si="11"/>
        <v>6.8000000000000005E-2</v>
      </c>
      <c r="Q57">
        <f t="shared" si="11"/>
        <v>6.8000000000000005E-2</v>
      </c>
      <c r="R57">
        <f t="shared" si="11"/>
        <v>6.8000000000000005E-2</v>
      </c>
      <c r="S57">
        <f t="shared" si="11"/>
        <v>6.8000000000000005E-2</v>
      </c>
      <c r="T57">
        <f t="shared" si="11"/>
        <v>6.8000000000000005E-2</v>
      </c>
      <c r="U57">
        <f t="shared" si="11"/>
        <v>6.8000000000000005E-2</v>
      </c>
      <c r="V57">
        <f t="shared" si="11"/>
        <v>6.8000000000000005E-2</v>
      </c>
      <c r="W57">
        <f t="shared" si="11"/>
        <v>6.8000000000000005E-2</v>
      </c>
      <c r="X57">
        <f t="shared" si="11"/>
        <v>6.8000000000000005E-2</v>
      </c>
      <c r="Y57">
        <f t="shared" si="11"/>
        <v>6.8000000000000005E-2</v>
      </c>
      <c r="Z57">
        <f t="shared" si="11"/>
        <v>6.8000000000000005E-2</v>
      </c>
      <c r="AA57">
        <f t="shared" si="11"/>
        <v>6.8000000000000005E-2</v>
      </c>
      <c r="AB57">
        <f t="shared" si="11"/>
        <v>6.8000000000000005E-2</v>
      </c>
      <c r="AC57">
        <f t="shared" si="11"/>
        <v>6.8000000000000005E-2</v>
      </c>
      <c r="AD57">
        <f t="shared" si="11"/>
        <v>6.8000000000000005E-2</v>
      </c>
      <c r="AE57">
        <f t="shared" si="11"/>
        <v>6.8000000000000005E-2</v>
      </c>
      <c r="AF57">
        <f t="shared" si="11"/>
        <v>6.8000000000000005E-2</v>
      </c>
      <c r="AG57">
        <f t="shared" si="11"/>
        <v>6.8000000000000005E-2</v>
      </c>
    </row>
    <row r="58" spans="1:33" x14ac:dyDescent="0.25">
      <c r="A58" s="5" t="s">
        <v>251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 x14ac:dyDescent="0.25">
      <c r="A59" t="s">
        <v>252</v>
      </c>
      <c r="B59">
        <f t="shared" ref="B59:AG59" si="12">$E$40</f>
        <v>6.8000000000000005E-2</v>
      </c>
      <c r="C59">
        <f t="shared" si="12"/>
        <v>6.8000000000000005E-2</v>
      </c>
      <c r="D59">
        <f t="shared" si="12"/>
        <v>6.8000000000000005E-2</v>
      </c>
      <c r="E59">
        <f t="shared" si="12"/>
        <v>6.8000000000000005E-2</v>
      </c>
      <c r="F59">
        <f t="shared" si="12"/>
        <v>6.8000000000000005E-2</v>
      </c>
      <c r="G59">
        <f t="shared" si="12"/>
        <v>6.8000000000000005E-2</v>
      </c>
      <c r="H59">
        <f t="shared" si="12"/>
        <v>6.8000000000000005E-2</v>
      </c>
      <c r="I59">
        <f t="shared" si="12"/>
        <v>6.8000000000000005E-2</v>
      </c>
      <c r="J59">
        <f t="shared" si="12"/>
        <v>6.8000000000000005E-2</v>
      </c>
      <c r="K59">
        <f t="shared" si="12"/>
        <v>6.8000000000000005E-2</v>
      </c>
      <c r="L59">
        <f t="shared" si="12"/>
        <v>6.8000000000000005E-2</v>
      </c>
      <c r="M59">
        <f t="shared" si="12"/>
        <v>6.8000000000000005E-2</v>
      </c>
      <c r="N59">
        <f t="shared" si="12"/>
        <v>6.8000000000000005E-2</v>
      </c>
      <c r="O59">
        <f t="shared" si="12"/>
        <v>6.8000000000000005E-2</v>
      </c>
      <c r="P59">
        <f t="shared" si="12"/>
        <v>6.8000000000000005E-2</v>
      </c>
      <c r="Q59">
        <f t="shared" si="12"/>
        <v>6.8000000000000005E-2</v>
      </c>
      <c r="R59">
        <f t="shared" si="12"/>
        <v>6.8000000000000005E-2</v>
      </c>
      <c r="S59">
        <f t="shared" si="12"/>
        <v>6.8000000000000005E-2</v>
      </c>
      <c r="T59">
        <f t="shared" si="12"/>
        <v>6.8000000000000005E-2</v>
      </c>
      <c r="U59">
        <f t="shared" si="12"/>
        <v>6.8000000000000005E-2</v>
      </c>
      <c r="V59">
        <f t="shared" si="12"/>
        <v>6.8000000000000005E-2</v>
      </c>
      <c r="W59">
        <f t="shared" si="12"/>
        <v>6.8000000000000005E-2</v>
      </c>
      <c r="X59">
        <f t="shared" si="12"/>
        <v>6.8000000000000005E-2</v>
      </c>
      <c r="Y59">
        <f t="shared" si="12"/>
        <v>6.8000000000000005E-2</v>
      </c>
      <c r="Z59">
        <f t="shared" si="12"/>
        <v>6.8000000000000005E-2</v>
      </c>
      <c r="AA59">
        <f t="shared" si="12"/>
        <v>6.8000000000000005E-2</v>
      </c>
      <c r="AB59">
        <f t="shared" si="12"/>
        <v>6.8000000000000005E-2</v>
      </c>
      <c r="AC59">
        <f t="shared" si="12"/>
        <v>6.8000000000000005E-2</v>
      </c>
      <c r="AD59">
        <f t="shared" si="12"/>
        <v>6.8000000000000005E-2</v>
      </c>
      <c r="AE59">
        <f t="shared" si="12"/>
        <v>6.8000000000000005E-2</v>
      </c>
      <c r="AF59">
        <f t="shared" si="12"/>
        <v>6.8000000000000005E-2</v>
      </c>
      <c r="AG59">
        <f t="shared" si="12"/>
        <v>6.8000000000000005E-2</v>
      </c>
    </row>
    <row r="60" spans="1:33" x14ac:dyDescent="0.25">
      <c r="A60" t="s">
        <v>253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255</v>
      </c>
      <c r="B62">
        <f t="shared" ref="B62:AG62" si="13">$E$40</f>
        <v>6.8000000000000005E-2</v>
      </c>
      <c r="C62">
        <f t="shared" si="13"/>
        <v>6.8000000000000005E-2</v>
      </c>
      <c r="D62">
        <f t="shared" si="13"/>
        <v>6.8000000000000005E-2</v>
      </c>
      <c r="E62">
        <f t="shared" si="13"/>
        <v>6.8000000000000005E-2</v>
      </c>
      <c r="F62">
        <f t="shared" si="13"/>
        <v>6.8000000000000005E-2</v>
      </c>
      <c r="G62">
        <f t="shared" si="13"/>
        <v>6.8000000000000005E-2</v>
      </c>
      <c r="H62">
        <f t="shared" si="13"/>
        <v>6.8000000000000005E-2</v>
      </c>
      <c r="I62">
        <f t="shared" si="13"/>
        <v>6.8000000000000005E-2</v>
      </c>
      <c r="J62">
        <f t="shared" si="13"/>
        <v>6.8000000000000005E-2</v>
      </c>
      <c r="K62">
        <f t="shared" si="13"/>
        <v>6.8000000000000005E-2</v>
      </c>
      <c r="L62">
        <f t="shared" si="13"/>
        <v>6.8000000000000005E-2</v>
      </c>
      <c r="M62">
        <f t="shared" si="13"/>
        <v>6.8000000000000005E-2</v>
      </c>
      <c r="N62">
        <f t="shared" si="13"/>
        <v>6.8000000000000005E-2</v>
      </c>
      <c r="O62">
        <f t="shared" si="13"/>
        <v>6.8000000000000005E-2</v>
      </c>
      <c r="P62">
        <f t="shared" si="13"/>
        <v>6.8000000000000005E-2</v>
      </c>
      <c r="Q62">
        <f t="shared" si="13"/>
        <v>6.8000000000000005E-2</v>
      </c>
      <c r="R62">
        <f t="shared" si="13"/>
        <v>6.8000000000000005E-2</v>
      </c>
      <c r="S62">
        <f t="shared" si="13"/>
        <v>6.8000000000000005E-2</v>
      </c>
      <c r="T62">
        <f t="shared" si="13"/>
        <v>6.8000000000000005E-2</v>
      </c>
      <c r="U62">
        <f t="shared" si="13"/>
        <v>6.8000000000000005E-2</v>
      </c>
      <c r="V62">
        <f t="shared" si="13"/>
        <v>6.8000000000000005E-2</v>
      </c>
      <c r="W62">
        <f t="shared" si="13"/>
        <v>6.8000000000000005E-2</v>
      </c>
      <c r="X62">
        <f t="shared" si="13"/>
        <v>6.8000000000000005E-2</v>
      </c>
      <c r="Y62">
        <f t="shared" si="13"/>
        <v>6.8000000000000005E-2</v>
      </c>
      <c r="Z62">
        <f t="shared" si="13"/>
        <v>6.8000000000000005E-2</v>
      </c>
      <c r="AA62">
        <f t="shared" si="13"/>
        <v>6.8000000000000005E-2</v>
      </c>
      <c r="AB62">
        <f t="shared" si="13"/>
        <v>6.8000000000000005E-2</v>
      </c>
      <c r="AC62">
        <f t="shared" si="13"/>
        <v>6.8000000000000005E-2</v>
      </c>
      <c r="AD62">
        <f t="shared" si="13"/>
        <v>6.8000000000000005E-2</v>
      </c>
      <c r="AE62">
        <f t="shared" si="13"/>
        <v>6.8000000000000005E-2</v>
      </c>
      <c r="AF62">
        <f t="shared" si="13"/>
        <v>6.8000000000000005E-2</v>
      </c>
      <c r="AG62">
        <f t="shared" si="13"/>
        <v>6.8000000000000005E-2</v>
      </c>
    </row>
    <row r="63" spans="1:33" x14ac:dyDescent="0.25">
      <c r="A63" s="5" t="s">
        <v>256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</row>
    <row r="64" spans="1:33" x14ac:dyDescent="0.25">
      <c r="A64" t="s">
        <v>257</v>
      </c>
      <c r="B64">
        <f t="shared" ref="B64:AG64" si="14">$E$40</f>
        <v>6.8000000000000005E-2</v>
      </c>
      <c r="C64">
        <f t="shared" si="14"/>
        <v>6.8000000000000005E-2</v>
      </c>
      <c r="D64">
        <f t="shared" si="14"/>
        <v>6.8000000000000005E-2</v>
      </c>
      <c r="E64">
        <f t="shared" si="14"/>
        <v>6.8000000000000005E-2</v>
      </c>
      <c r="F64">
        <f t="shared" si="14"/>
        <v>6.8000000000000005E-2</v>
      </c>
      <c r="G64">
        <f t="shared" si="14"/>
        <v>6.8000000000000005E-2</v>
      </c>
      <c r="H64">
        <f t="shared" si="14"/>
        <v>6.8000000000000005E-2</v>
      </c>
      <c r="I64">
        <f t="shared" si="14"/>
        <v>6.8000000000000005E-2</v>
      </c>
      <c r="J64">
        <f t="shared" si="14"/>
        <v>6.8000000000000005E-2</v>
      </c>
      <c r="K64">
        <f t="shared" si="14"/>
        <v>6.8000000000000005E-2</v>
      </c>
      <c r="L64">
        <f t="shared" si="14"/>
        <v>6.8000000000000005E-2</v>
      </c>
      <c r="M64">
        <f t="shared" si="14"/>
        <v>6.8000000000000005E-2</v>
      </c>
      <c r="N64">
        <f t="shared" si="14"/>
        <v>6.8000000000000005E-2</v>
      </c>
      <c r="O64">
        <f t="shared" si="14"/>
        <v>6.8000000000000005E-2</v>
      </c>
      <c r="P64">
        <f t="shared" si="14"/>
        <v>6.8000000000000005E-2</v>
      </c>
      <c r="Q64">
        <f t="shared" si="14"/>
        <v>6.8000000000000005E-2</v>
      </c>
      <c r="R64">
        <f t="shared" si="14"/>
        <v>6.8000000000000005E-2</v>
      </c>
      <c r="S64">
        <f t="shared" si="14"/>
        <v>6.8000000000000005E-2</v>
      </c>
      <c r="T64">
        <f t="shared" si="14"/>
        <v>6.8000000000000005E-2</v>
      </c>
      <c r="U64">
        <f t="shared" si="14"/>
        <v>6.8000000000000005E-2</v>
      </c>
      <c r="V64">
        <f t="shared" si="14"/>
        <v>6.8000000000000005E-2</v>
      </c>
      <c r="W64">
        <f t="shared" si="14"/>
        <v>6.8000000000000005E-2</v>
      </c>
      <c r="X64">
        <f t="shared" si="14"/>
        <v>6.8000000000000005E-2</v>
      </c>
      <c r="Y64">
        <f t="shared" si="14"/>
        <v>6.8000000000000005E-2</v>
      </c>
      <c r="Z64">
        <f t="shared" si="14"/>
        <v>6.8000000000000005E-2</v>
      </c>
      <c r="AA64">
        <f t="shared" si="14"/>
        <v>6.8000000000000005E-2</v>
      </c>
      <c r="AB64">
        <f t="shared" si="14"/>
        <v>6.8000000000000005E-2</v>
      </c>
      <c r="AC64">
        <f t="shared" si="14"/>
        <v>6.8000000000000005E-2</v>
      </c>
      <c r="AD64">
        <f t="shared" si="14"/>
        <v>6.8000000000000005E-2</v>
      </c>
      <c r="AE64">
        <f t="shared" si="14"/>
        <v>6.8000000000000005E-2</v>
      </c>
      <c r="AF64">
        <f t="shared" si="14"/>
        <v>6.8000000000000005E-2</v>
      </c>
      <c r="AG64">
        <f t="shared" si="14"/>
        <v>6.8000000000000005E-2</v>
      </c>
    </row>
    <row r="65" spans="1:33" x14ac:dyDescent="0.25">
      <c r="A65" s="14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 spans="1:33" x14ac:dyDescent="0.25">
      <c r="A66" s="14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21"/>
  <sheetViews>
    <sheetView workbookViewId="0">
      <selection activeCell="A16" sqref="A16:XFD20"/>
    </sheetView>
  </sheetViews>
  <sheetFormatPr defaultColWidth="9.140625" defaultRowHeight="15" x14ac:dyDescent="0.25"/>
  <cols>
    <col min="1" max="1" width="30" style="14" customWidth="1"/>
    <col min="2" max="2" width="16.140625" style="14" customWidth="1"/>
    <col min="3" max="3" width="16.5703125" style="14" customWidth="1"/>
    <col min="4" max="4" width="13.140625" style="14" bestFit="1" customWidth="1"/>
    <col min="5" max="6" width="9.140625" style="14" customWidth="1"/>
    <col min="7" max="16384" width="9.140625" style="14"/>
  </cols>
  <sheetData>
    <row r="1" spans="1:36" x14ac:dyDescent="0.25">
      <c r="A1" s="6" t="s">
        <v>220</v>
      </c>
      <c r="B1" s="1" t="s">
        <v>221</v>
      </c>
      <c r="C1" s="1" t="s">
        <v>222</v>
      </c>
      <c r="D1" s="6" t="s">
        <v>223</v>
      </c>
      <c r="E1" s="6" t="s">
        <v>224</v>
      </c>
    </row>
    <row r="2" spans="1:36" x14ac:dyDescent="0.25">
      <c r="A2" t="s">
        <v>228</v>
      </c>
      <c r="B2" s="38">
        <v>13.85</v>
      </c>
      <c r="C2" s="38" t="s">
        <v>229</v>
      </c>
      <c r="D2" t="s">
        <v>230</v>
      </c>
    </row>
    <row r="4" spans="1:36" x14ac:dyDescent="0.25">
      <c r="A4" s="6" t="s">
        <v>231</v>
      </c>
      <c r="B4" s="6"/>
      <c r="C4" s="6"/>
    </row>
    <row r="5" spans="1:36" x14ac:dyDescent="0.25">
      <c r="B5">
        <v>1000000</v>
      </c>
      <c r="C5" t="s">
        <v>232</v>
      </c>
    </row>
    <row r="6" spans="1:36" x14ac:dyDescent="0.25">
      <c r="B6">
        <v>1.1299999999999999</v>
      </c>
      <c r="C6" t="s">
        <v>233</v>
      </c>
    </row>
    <row r="7" spans="1:36" x14ac:dyDescent="0.25">
      <c r="B7">
        <v>947817</v>
      </c>
      <c r="C7" t="s">
        <v>234</v>
      </c>
    </row>
    <row r="9" spans="1:36" x14ac:dyDescent="0.25">
      <c r="A9" t="s">
        <v>235</v>
      </c>
    </row>
    <row r="10" spans="1:36" x14ac:dyDescent="0.25">
      <c r="A10" t="str">
        <f>About!A81</f>
        <v>(1) Use most recent empirical data possible.</v>
      </c>
    </row>
    <row r="11" spans="1:36" x14ac:dyDescent="0.25">
      <c r="A11" t="str">
        <f>About!A82</f>
        <v xml:space="preserve">(2) Use the Short Term Energy Outlook (SEO) to update current prices through 2022. </v>
      </c>
    </row>
    <row r="12" spans="1:36" x14ac:dyDescent="0.25">
      <c r="A12" t="s">
        <v>236</v>
      </c>
    </row>
    <row r="14" spans="1:36" x14ac:dyDescent="0.25">
      <c r="A14" s="6" t="s">
        <v>237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</row>
    <row r="15" spans="1:36" x14ac:dyDescent="0.25">
      <c r="C15">
        <v>2019</v>
      </c>
      <c r="D15">
        <v>2020</v>
      </c>
      <c r="E15">
        <v>2021</v>
      </c>
      <c r="F15">
        <v>2022</v>
      </c>
      <c r="G15">
        <v>2023</v>
      </c>
      <c r="H15">
        <v>2024</v>
      </c>
      <c r="I15">
        <v>2025</v>
      </c>
      <c r="J15">
        <v>2026</v>
      </c>
      <c r="K15">
        <v>2027</v>
      </c>
      <c r="L15">
        <v>2028</v>
      </c>
      <c r="M15">
        <v>2029</v>
      </c>
      <c r="N15">
        <v>2030</v>
      </c>
      <c r="O15">
        <v>2031</v>
      </c>
      <c r="P15">
        <v>2032</v>
      </c>
      <c r="Q15">
        <v>2033</v>
      </c>
      <c r="R15">
        <v>2034</v>
      </c>
      <c r="S15">
        <v>2035</v>
      </c>
      <c r="T15">
        <v>2036</v>
      </c>
      <c r="U15">
        <v>2037</v>
      </c>
      <c r="V15">
        <v>2038</v>
      </c>
      <c r="W15">
        <v>2039</v>
      </c>
      <c r="X15">
        <v>2040</v>
      </c>
      <c r="Y15">
        <v>2041</v>
      </c>
      <c r="Z15">
        <v>2042</v>
      </c>
      <c r="AA15">
        <v>2043</v>
      </c>
      <c r="AB15">
        <v>2044</v>
      </c>
      <c r="AC15">
        <v>2045</v>
      </c>
      <c r="AD15">
        <v>2046</v>
      </c>
      <c r="AE15">
        <v>2047</v>
      </c>
      <c r="AF15">
        <v>2048</v>
      </c>
      <c r="AG15">
        <v>2049</v>
      </c>
      <c r="AH15">
        <v>2050</v>
      </c>
    </row>
    <row r="16" spans="1:36" x14ac:dyDescent="0.25">
      <c r="A16" t="s">
        <v>228</v>
      </c>
      <c r="B16" s="38" t="s">
        <v>229</v>
      </c>
      <c r="C16" s="31">
        <f t="shared" ref="C16:AH16" si="0">$B2*$B6/$B7</f>
        <v>1.6512153717437014E-5</v>
      </c>
      <c r="D16" s="31">
        <f t="shared" si="0"/>
        <v>1.6512153717437014E-5</v>
      </c>
      <c r="E16" s="31">
        <f t="shared" si="0"/>
        <v>1.6512153717437014E-5</v>
      </c>
      <c r="F16" s="31">
        <f t="shared" si="0"/>
        <v>1.6512153717437014E-5</v>
      </c>
      <c r="G16" s="31">
        <f t="shared" si="0"/>
        <v>1.6512153717437014E-5</v>
      </c>
      <c r="H16" s="31">
        <f t="shared" si="0"/>
        <v>1.6512153717437014E-5</v>
      </c>
      <c r="I16" s="31">
        <f t="shared" si="0"/>
        <v>1.6512153717437014E-5</v>
      </c>
      <c r="J16" s="31">
        <f t="shared" si="0"/>
        <v>1.6512153717437014E-5</v>
      </c>
      <c r="K16" s="31">
        <f t="shared" si="0"/>
        <v>1.6512153717437014E-5</v>
      </c>
      <c r="L16" s="31">
        <f t="shared" si="0"/>
        <v>1.6512153717437014E-5</v>
      </c>
      <c r="M16" s="31">
        <f t="shared" si="0"/>
        <v>1.6512153717437014E-5</v>
      </c>
      <c r="N16" s="31">
        <f t="shared" si="0"/>
        <v>1.6512153717437014E-5</v>
      </c>
      <c r="O16" s="31">
        <f t="shared" si="0"/>
        <v>1.6512153717437014E-5</v>
      </c>
      <c r="P16" s="31">
        <f t="shared" si="0"/>
        <v>1.6512153717437014E-5</v>
      </c>
      <c r="Q16" s="31">
        <f t="shared" si="0"/>
        <v>1.6512153717437014E-5</v>
      </c>
      <c r="R16" s="31">
        <f t="shared" si="0"/>
        <v>1.6512153717437014E-5</v>
      </c>
      <c r="S16" s="31">
        <f t="shared" si="0"/>
        <v>1.6512153717437014E-5</v>
      </c>
      <c r="T16" s="31">
        <f t="shared" si="0"/>
        <v>1.6512153717437014E-5</v>
      </c>
      <c r="U16" s="31">
        <f t="shared" si="0"/>
        <v>1.6512153717437014E-5</v>
      </c>
      <c r="V16" s="31">
        <f t="shared" si="0"/>
        <v>1.6512153717437014E-5</v>
      </c>
      <c r="W16" s="31">
        <f t="shared" si="0"/>
        <v>1.6512153717437014E-5</v>
      </c>
      <c r="X16" s="31">
        <f t="shared" si="0"/>
        <v>1.6512153717437014E-5</v>
      </c>
      <c r="Y16" s="31">
        <f t="shared" si="0"/>
        <v>1.6512153717437014E-5</v>
      </c>
      <c r="Z16" s="31">
        <f t="shared" si="0"/>
        <v>1.6512153717437014E-5</v>
      </c>
      <c r="AA16" s="31">
        <f t="shared" si="0"/>
        <v>1.6512153717437014E-5</v>
      </c>
      <c r="AB16" s="31">
        <f t="shared" si="0"/>
        <v>1.6512153717437014E-5</v>
      </c>
      <c r="AC16" s="31">
        <f t="shared" si="0"/>
        <v>1.6512153717437014E-5</v>
      </c>
      <c r="AD16" s="31">
        <f t="shared" si="0"/>
        <v>1.6512153717437014E-5</v>
      </c>
      <c r="AE16" s="31">
        <f t="shared" si="0"/>
        <v>1.6512153717437014E-5</v>
      </c>
      <c r="AF16" s="31">
        <f t="shared" si="0"/>
        <v>1.6512153717437014E-5</v>
      </c>
      <c r="AG16" s="31">
        <f t="shared" si="0"/>
        <v>1.6512153717437014E-5</v>
      </c>
      <c r="AH16" s="31">
        <f t="shared" si="0"/>
        <v>1.6512153717437014E-5</v>
      </c>
      <c r="AI16" s="31"/>
      <c r="AJ16" s="31"/>
    </row>
    <row r="21" spans="1:1" x14ac:dyDescent="0.25">
      <c r="A21" s="13"/>
    </row>
  </sheetData>
  <pageMargins left="0.7" right="0.7" top="0.75" bottom="0.75" header="0.3" footer="0.3"/>
  <pageSetup orientation="portrait" horizontalDpi="1200" verticalDpi="12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A21" workbookViewId="0">
      <selection activeCell="A27" sqref="A27"/>
    </sheetView>
  </sheetViews>
  <sheetFormatPr defaultColWidth="8.85546875" defaultRowHeight="15" x14ac:dyDescent="0.25"/>
  <cols>
    <col min="1" max="1" width="45.85546875" style="14" customWidth="1"/>
    <col min="2" max="2" width="18.85546875" style="14" customWidth="1"/>
    <col min="3" max="3" width="15.42578125" style="14" customWidth="1"/>
    <col min="5" max="5" width="9.42578125" style="14" customWidth="1"/>
    <col min="6" max="6" width="12" style="14" customWidth="1"/>
  </cols>
  <sheetData>
    <row r="1" spans="1:12" x14ac:dyDescent="0.25">
      <c r="A1" s="7" t="s">
        <v>194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x14ac:dyDescent="0.25">
      <c r="A2" s="6" t="s">
        <v>195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pans="1:12" x14ac:dyDescent="0.25">
      <c r="B3" s="13">
        <v>2015</v>
      </c>
      <c r="C3" s="13">
        <v>2016</v>
      </c>
      <c r="D3" s="13">
        <v>2017</v>
      </c>
      <c r="E3" s="13">
        <v>2018</v>
      </c>
      <c r="F3" s="13">
        <v>2019</v>
      </c>
      <c r="G3" s="13">
        <v>2020</v>
      </c>
      <c r="H3" s="13">
        <v>2021</v>
      </c>
      <c r="I3" s="13">
        <v>2022</v>
      </c>
      <c r="J3" s="13">
        <v>2023</v>
      </c>
      <c r="K3" s="13">
        <v>2024</v>
      </c>
      <c r="L3" s="13">
        <v>2025</v>
      </c>
    </row>
    <row r="4" spans="1:12" x14ac:dyDescent="0.25">
      <c r="A4" s="13" t="s">
        <v>196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3" t="s">
        <v>197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3" t="s">
        <v>198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6" t="s">
        <v>199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1:12" x14ac:dyDescent="0.25">
      <c r="B8" s="13">
        <v>2015</v>
      </c>
      <c r="C8" s="13">
        <v>2016</v>
      </c>
      <c r="D8" s="13">
        <v>2017</v>
      </c>
      <c r="E8" s="13">
        <v>2018</v>
      </c>
      <c r="F8" s="13">
        <v>2019</v>
      </c>
      <c r="G8" s="13">
        <v>2020</v>
      </c>
      <c r="H8" s="13">
        <v>2021</v>
      </c>
      <c r="I8" s="13">
        <v>2022</v>
      </c>
      <c r="J8" s="13">
        <v>2023</v>
      </c>
      <c r="K8" s="13">
        <v>2024</v>
      </c>
      <c r="L8" s="13">
        <v>2025</v>
      </c>
    </row>
    <row r="9" spans="1:12" x14ac:dyDescent="0.25">
      <c r="A9" s="13" t="s">
        <v>200</v>
      </c>
      <c r="B9" s="37">
        <v>2.89</v>
      </c>
      <c r="C9" s="37">
        <v>3.35</v>
      </c>
      <c r="D9" s="37">
        <v>3.54</v>
      </c>
      <c r="E9" s="37">
        <v>3.63</v>
      </c>
      <c r="F9" s="37">
        <v>3.75</v>
      </c>
      <c r="G9" s="37">
        <v>4.01</v>
      </c>
      <c r="H9" s="37">
        <v>4.1500000000000004</v>
      </c>
      <c r="I9" s="37">
        <v>4.32</v>
      </c>
      <c r="J9" s="37">
        <v>4.4800000000000004</v>
      </c>
      <c r="K9" s="37">
        <v>4.6399999999999997</v>
      </c>
      <c r="L9" s="37">
        <v>4.8099999999999996</v>
      </c>
    </row>
    <row r="10" spans="1:12" x14ac:dyDescent="0.25">
      <c r="A10" s="13" t="s">
        <v>201</v>
      </c>
      <c r="B10" s="37">
        <v>7.28</v>
      </c>
      <c r="C10" s="37">
        <v>8.33</v>
      </c>
      <c r="D10" s="37">
        <v>8.6999999999999993</v>
      </c>
      <c r="E10" s="37">
        <v>8.8000000000000007</v>
      </c>
      <c r="F10" s="37">
        <v>9</v>
      </c>
      <c r="G10" s="37">
        <v>9.48</v>
      </c>
      <c r="H10" s="37">
        <v>9.7100000000000009</v>
      </c>
      <c r="I10" s="37">
        <v>9.9700000000000006</v>
      </c>
      <c r="J10" s="37">
        <v>10.19</v>
      </c>
      <c r="K10" s="37">
        <v>10.43</v>
      </c>
      <c r="L10" s="37">
        <v>10.66</v>
      </c>
    </row>
    <row r="11" spans="1:12" x14ac:dyDescent="0.25">
      <c r="A11" s="13" t="s">
        <v>202</v>
      </c>
      <c r="B11" s="37">
        <v>14</v>
      </c>
      <c r="C11" s="37">
        <v>13.71</v>
      </c>
      <c r="D11" s="37">
        <v>13.42</v>
      </c>
      <c r="E11" s="37">
        <v>13.13</v>
      </c>
      <c r="F11" s="37">
        <v>12.85</v>
      </c>
      <c r="G11" s="37">
        <v>12.56</v>
      </c>
      <c r="H11" s="37">
        <v>12.27</v>
      </c>
      <c r="I11" s="37">
        <v>11.98</v>
      </c>
      <c r="J11" s="37">
        <v>11.69</v>
      </c>
      <c r="K11" s="37">
        <v>11.4</v>
      </c>
      <c r="L11" s="37">
        <v>11.11</v>
      </c>
    </row>
    <row r="14" spans="1:12" x14ac:dyDescent="0.25">
      <c r="A14" s="13" t="s">
        <v>203</v>
      </c>
    </row>
    <row r="15" spans="1:12" x14ac:dyDescent="0.25">
      <c r="A15">
        <v>61013</v>
      </c>
      <c r="B15" t="s">
        <v>204</v>
      </c>
    </row>
    <row r="16" spans="1:12" x14ac:dyDescent="0.25">
      <c r="A16" s="10" t="s">
        <v>205</v>
      </c>
    </row>
    <row r="18" spans="1:37" x14ac:dyDescent="0.25">
      <c r="A18" s="13" t="s">
        <v>206</v>
      </c>
    </row>
    <row r="19" spans="1:37" x14ac:dyDescent="0.25">
      <c r="A19">
        <v>2.2046199999999998</v>
      </c>
      <c r="B19" t="s">
        <v>207</v>
      </c>
    </row>
    <row r="22" spans="1:37" x14ac:dyDescent="0.25">
      <c r="A22" s="13" t="s">
        <v>208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3" t="s">
        <v>209</v>
      </c>
      <c r="B24" s="31">
        <f t="shared" ref="B24:L24" si="0">B11/$A$19/$A$15</f>
        <v>1.0408110947009583E-4</v>
      </c>
      <c r="C24" s="31">
        <f t="shared" si="0"/>
        <v>1.0192514363107242E-4</v>
      </c>
      <c r="D24" s="31">
        <f t="shared" si="0"/>
        <v>9.9769177792048987E-5</v>
      </c>
      <c r="E24" s="31">
        <f t="shared" si="0"/>
        <v>9.7613211953025594E-5</v>
      </c>
      <c r="F24" s="31">
        <f t="shared" si="0"/>
        <v>9.5531589763623656E-5</v>
      </c>
      <c r="G24" s="31">
        <f t="shared" si="0"/>
        <v>9.3375623924600264E-5</v>
      </c>
      <c r="H24" s="31">
        <f t="shared" si="0"/>
        <v>9.1219658085576832E-5</v>
      </c>
      <c r="I24" s="31">
        <f t="shared" si="0"/>
        <v>8.9063692246553426E-5</v>
      </c>
      <c r="J24" s="31">
        <f t="shared" si="0"/>
        <v>8.690772640753002E-5</v>
      </c>
      <c r="K24" s="31">
        <f t="shared" si="0"/>
        <v>8.4751760568506601E-5</v>
      </c>
      <c r="L24" s="31">
        <f t="shared" si="0"/>
        <v>8.2595794729483182E-5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</row>
    <row r="26" spans="1:37" x14ac:dyDescent="0.25">
      <c r="A26" t="s">
        <v>210</v>
      </c>
    </row>
    <row r="27" spans="1:37" x14ac:dyDescent="0.25">
      <c r="A27" t="s">
        <v>1155</v>
      </c>
    </row>
    <row r="28" spans="1:37" x14ac:dyDescent="0.25">
      <c r="A28" t="s">
        <v>211</v>
      </c>
    </row>
    <row r="30" spans="1:37" x14ac:dyDescent="0.25">
      <c r="A30" t="s">
        <v>212</v>
      </c>
    </row>
    <row r="31" spans="1:37" x14ac:dyDescent="0.25">
      <c r="A31" t="s">
        <v>213</v>
      </c>
    </row>
    <row r="32" spans="1:37" x14ac:dyDescent="0.25">
      <c r="A32" t="s">
        <v>214</v>
      </c>
    </row>
    <row r="33" spans="1:35" x14ac:dyDescent="0.25">
      <c r="A33" t="s">
        <v>215</v>
      </c>
    </row>
    <row r="34" spans="1:35" x14ac:dyDescent="0.25">
      <c r="A34" t="s">
        <v>216</v>
      </c>
    </row>
    <row r="36" spans="1:35" x14ac:dyDescent="0.25">
      <c r="A36" t="s">
        <v>217</v>
      </c>
      <c r="D36">
        <v>2017</v>
      </c>
      <c r="E36">
        <v>2030</v>
      </c>
      <c r="F36">
        <v>2050</v>
      </c>
    </row>
    <row r="37" spans="1:35" x14ac:dyDescent="0.25">
      <c r="A37" t="s">
        <v>218</v>
      </c>
      <c r="D37" s="31">
        <f>D24</f>
        <v>9.9769177792048987E-5</v>
      </c>
      <c r="E37" s="31">
        <f>1.97*(7.4)/1000000</f>
        <v>1.4578000000000002E-5</v>
      </c>
      <c r="F37" s="31">
        <f>1.01*(7.4)/1000000</f>
        <v>7.4739999999999999E-6</v>
      </c>
    </row>
    <row r="39" spans="1:35" x14ac:dyDescent="0.25">
      <c r="A39" s="11" t="s">
        <v>219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3" t="s">
        <v>209</v>
      </c>
      <c r="B41" s="31">
        <f t="shared" ref="B41:O41" si="1">TREND($D37:$E37,$D$36:$E$36,B$40)</f>
        <v>9.9769177792049732E-5</v>
      </c>
      <c r="C41" s="31">
        <f t="shared" si="1"/>
        <v>9.3216010269583927E-5</v>
      </c>
      <c r="D41" s="31">
        <f t="shared" si="1"/>
        <v>8.6662842747119856E-5</v>
      </c>
      <c r="E41" s="31">
        <f t="shared" si="1"/>
        <v>8.0109675224654051E-5</v>
      </c>
      <c r="F41" s="31">
        <f t="shared" si="1"/>
        <v>7.3556507702188245E-5</v>
      </c>
      <c r="G41" s="31">
        <f t="shared" si="1"/>
        <v>6.7003340179724175E-5</v>
      </c>
      <c r="H41" s="31">
        <f t="shared" si="1"/>
        <v>6.0450172657258369E-5</v>
      </c>
      <c r="I41" s="31">
        <f t="shared" si="1"/>
        <v>5.3897005134792564E-5</v>
      </c>
      <c r="J41" s="31">
        <f t="shared" si="1"/>
        <v>4.7343837612326758E-5</v>
      </c>
      <c r="K41" s="31">
        <f t="shared" si="1"/>
        <v>4.0790670089862688E-5</v>
      </c>
      <c r="L41" s="31">
        <f t="shared" si="1"/>
        <v>3.4237502567396882E-5</v>
      </c>
      <c r="M41" s="31">
        <f t="shared" si="1"/>
        <v>2.7684335044931077E-5</v>
      </c>
      <c r="N41" s="31">
        <f t="shared" si="1"/>
        <v>2.1131167522467006E-5</v>
      </c>
      <c r="O41" s="31">
        <f t="shared" si="1"/>
        <v>1.4578000000001201E-5</v>
      </c>
      <c r="P41" s="31">
        <f t="shared" ref="P41:AI41" si="2">TREND($E37:$F37,$E$36:$F$36,P$40)</f>
        <v>1.4222799999999989E-5</v>
      </c>
      <c r="Q41" s="31">
        <f t="shared" si="2"/>
        <v>1.3867599999999969E-5</v>
      </c>
      <c r="R41" s="31">
        <f t="shared" si="2"/>
        <v>1.3512399999999949E-5</v>
      </c>
      <c r="S41" s="31">
        <f t="shared" si="2"/>
        <v>1.3157199999999929E-5</v>
      </c>
      <c r="T41" s="31">
        <f t="shared" si="2"/>
        <v>1.2802000000000017E-5</v>
      </c>
      <c r="U41" s="31">
        <f t="shared" si="2"/>
        <v>1.2446799999999997E-5</v>
      </c>
      <c r="V41" s="31">
        <f t="shared" si="2"/>
        <v>1.2091599999999978E-5</v>
      </c>
      <c r="W41" s="31">
        <f t="shared" si="2"/>
        <v>1.1736399999999958E-5</v>
      </c>
      <c r="X41" s="31">
        <f t="shared" si="2"/>
        <v>1.1381199999999938E-5</v>
      </c>
      <c r="Y41" s="31">
        <f t="shared" si="2"/>
        <v>1.1026000000000026E-5</v>
      </c>
      <c r="Z41" s="31">
        <f t="shared" si="2"/>
        <v>1.0670800000000006E-5</v>
      </c>
      <c r="AA41" s="31">
        <f t="shared" si="2"/>
        <v>1.0315599999999986E-5</v>
      </c>
      <c r="AB41" s="31">
        <f t="shared" si="2"/>
        <v>9.9603999999999665E-6</v>
      </c>
      <c r="AC41" s="31">
        <f t="shared" si="2"/>
        <v>9.6051999999999466E-6</v>
      </c>
      <c r="AD41" s="31">
        <f t="shared" si="2"/>
        <v>9.2499999999999267E-6</v>
      </c>
      <c r="AE41" s="31">
        <f t="shared" si="2"/>
        <v>8.8948000000000152E-6</v>
      </c>
      <c r="AF41" s="31">
        <f t="shared" si="2"/>
        <v>8.5395999999999953E-6</v>
      </c>
      <c r="AG41" s="31">
        <f t="shared" si="2"/>
        <v>8.1843999999999754E-6</v>
      </c>
      <c r="AH41" s="31">
        <f t="shared" si="2"/>
        <v>7.8291999999999555E-6</v>
      </c>
      <c r="AI41" s="31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A12C-F45F-47AD-A92F-ED37C9976F0C}">
  <sheetPr>
    <tabColor theme="9" tint="0.79998168889431442"/>
  </sheetPr>
  <dimension ref="A1:AO43"/>
  <sheetViews>
    <sheetView topLeftCell="W1" workbookViewId="0">
      <selection activeCell="B3" sqref="B3:AF7"/>
    </sheetView>
  </sheetViews>
  <sheetFormatPr defaultRowHeight="15" x14ac:dyDescent="0.25"/>
  <cols>
    <col min="1" max="1" width="27.140625" customWidth="1"/>
    <col min="2" max="2" width="11.85546875" bestFit="1" customWidth="1"/>
  </cols>
  <sheetData>
    <row r="1" spans="1:32" s="153" customFormat="1" x14ac:dyDescent="0.25">
      <c r="B1" s="153">
        <v>2020</v>
      </c>
      <c r="C1" s="153">
        <f>B1+1</f>
        <v>2021</v>
      </c>
      <c r="D1" s="153">
        <f>C1+1</f>
        <v>2022</v>
      </c>
      <c r="E1" s="153">
        <f>D1+1</f>
        <v>2023</v>
      </c>
      <c r="F1" s="153">
        <f t="shared" ref="F1:AF1" si="0">E1+1</f>
        <v>2024</v>
      </c>
      <c r="G1" s="153">
        <f t="shared" si="0"/>
        <v>2025</v>
      </c>
      <c r="H1" s="153">
        <f t="shared" si="0"/>
        <v>2026</v>
      </c>
      <c r="I1" s="153">
        <f t="shared" si="0"/>
        <v>2027</v>
      </c>
      <c r="J1" s="153">
        <f t="shared" si="0"/>
        <v>2028</v>
      </c>
      <c r="K1" s="153">
        <f t="shared" si="0"/>
        <v>2029</v>
      </c>
      <c r="L1" s="153">
        <f t="shared" si="0"/>
        <v>2030</v>
      </c>
      <c r="M1" s="153">
        <f t="shared" si="0"/>
        <v>2031</v>
      </c>
      <c r="N1" s="153">
        <f t="shared" si="0"/>
        <v>2032</v>
      </c>
      <c r="O1" s="153">
        <f t="shared" si="0"/>
        <v>2033</v>
      </c>
      <c r="P1" s="153">
        <f t="shared" si="0"/>
        <v>2034</v>
      </c>
      <c r="Q1" s="153">
        <f t="shared" si="0"/>
        <v>2035</v>
      </c>
      <c r="R1" s="153">
        <f t="shared" si="0"/>
        <v>2036</v>
      </c>
      <c r="S1" s="153">
        <f t="shared" si="0"/>
        <v>2037</v>
      </c>
      <c r="T1" s="153">
        <f t="shared" si="0"/>
        <v>2038</v>
      </c>
      <c r="U1" s="153">
        <f t="shared" si="0"/>
        <v>2039</v>
      </c>
      <c r="V1" s="153">
        <f t="shared" si="0"/>
        <v>2040</v>
      </c>
      <c r="W1" s="153">
        <f t="shared" si="0"/>
        <v>2041</v>
      </c>
      <c r="X1" s="153">
        <f t="shared" si="0"/>
        <v>2042</v>
      </c>
      <c r="Y1" s="153">
        <f t="shared" si="0"/>
        <v>2043</v>
      </c>
      <c r="Z1" s="153">
        <f t="shared" si="0"/>
        <v>2044</v>
      </c>
      <c r="AA1" s="153">
        <f t="shared" si="0"/>
        <v>2045</v>
      </c>
      <c r="AB1" s="153">
        <f t="shared" si="0"/>
        <v>2046</v>
      </c>
      <c r="AC1" s="153">
        <f t="shared" si="0"/>
        <v>2047</v>
      </c>
      <c r="AD1" s="153">
        <f t="shared" si="0"/>
        <v>2048</v>
      </c>
      <c r="AE1" s="153">
        <f t="shared" si="0"/>
        <v>2049</v>
      </c>
      <c r="AF1" s="153">
        <f t="shared" si="0"/>
        <v>2050</v>
      </c>
    </row>
    <row r="2" spans="1:32" s="153" customFormat="1" x14ac:dyDescent="0.25">
      <c r="A2" s="46" t="s">
        <v>1149</v>
      </c>
    </row>
    <row r="3" spans="1:32" s="153" customFormat="1" x14ac:dyDescent="0.25">
      <c r="A3" s="153" t="s">
        <v>259</v>
      </c>
      <c r="B3" s="153">
        <f>B17/1000000-B10</f>
        <v>1.7417091999999984E-6</v>
      </c>
      <c r="C3" s="153">
        <f t="shared" ref="C3:AF7" si="1">C17/1000000-C10</f>
        <v>1.7905298366666686E-6</v>
      </c>
      <c r="D3" s="153">
        <f t="shared" si="1"/>
        <v>1.8407189305732319E-6</v>
      </c>
      <c r="E3" s="153">
        <f t="shared" si="1"/>
        <v>1.8978982346340611E-6</v>
      </c>
      <c r="F3" s="153">
        <f t="shared" si="1"/>
        <v>1.9606358265705339E-6</v>
      </c>
      <c r="G3" s="153">
        <f t="shared" si="1"/>
        <v>2.0402252274334993E-6</v>
      </c>
      <c r="H3" s="153">
        <f t="shared" si="1"/>
        <v>2.1267207184582511E-6</v>
      </c>
      <c r="I3" s="153">
        <f t="shared" si="1"/>
        <v>2.19599498462147E-6</v>
      </c>
      <c r="J3" s="153">
        <f t="shared" si="1"/>
        <v>2.2492748176477119E-6</v>
      </c>
      <c r="K3" s="153">
        <f t="shared" si="1"/>
        <v>2.2864546597629175E-6</v>
      </c>
      <c r="L3" s="153">
        <f t="shared" si="1"/>
        <v>2.468748510105745E-6</v>
      </c>
      <c r="M3" s="153">
        <f t="shared" si="1"/>
        <v>2.4812080274071752E-6</v>
      </c>
      <c r="N3" s="153">
        <f t="shared" si="1"/>
        <v>2.4941848140756171E-6</v>
      </c>
      <c r="O3" s="153">
        <f t="shared" si="1"/>
        <v>2.5415727096022543E-6</v>
      </c>
      <c r="P3" s="153">
        <f t="shared" si="1"/>
        <v>2.5684725303940992E-6</v>
      </c>
      <c r="Q3" s="153">
        <f t="shared" si="1"/>
        <v>2.5980055642216954E-6</v>
      </c>
      <c r="R3" s="153">
        <f t="shared" si="1"/>
        <v>2.6312501689912413E-6</v>
      </c>
      <c r="S3" s="153">
        <f t="shared" si="1"/>
        <v>2.667722447552953E-6</v>
      </c>
      <c r="T3" s="153">
        <f t="shared" si="1"/>
        <v>2.7047139542857264E-6</v>
      </c>
      <c r="U3" s="153">
        <f t="shared" si="1"/>
        <v>2.7406529303065023E-6</v>
      </c>
      <c r="V3" s="153">
        <f t="shared" si="1"/>
        <v>2.7738316612211713E-6</v>
      </c>
      <c r="W3" s="153">
        <f t="shared" si="1"/>
        <v>2.8049519067193682E-6</v>
      </c>
      <c r="X3" s="153">
        <f t="shared" si="1"/>
        <v>2.8433229918929561E-6</v>
      </c>
      <c r="Y3" s="153">
        <f t="shared" si="1"/>
        <v>2.8788623718865966E-6</v>
      </c>
      <c r="Z3" s="153">
        <f t="shared" si="1"/>
        <v>2.9135961030274171E-6</v>
      </c>
      <c r="AA3" s="153">
        <f t="shared" si="1"/>
        <v>2.9479319067519659E-6</v>
      </c>
      <c r="AB3" s="153">
        <f t="shared" si="1"/>
        <v>2.9813793565636022E-6</v>
      </c>
      <c r="AC3" s="153">
        <f t="shared" si="1"/>
        <v>3.0194537191970732E-6</v>
      </c>
      <c r="AD3" s="153">
        <f t="shared" si="1"/>
        <v>3.0599095522711319E-6</v>
      </c>
      <c r="AE3" s="153">
        <f t="shared" si="1"/>
        <v>3.0966102128759417E-6</v>
      </c>
      <c r="AF3" s="153">
        <f t="shared" si="1"/>
        <v>3.1311186815504891E-6</v>
      </c>
    </row>
    <row r="4" spans="1:32" s="153" customFormat="1" x14ac:dyDescent="0.25">
      <c r="A4" s="153" t="s">
        <v>260</v>
      </c>
      <c r="B4" s="153">
        <v>0</v>
      </c>
      <c r="C4" s="153">
        <v>0</v>
      </c>
      <c r="D4" s="153">
        <v>0</v>
      </c>
      <c r="E4" s="153">
        <v>0</v>
      </c>
      <c r="F4" s="153">
        <v>0</v>
      </c>
      <c r="G4" s="153">
        <v>0</v>
      </c>
      <c r="H4" s="153">
        <v>0</v>
      </c>
      <c r="I4" s="153">
        <v>0</v>
      </c>
      <c r="J4" s="153">
        <v>0</v>
      </c>
      <c r="K4" s="153">
        <v>0</v>
      </c>
      <c r="L4" s="153">
        <v>0</v>
      </c>
      <c r="M4" s="153">
        <v>0</v>
      </c>
      <c r="N4" s="153">
        <v>0</v>
      </c>
      <c r="O4" s="153">
        <v>0</v>
      </c>
      <c r="P4" s="153">
        <v>0</v>
      </c>
      <c r="Q4" s="153">
        <v>0</v>
      </c>
      <c r="R4" s="153">
        <v>0</v>
      </c>
      <c r="S4" s="153">
        <v>0</v>
      </c>
      <c r="T4" s="153">
        <v>0</v>
      </c>
      <c r="U4" s="153">
        <v>0</v>
      </c>
      <c r="V4" s="153">
        <v>0</v>
      </c>
      <c r="W4" s="153">
        <v>0</v>
      </c>
      <c r="X4" s="153">
        <v>0</v>
      </c>
      <c r="Y4" s="153">
        <v>0</v>
      </c>
      <c r="Z4" s="153">
        <v>0</v>
      </c>
      <c r="AA4" s="153">
        <v>0</v>
      </c>
      <c r="AB4" s="153">
        <v>0</v>
      </c>
      <c r="AC4" s="153">
        <v>0</v>
      </c>
      <c r="AD4" s="153">
        <v>0</v>
      </c>
      <c r="AE4" s="153">
        <v>0</v>
      </c>
      <c r="AF4" s="153">
        <v>0</v>
      </c>
    </row>
    <row r="5" spans="1:32" s="153" customFormat="1" x14ac:dyDescent="0.25">
      <c r="A5" s="153" t="s">
        <v>261</v>
      </c>
      <c r="B5" s="153">
        <f t="shared" ref="B5:B7" si="2">B19/1000000-B12</f>
        <v>1.7417091999999984E-6</v>
      </c>
      <c r="C5" s="153">
        <f t="shared" si="1"/>
        <v>1.7905298366666686E-6</v>
      </c>
      <c r="D5" s="153">
        <f t="shared" si="1"/>
        <v>1.8407189305732319E-6</v>
      </c>
      <c r="E5" s="153">
        <f t="shared" si="1"/>
        <v>1.8978982346340611E-6</v>
      </c>
      <c r="F5" s="153">
        <f t="shared" si="1"/>
        <v>1.9606358265705339E-6</v>
      </c>
      <c r="G5" s="153">
        <f t="shared" si="1"/>
        <v>2.0402252274334993E-6</v>
      </c>
      <c r="H5" s="153">
        <f t="shared" si="1"/>
        <v>2.1267207184582511E-6</v>
      </c>
      <c r="I5" s="153">
        <f t="shared" si="1"/>
        <v>2.19599498462147E-6</v>
      </c>
      <c r="J5" s="153">
        <f t="shared" si="1"/>
        <v>2.2492748176477119E-6</v>
      </c>
      <c r="K5" s="153">
        <f t="shared" si="1"/>
        <v>2.2864546597629175E-6</v>
      </c>
      <c r="L5" s="153">
        <f t="shared" si="1"/>
        <v>2.468748510105745E-6</v>
      </c>
      <c r="M5" s="153">
        <f t="shared" si="1"/>
        <v>2.4812080274071752E-6</v>
      </c>
      <c r="N5" s="153">
        <f t="shared" si="1"/>
        <v>2.4941848140756171E-6</v>
      </c>
      <c r="O5" s="153">
        <f t="shared" si="1"/>
        <v>2.5415727096022543E-6</v>
      </c>
      <c r="P5" s="153">
        <f t="shared" si="1"/>
        <v>2.5684725303940992E-6</v>
      </c>
      <c r="Q5" s="153">
        <f t="shared" si="1"/>
        <v>2.5980055642216954E-6</v>
      </c>
      <c r="R5" s="153">
        <f t="shared" si="1"/>
        <v>2.6312501689912413E-6</v>
      </c>
      <c r="S5" s="153">
        <f t="shared" si="1"/>
        <v>2.667722447552953E-6</v>
      </c>
      <c r="T5" s="153">
        <f t="shared" si="1"/>
        <v>2.7047139542857264E-6</v>
      </c>
      <c r="U5" s="153">
        <f t="shared" si="1"/>
        <v>2.7406529303065023E-6</v>
      </c>
      <c r="V5" s="153">
        <f t="shared" si="1"/>
        <v>2.7738316612211713E-6</v>
      </c>
      <c r="W5" s="153">
        <f t="shared" si="1"/>
        <v>2.8049519067193682E-6</v>
      </c>
      <c r="X5" s="153">
        <f t="shared" si="1"/>
        <v>2.8433229918929561E-6</v>
      </c>
      <c r="Y5" s="153">
        <f t="shared" si="1"/>
        <v>2.8788623718865966E-6</v>
      </c>
      <c r="Z5" s="153">
        <f t="shared" si="1"/>
        <v>2.9135961030274171E-6</v>
      </c>
      <c r="AA5" s="153">
        <f t="shared" si="1"/>
        <v>2.9479319067519659E-6</v>
      </c>
      <c r="AB5" s="153">
        <f t="shared" si="1"/>
        <v>2.9813793565636022E-6</v>
      </c>
      <c r="AC5" s="153">
        <f t="shared" si="1"/>
        <v>3.0194537191970732E-6</v>
      </c>
      <c r="AD5" s="153">
        <f t="shared" si="1"/>
        <v>3.0599095522711319E-6</v>
      </c>
      <c r="AE5" s="153">
        <f t="shared" si="1"/>
        <v>3.0966102128759417E-6</v>
      </c>
      <c r="AF5" s="153">
        <f t="shared" si="1"/>
        <v>3.1311186815504891E-6</v>
      </c>
    </row>
    <row r="6" spans="1:32" s="153" customFormat="1" x14ac:dyDescent="0.25">
      <c r="A6" s="153" t="s">
        <v>262</v>
      </c>
      <c r="B6" s="153">
        <f t="shared" si="2"/>
        <v>1.5047824000000001E-6</v>
      </c>
      <c r="C6" s="153">
        <f t="shared" si="1"/>
        <v>1.5810812259154935E-6</v>
      </c>
      <c r="D6" s="153">
        <f t="shared" si="1"/>
        <v>1.6065141678873213E-6</v>
      </c>
      <c r="E6" s="153">
        <f t="shared" si="1"/>
        <v>1.6379596776695545E-6</v>
      </c>
      <c r="F6" s="153">
        <f t="shared" si="1"/>
        <v>1.6385579590277051E-6</v>
      </c>
      <c r="G6" s="153">
        <f t="shared" si="1"/>
        <v>1.6971440111447155E-6</v>
      </c>
      <c r="H6" s="153">
        <f t="shared" si="1"/>
        <v>1.7400213253825747E-6</v>
      </c>
      <c r="I6" s="153">
        <f t="shared" si="1"/>
        <v>1.749390139344709E-6</v>
      </c>
      <c r="J6" s="153">
        <f t="shared" si="1"/>
        <v>1.7524503177130195E-6</v>
      </c>
      <c r="K6" s="153">
        <f t="shared" si="1"/>
        <v>1.7554623089269222E-6</v>
      </c>
      <c r="L6" s="153">
        <f t="shared" si="1"/>
        <v>1.7758274001590028E-6</v>
      </c>
      <c r="M6" s="153">
        <f t="shared" si="1"/>
        <v>1.7934116730513962E-6</v>
      </c>
      <c r="N6" s="153">
        <f t="shared" si="1"/>
        <v>1.789822024110933E-6</v>
      </c>
      <c r="O6" s="153">
        <f t="shared" si="1"/>
        <v>1.7866936622914211E-6</v>
      </c>
      <c r="P6" s="153">
        <f t="shared" si="1"/>
        <v>1.7878369799664727E-6</v>
      </c>
      <c r="Q6" s="153">
        <f t="shared" si="1"/>
        <v>1.775322905353622E-6</v>
      </c>
      <c r="R6" s="153">
        <f t="shared" si="1"/>
        <v>1.7601179173197752E-6</v>
      </c>
      <c r="S6" s="153">
        <f t="shared" si="1"/>
        <v>1.7528628295531866E-6</v>
      </c>
      <c r="T6" s="153">
        <f t="shared" si="1"/>
        <v>1.7440824164260861E-6</v>
      </c>
      <c r="U6" s="153">
        <f t="shared" si="1"/>
        <v>1.7310594948726795E-6</v>
      </c>
      <c r="V6" s="153">
        <f t="shared" si="1"/>
        <v>1.7178152417597441E-6</v>
      </c>
      <c r="W6" s="153">
        <f t="shared" si="1"/>
        <v>1.7058505163905598E-6</v>
      </c>
      <c r="X6" s="153">
        <f t="shared" si="1"/>
        <v>1.7040534766443089E-6</v>
      </c>
      <c r="Y6" s="153">
        <f t="shared" si="1"/>
        <v>1.69481283502373E-6</v>
      </c>
      <c r="Z6" s="153">
        <f t="shared" si="1"/>
        <v>1.6858071694946055E-6</v>
      </c>
      <c r="AA6" s="153">
        <f t="shared" si="1"/>
        <v>1.6800504316920806E-6</v>
      </c>
      <c r="AB6" s="153">
        <f t="shared" si="1"/>
        <v>1.6777360367770264E-6</v>
      </c>
      <c r="AC6" s="153">
        <f t="shared" si="1"/>
        <v>1.6770167582191149E-6</v>
      </c>
      <c r="AD6" s="153">
        <f t="shared" si="1"/>
        <v>1.6668703235625647E-6</v>
      </c>
      <c r="AE6" s="153">
        <f t="shared" si="1"/>
        <v>1.6624900759389795E-6</v>
      </c>
      <c r="AF6" s="153">
        <f t="shared" si="1"/>
        <v>1.6527441945529502E-6</v>
      </c>
    </row>
    <row r="7" spans="1:32" s="153" customFormat="1" x14ac:dyDescent="0.25">
      <c r="A7" s="153" t="s">
        <v>263</v>
      </c>
      <c r="B7" s="153">
        <f t="shared" si="2"/>
        <v>1.2245463999999988E-6</v>
      </c>
      <c r="C7" s="153">
        <f t="shared" si="1"/>
        <v>1.2852221225225223E-6</v>
      </c>
      <c r="D7" s="153">
        <f t="shared" si="1"/>
        <v>1.2760288312312318E-6</v>
      </c>
      <c r="E7" s="153">
        <f t="shared" si="1"/>
        <v>1.2849656322079494E-6</v>
      </c>
      <c r="F7" s="153">
        <f t="shared" si="1"/>
        <v>1.2825239877670526E-6</v>
      </c>
      <c r="G7" s="153">
        <f t="shared" si="1"/>
        <v>1.3430609755725785E-6</v>
      </c>
      <c r="H7" s="153">
        <f t="shared" si="1"/>
        <v>1.3661755891505093E-6</v>
      </c>
      <c r="I7" s="153">
        <f t="shared" si="1"/>
        <v>1.3740543685768072E-6</v>
      </c>
      <c r="J7" s="153">
        <f t="shared" si="1"/>
        <v>1.3739982736394911E-6</v>
      </c>
      <c r="K7" s="153">
        <f t="shared" si="1"/>
        <v>1.3745872704812843E-6</v>
      </c>
      <c r="L7" s="153">
        <f t="shared" si="1"/>
        <v>1.3954986169869353E-6</v>
      </c>
      <c r="M7" s="153">
        <f t="shared" si="1"/>
        <v>1.4061790617134376E-6</v>
      </c>
      <c r="N7" s="153">
        <f t="shared" si="1"/>
        <v>1.4013985613201293E-6</v>
      </c>
      <c r="O7" s="153">
        <f t="shared" si="1"/>
        <v>1.4000542675616868E-6</v>
      </c>
      <c r="P7" s="153">
        <f t="shared" si="1"/>
        <v>1.4011469175510659E-6</v>
      </c>
      <c r="Q7" s="153">
        <f t="shared" si="1"/>
        <v>1.3882919844398672E-6</v>
      </c>
      <c r="R7" s="153">
        <f t="shared" si="1"/>
        <v>1.3755077706444208E-6</v>
      </c>
      <c r="S7" s="153">
        <f t="shared" si="1"/>
        <v>1.3712816386539446E-6</v>
      </c>
      <c r="T7" s="153">
        <f t="shared" si="1"/>
        <v>1.3647524282083191E-6</v>
      </c>
      <c r="U7" s="153">
        <f t="shared" si="1"/>
        <v>1.3551881369365511E-6</v>
      </c>
      <c r="V7" s="153">
        <f t="shared" si="1"/>
        <v>1.3457752602115892E-6</v>
      </c>
      <c r="W7" s="153">
        <f t="shared" si="1"/>
        <v>1.3384343967623826E-6</v>
      </c>
      <c r="X7" s="153">
        <f t="shared" si="1"/>
        <v>1.3418960393697514E-6</v>
      </c>
      <c r="Y7" s="153">
        <f t="shared" si="1"/>
        <v>1.3353192996941862E-6</v>
      </c>
      <c r="Z7" s="153">
        <f t="shared" si="1"/>
        <v>1.3309104674330212E-6</v>
      </c>
      <c r="AA7" s="153">
        <f t="shared" si="1"/>
        <v>1.3305281443965849E-6</v>
      </c>
      <c r="AB7" s="153">
        <f t="shared" si="1"/>
        <v>1.3321941744807733E-6</v>
      </c>
      <c r="AC7" s="153">
        <f t="shared" si="1"/>
        <v>1.3336764074658903E-6</v>
      </c>
      <c r="AD7" s="153">
        <f t="shared" si="1"/>
        <v>1.329160921701937E-6</v>
      </c>
      <c r="AE7" s="153">
        <f t="shared" si="1"/>
        <v>1.3338696059511068E-6</v>
      </c>
      <c r="AF7" s="153">
        <f t="shared" si="1"/>
        <v>1.334602496230789E-6</v>
      </c>
    </row>
    <row r="8" spans="1:32" s="153" customFormat="1" x14ac:dyDescent="0.25"/>
    <row r="9" spans="1:32" s="153" customFormat="1" x14ac:dyDescent="0.25">
      <c r="A9" s="59" t="s">
        <v>1148</v>
      </c>
    </row>
    <row r="10" spans="1:32" s="153" customFormat="1" x14ac:dyDescent="0.25">
      <c r="A10" s="153" t="s">
        <v>259</v>
      </c>
      <c r="B10" s="153">
        <f>(1-'Sales taxes'!$B$1)*B17/1000000</f>
        <v>1.8768290800000003E-5</v>
      </c>
      <c r="C10" s="153">
        <f>(1-'Sales taxes'!$B$1)*C17/1000000</f>
        <v>1.929437167848485E-5</v>
      </c>
      <c r="D10" s="153">
        <f>(1-'Sales taxes'!$B$1)*D17/1000000</f>
        <v>1.983519876341208E-5</v>
      </c>
      <c r="E10" s="153">
        <f>(1-'Sales taxes'!$B$1)*E17/1000000</f>
        <v>2.0451350877872585E-5</v>
      </c>
      <c r="F10" s="153">
        <f>(1-'Sales taxes'!$B$1)*F17/1000000</f>
        <v>2.1127397929559129E-5</v>
      </c>
      <c r="G10" s="153">
        <f>(1-'Sales taxes'!$B$1)*G17/1000000</f>
        <v>2.1985036518132899E-5</v>
      </c>
      <c r="H10" s="153">
        <f>(1-'Sales taxes'!$B$1)*H17/1000000</f>
        <v>2.2917093676952159E-5</v>
      </c>
      <c r="I10" s="153">
        <f>(1-'Sales taxes'!$B$1)*I17/1000000</f>
        <v>2.3663578550723205E-5</v>
      </c>
      <c r="J10" s="153">
        <f>(1-'Sales taxes'!$B$1)*J17/1000000</f>
        <v>2.423771078818965E-5</v>
      </c>
      <c r="K10" s="153">
        <f>(1-'Sales taxes'!$B$1)*K17/1000000</f>
        <v>2.463835292105334E-5</v>
      </c>
      <c r="L10" s="153">
        <f>(1-'Sales taxes'!$B$1)*L17/1000000</f>
        <v>2.6602712984309505E-5</v>
      </c>
      <c r="M10" s="153">
        <f>(1-'Sales taxes'!$B$1)*M17/1000000</f>
        <v>2.6736974113515765E-5</v>
      </c>
      <c r="N10" s="153">
        <f>(1-'Sales taxes'!$B$1)*N17/1000000</f>
        <v>2.6876809228265613E-5</v>
      </c>
      <c r="O10" s="153">
        <f>(1-'Sales taxes'!$B$1)*O17/1000000</f>
        <v>2.7387451190565636E-5</v>
      </c>
      <c r="P10" s="153">
        <f>(1-'Sales taxes'!$B$1)*P17/1000000</f>
        <v>2.7677317982960834E-5</v>
      </c>
      <c r="Q10" s="153">
        <f>(1-'Sales taxes'!$B$1)*Q17/1000000</f>
        <v>2.7995559723363035E-5</v>
      </c>
      <c r="R10" s="153">
        <f>(1-'Sales taxes'!$B$1)*R17/1000000</f>
        <v>2.8353796569012047E-5</v>
      </c>
      <c r="S10" s="153">
        <f>(1-'Sales taxes'!$B$1)*S17/1000000</f>
        <v>2.8746814146334841E-5</v>
      </c>
      <c r="T10" s="153">
        <f>(1-'Sales taxes'!$B$1)*T17/1000000</f>
        <v>2.9145426816860351E-5</v>
      </c>
      <c r="U10" s="153">
        <f>(1-'Sales taxes'!$B$1)*U17/1000000</f>
        <v>2.9532697638540664E-5</v>
      </c>
      <c r="V10" s="153">
        <f>(1-'Sales taxes'!$B$1)*V17/1000000</f>
        <v>2.9890224641430407E-5</v>
      </c>
      <c r="W10" s="153">
        <f>(1-'Sales taxes'!$B$1)*W17/1000000</f>
        <v>3.0225569839858208E-5</v>
      </c>
      <c r="X10" s="153">
        <f>(1-'Sales taxes'!$B$1)*X17/1000000</f>
        <v>3.0639048556540356E-5</v>
      </c>
      <c r="Y10" s="153">
        <f>(1-'Sales taxes'!$B$1)*Y17/1000000</f>
        <v>3.1022013415755874E-5</v>
      </c>
      <c r="Z10" s="153">
        <f>(1-'Sales taxes'!$B$1)*Z17/1000000</f>
        <v>3.1396296772943116E-5</v>
      </c>
      <c r="AA10" s="153">
        <f>(1-'Sales taxes'!$B$1)*AA17/1000000</f>
        <v>3.1766292148264084E-5</v>
      </c>
      <c r="AB10" s="153">
        <f>(1-'Sales taxes'!$B$1)*AB17/1000000</f>
        <v>3.2126714809281939E-5</v>
      </c>
      <c r="AC10" s="153">
        <f>(1-'Sales taxes'!$B$1)*AC17/1000000</f>
        <v>3.2536996106486766E-5</v>
      </c>
      <c r="AD10" s="153">
        <f>(1-'Sales taxes'!$B$1)*AD17/1000000</f>
        <v>3.2972939626616384E-5</v>
      </c>
      <c r="AE10" s="153">
        <f>(1-'Sales taxes'!$B$1)*AE17/1000000</f>
        <v>3.336841820064202E-5</v>
      </c>
      <c r="AF10" s="153">
        <f>(1-'Sales taxes'!$B$1)*AF17/1000000</f>
        <v>3.3740274177028017E-5</v>
      </c>
    </row>
    <row r="11" spans="1:32" s="153" customFormat="1" x14ac:dyDescent="0.25">
      <c r="A11" s="153" t="s">
        <v>260</v>
      </c>
      <c r="B11" s="153">
        <v>0</v>
      </c>
      <c r="C11" s="153">
        <v>0</v>
      </c>
      <c r="D11" s="153">
        <v>0</v>
      </c>
      <c r="E11" s="153">
        <v>0</v>
      </c>
      <c r="F11" s="153">
        <v>0</v>
      </c>
      <c r="G11" s="153">
        <v>0</v>
      </c>
      <c r="H11" s="153">
        <v>0</v>
      </c>
      <c r="I11" s="153">
        <v>0</v>
      </c>
      <c r="J11" s="153">
        <v>0</v>
      </c>
      <c r="K11" s="153">
        <v>0</v>
      </c>
      <c r="L11" s="153">
        <v>0</v>
      </c>
      <c r="M11" s="153">
        <v>0</v>
      </c>
      <c r="N11" s="153">
        <v>0</v>
      </c>
      <c r="O11" s="153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53">
        <v>0</v>
      </c>
      <c r="V11" s="153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3">
        <v>0</v>
      </c>
      <c r="AD11" s="153">
        <v>0</v>
      </c>
      <c r="AE11" s="153">
        <v>0</v>
      </c>
      <c r="AF11" s="153">
        <v>0</v>
      </c>
    </row>
    <row r="12" spans="1:32" s="153" customFormat="1" x14ac:dyDescent="0.25">
      <c r="A12" s="153" t="s">
        <v>261</v>
      </c>
      <c r="B12" s="153">
        <f>(1-'Sales taxes'!$B$1)*B19/1000000</f>
        <v>1.8768290800000003E-5</v>
      </c>
      <c r="C12" s="153">
        <f>(1-'Sales taxes'!$B$1)*C19/1000000</f>
        <v>1.929437167848485E-5</v>
      </c>
      <c r="D12" s="153">
        <f>(1-'Sales taxes'!$B$1)*D19/1000000</f>
        <v>1.983519876341208E-5</v>
      </c>
      <c r="E12" s="153">
        <f>(1-'Sales taxes'!$B$1)*E19/1000000</f>
        <v>2.0451350877872585E-5</v>
      </c>
      <c r="F12" s="153">
        <f>(1-'Sales taxes'!$B$1)*F19/1000000</f>
        <v>2.1127397929559129E-5</v>
      </c>
      <c r="G12" s="153">
        <f>(1-'Sales taxes'!$B$1)*G19/1000000</f>
        <v>2.1985036518132899E-5</v>
      </c>
      <c r="H12" s="153">
        <f>(1-'Sales taxes'!$B$1)*H19/1000000</f>
        <v>2.2917093676952159E-5</v>
      </c>
      <c r="I12" s="153">
        <f>(1-'Sales taxes'!$B$1)*I19/1000000</f>
        <v>2.3663578550723205E-5</v>
      </c>
      <c r="J12" s="153">
        <f>(1-'Sales taxes'!$B$1)*J19/1000000</f>
        <v>2.423771078818965E-5</v>
      </c>
      <c r="K12" s="153">
        <f>(1-'Sales taxes'!$B$1)*K19/1000000</f>
        <v>2.463835292105334E-5</v>
      </c>
      <c r="L12" s="153">
        <f>(1-'Sales taxes'!$B$1)*L19/1000000</f>
        <v>2.6602712984309505E-5</v>
      </c>
      <c r="M12" s="153">
        <f>(1-'Sales taxes'!$B$1)*M19/1000000</f>
        <v>2.6736974113515765E-5</v>
      </c>
      <c r="N12" s="153">
        <f>(1-'Sales taxes'!$B$1)*N19/1000000</f>
        <v>2.6876809228265613E-5</v>
      </c>
      <c r="O12" s="153">
        <f>(1-'Sales taxes'!$B$1)*O19/1000000</f>
        <v>2.7387451190565636E-5</v>
      </c>
      <c r="P12" s="153">
        <f>(1-'Sales taxes'!$B$1)*P19/1000000</f>
        <v>2.7677317982960834E-5</v>
      </c>
      <c r="Q12" s="153">
        <f>(1-'Sales taxes'!$B$1)*Q19/1000000</f>
        <v>2.7995559723363035E-5</v>
      </c>
      <c r="R12" s="153">
        <f>(1-'Sales taxes'!$B$1)*R19/1000000</f>
        <v>2.8353796569012047E-5</v>
      </c>
      <c r="S12" s="153">
        <f>(1-'Sales taxes'!$B$1)*S19/1000000</f>
        <v>2.8746814146334841E-5</v>
      </c>
      <c r="T12" s="153">
        <f>(1-'Sales taxes'!$B$1)*T19/1000000</f>
        <v>2.9145426816860351E-5</v>
      </c>
      <c r="U12" s="153">
        <f>(1-'Sales taxes'!$B$1)*U19/1000000</f>
        <v>2.9532697638540664E-5</v>
      </c>
      <c r="V12" s="153">
        <f>(1-'Sales taxes'!$B$1)*V19/1000000</f>
        <v>2.9890224641430407E-5</v>
      </c>
      <c r="W12" s="153">
        <f>(1-'Sales taxes'!$B$1)*W19/1000000</f>
        <v>3.0225569839858208E-5</v>
      </c>
      <c r="X12" s="153">
        <f>(1-'Sales taxes'!$B$1)*X19/1000000</f>
        <v>3.0639048556540356E-5</v>
      </c>
      <c r="Y12" s="153">
        <f>(1-'Sales taxes'!$B$1)*Y19/1000000</f>
        <v>3.1022013415755874E-5</v>
      </c>
      <c r="Z12" s="153">
        <f>(1-'Sales taxes'!$B$1)*Z19/1000000</f>
        <v>3.1396296772943116E-5</v>
      </c>
      <c r="AA12" s="153">
        <f>(1-'Sales taxes'!$B$1)*AA19/1000000</f>
        <v>3.1766292148264084E-5</v>
      </c>
      <c r="AB12" s="153">
        <f>(1-'Sales taxes'!$B$1)*AB19/1000000</f>
        <v>3.2126714809281939E-5</v>
      </c>
      <c r="AC12" s="153">
        <f>(1-'Sales taxes'!$B$1)*AC19/1000000</f>
        <v>3.2536996106486766E-5</v>
      </c>
      <c r="AD12" s="153">
        <f>(1-'Sales taxes'!$B$1)*AD19/1000000</f>
        <v>3.2972939626616384E-5</v>
      </c>
      <c r="AE12" s="153">
        <f>(1-'Sales taxes'!$B$1)*AE19/1000000</f>
        <v>3.336841820064202E-5</v>
      </c>
      <c r="AF12" s="153">
        <f>(1-'Sales taxes'!$B$1)*AF19/1000000</f>
        <v>3.3740274177028017E-5</v>
      </c>
    </row>
    <row r="13" spans="1:32" s="153" customFormat="1" x14ac:dyDescent="0.25">
      <c r="A13" s="153" t="s">
        <v>262</v>
      </c>
      <c r="B13" s="153">
        <f>(1-'Sales taxes'!$B$1)*B20/1000000</f>
        <v>1.62152176E-5</v>
      </c>
      <c r="C13" s="153">
        <f>(1-'Sales taxes'!$B$1)*C20/1000000</f>
        <v>1.7037397647323943E-5</v>
      </c>
      <c r="D13" s="153">
        <f>(1-'Sales taxes'!$B$1)*D20/1000000</f>
        <v>1.7311457663098595E-5</v>
      </c>
      <c r="E13" s="153">
        <f>(1-'Sales taxes'!$B$1)*E20/1000000</f>
        <v>1.7650307840813186E-5</v>
      </c>
      <c r="F13" s="153">
        <f>(1-'Sales taxes'!$B$1)*F20/1000000</f>
        <v>1.7656754794477976E-5</v>
      </c>
      <c r="G13" s="153">
        <f>(1-'Sales taxes'!$B$1)*G20/1000000</f>
        <v>1.8288065729136911E-5</v>
      </c>
      <c r="H13" s="153">
        <f>(1-'Sales taxes'!$B$1)*H20/1000000</f>
        <v>1.8750102619301557E-5</v>
      </c>
      <c r="I13" s="153">
        <f>(1-'Sales taxes'!$B$1)*I20/1000000</f>
        <v>1.8851058981530315E-5</v>
      </c>
      <c r="J13" s="153">
        <f>(1-'Sales taxes'!$B$1)*J20/1000000</f>
        <v>1.8884034817861889E-5</v>
      </c>
      <c r="K13" s="153">
        <f>(1-'Sales taxes'!$B$1)*K20/1000000</f>
        <v>1.8916491399586078E-5</v>
      </c>
      <c r="L13" s="153">
        <f>(1-'Sales taxes'!$B$1)*L20/1000000</f>
        <v>1.9135941325217863E-5</v>
      </c>
      <c r="M13" s="153">
        <f>(1-'Sales taxes'!$B$1)*M20/1000000</f>
        <v>1.9325425739235409E-5</v>
      </c>
      <c r="N13" s="153">
        <f>(1-'Sales taxes'!$B$1)*N20/1000000</f>
        <v>1.9286744439748366E-5</v>
      </c>
      <c r="O13" s="153">
        <f>(1-'Sales taxes'!$B$1)*O20/1000000</f>
        <v>1.925303387293491E-5</v>
      </c>
      <c r="P13" s="153">
        <f>(1-'Sales taxes'!$B$1)*P20/1000000</f>
        <v>1.9265354022935919E-5</v>
      </c>
      <c r="Q13" s="153">
        <f>(1-'Sales taxes'!$B$1)*Q20/1000000</f>
        <v>1.9130504995654666E-5</v>
      </c>
      <c r="R13" s="153">
        <f>(1-'Sales taxes'!$B$1)*R20/1000000</f>
        <v>1.8966659253190999E-5</v>
      </c>
      <c r="S13" s="153">
        <f>(1-'Sales taxes'!$B$1)*S20/1000000</f>
        <v>1.888847995840237E-5</v>
      </c>
      <c r="T13" s="153">
        <f>(1-'Sales taxes'!$B$1)*T20/1000000</f>
        <v>1.8793864079406301E-5</v>
      </c>
      <c r="U13" s="153">
        <f>(1-'Sales taxes'!$B$1)*U20/1000000</f>
        <v>1.8653531824871511E-5</v>
      </c>
      <c r="V13" s="153">
        <f>(1-'Sales taxes'!$B$1)*V20/1000000</f>
        <v>1.8510814548157176E-5</v>
      </c>
      <c r="W13" s="153">
        <f>(1-'Sales taxes'!$B$1)*W20/1000000</f>
        <v>1.8381885192400752E-5</v>
      </c>
      <c r="X13" s="153">
        <f>(1-'Sales taxes'!$B$1)*X20/1000000</f>
        <v>1.8362520671310349E-5</v>
      </c>
      <c r="Y13" s="153">
        <f>(1-'Sales taxes'!$B$1)*Y20/1000000</f>
        <v>1.8262945467186989E-5</v>
      </c>
      <c r="Z13" s="153">
        <f>(1-'Sales taxes'!$B$1)*Z20/1000000</f>
        <v>1.8165902315839891E-5</v>
      </c>
      <c r="AA13" s="153">
        <f>(1-'Sales taxes'!$B$1)*AA20/1000000</f>
        <v>1.810386892407899E-5</v>
      </c>
      <c r="AB13" s="153">
        <f>(1-'Sales taxes'!$B$1)*AB20/1000000</f>
        <v>1.8078929492862963E-5</v>
      </c>
      <c r="AC13" s="153">
        <f>(1-'Sales taxes'!$B$1)*AC20/1000000</f>
        <v>1.8071178698906564E-5</v>
      </c>
      <c r="AD13" s="153">
        <f>(1-'Sales taxes'!$B$1)*AD20/1000000</f>
        <v>1.796184286016992E-5</v>
      </c>
      <c r="AE13" s="153">
        <f>(1-'Sales taxes'!$B$1)*AE20/1000000</f>
        <v>1.7914642236107423E-5</v>
      </c>
      <c r="AF13" s="153">
        <f>(1-'Sales taxes'!$B$1)*AF20/1000000</f>
        <v>1.7809622674888276E-5</v>
      </c>
    </row>
    <row r="14" spans="1:32" s="153" customFormat="1" x14ac:dyDescent="0.25">
      <c r="A14" s="153" t="s">
        <v>263</v>
      </c>
      <c r="B14" s="153">
        <f>(1-'Sales taxes'!$B$1)*B21/1000000</f>
        <v>1.31954536E-5</v>
      </c>
      <c r="C14" s="153">
        <f>(1-'Sales taxes'!$B$1)*C21/1000000</f>
        <v>1.3849282381981981E-5</v>
      </c>
      <c r="D14" s="153">
        <f>(1-'Sales taxes'!$B$1)*D21/1000000</f>
        <v>1.3750217415015013E-5</v>
      </c>
      <c r="E14" s="153">
        <f>(1-'Sales taxes'!$B$1)*E21/1000000</f>
        <v>1.3846518496477289E-5</v>
      </c>
      <c r="F14" s="153">
        <f>(1-'Sales taxes'!$B$1)*F21/1000000</f>
        <v>1.3820207851223214E-5</v>
      </c>
      <c r="G14" s="153">
        <f>(1-'Sales taxes'!$B$1)*G21/1000000</f>
        <v>1.4472541657170934E-5</v>
      </c>
      <c r="H14" s="153">
        <f>(1-'Sales taxes'!$B$1)*H21/1000000</f>
        <v>1.4721619855391536E-5</v>
      </c>
      <c r="I14" s="153">
        <f>(1-'Sales taxes'!$B$1)*I21/1000000</f>
        <v>1.4806519919892404E-5</v>
      </c>
      <c r="J14" s="153">
        <f>(1-'Sales taxes'!$B$1)*J21/1000000</f>
        <v>1.4805915452685189E-5</v>
      </c>
      <c r="K14" s="153">
        <f>(1-'Sales taxes'!$B$1)*K21/1000000</f>
        <v>1.4812262358360942E-5</v>
      </c>
      <c r="L14" s="153">
        <f>(1-'Sales taxes'!$B$1)*L21/1000000</f>
        <v>1.5037598615548818E-5</v>
      </c>
      <c r="M14" s="153">
        <f>(1-'Sales taxes'!$B$1)*M21/1000000</f>
        <v>1.5152688834111333E-5</v>
      </c>
      <c r="N14" s="153">
        <f>(1-'Sales taxes'!$B$1)*N21/1000000</f>
        <v>1.5101175170664449E-5</v>
      </c>
      <c r="O14" s="153">
        <f>(1-'Sales taxes'!$B$1)*O21/1000000</f>
        <v>1.5086689344799187E-5</v>
      </c>
      <c r="P14" s="153">
        <f>(1-'Sales taxes'!$B$1)*P21/1000000</f>
        <v>1.5098463510511418E-5</v>
      </c>
      <c r="Q14" s="153">
        <f>(1-'Sales taxes'!$B$1)*Q21/1000000</f>
        <v>1.4959941463980585E-5</v>
      </c>
      <c r="R14" s="153">
        <f>(1-'Sales taxes'!$B$1)*R21/1000000</f>
        <v>1.4822181473873004E-5</v>
      </c>
      <c r="S14" s="153">
        <f>(1-'Sales taxes'!$B$1)*S21/1000000</f>
        <v>1.4776641567351053E-5</v>
      </c>
      <c r="T14" s="153">
        <f>(1-'Sales taxes'!$B$1)*T21/1000000</f>
        <v>1.4706284173396948E-5</v>
      </c>
      <c r="U14" s="153">
        <f>(1-'Sales taxes'!$B$1)*U21/1000000</f>
        <v>1.4603221388929574E-5</v>
      </c>
      <c r="V14" s="153">
        <f>(1-'Sales taxes'!$B$1)*V21/1000000</f>
        <v>1.4501790215666779E-5</v>
      </c>
      <c r="W14" s="153">
        <f>(1-'Sales taxes'!$B$1)*W21/1000000</f>
        <v>1.4422686620222805E-5</v>
      </c>
      <c r="X14" s="153">
        <f>(1-'Sales taxes'!$B$1)*X21/1000000</f>
        <v>1.4459988550476598E-5</v>
      </c>
      <c r="Y14" s="153">
        <f>(1-'Sales taxes'!$B$1)*Y21/1000000</f>
        <v>1.4389118991570383E-5</v>
      </c>
      <c r="Z14" s="153">
        <f>(1-'Sales taxes'!$B$1)*Z21/1000000</f>
        <v>1.4341610345485268E-5</v>
      </c>
      <c r="AA14" s="153">
        <f>(1-'Sales taxes'!$B$1)*AA21/1000000</f>
        <v>1.4337490513123246E-5</v>
      </c>
      <c r="AB14" s="153">
        <f>(1-'Sales taxes'!$B$1)*AB21/1000000</f>
        <v>1.4355443301741251E-5</v>
      </c>
      <c r="AC14" s="153">
        <f>(1-'Sales taxes'!$B$1)*AC21/1000000</f>
        <v>1.4371415531604886E-5</v>
      </c>
      <c r="AD14" s="153">
        <f>(1-'Sales taxes'!$B$1)*AD21/1000000</f>
        <v>1.4322757609879987E-5</v>
      </c>
      <c r="AE14" s="153">
        <f>(1-'Sales taxes'!$B$1)*AE21/1000000</f>
        <v>1.437349739771242E-5</v>
      </c>
      <c r="AF14" s="153">
        <f>(1-'Sales taxes'!$B$1)*AF21/1000000</f>
        <v>1.4381394868710221E-5</v>
      </c>
    </row>
    <row r="15" spans="1:32" s="153" customFormat="1" x14ac:dyDescent="0.25"/>
    <row r="16" spans="1:32" s="153" customFormat="1" x14ac:dyDescent="0.25">
      <c r="A16" s="59" t="s">
        <v>1147</v>
      </c>
    </row>
    <row r="17" spans="1:41" x14ac:dyDescent="0.25">
      <c r="A17" t="str">
        <f>'EIA electricity'!D25</f>
        <v>Transportation Sector</v>
      </c>
      <c r="B17">
        <f>'EIA electricity'!W25</f>
        <v>20.51</v>
      </c>
      <c r="C17">
        <f>B17*(1+'EIA Short Run'!$AE$38)</f>
        <v>21.084901515151518</v>
      </c>
      <c r="D17" s="153">
        <f>C17*(1+'EIA Short Run'!$AE$38)</f>
        <v>21.675917693985312</v>
      </c>
      <c r="E17">
        <f>D17*(1+'AEO 2020 Pacific Table 3'!H3)</f>
        <v>22.349249112506648</v>
      </c>
      <c r="F17" s="153">
        <f>E17*(1+'AEO 2020 Pacific Table 3'!I3)</f>
        <v>23.088033756129661</v>
      </c>
      <c r="G17" s="153">
        <f>F17*(1+'AEO 2020 Pacific Table 3'!J3)</f>
        <v>24.025261745566397</v>
      </c>
      <c r="H17" s="153">
        <f>G17*(1+'AEO 2020 Pacific Table 3'!K3)</f>
        <v>25.043814395410411</v>
      </c>
      <c r="I17" s="153">
        <f>H17*(1+'AEO 2020 Pacific Table 3'!L3)</f>
        <v>25.859573535344676</v>
      </c>
      <c r="J17" s="153">
        <f>I17*(1+'AEO 2020 Pacific Table 3'!M3)</f>
        <v>26.486985605837361</v>
      </c>
      <c r="K17" s="153">
        <f>J17*(1+'AEO 2020 Pacific Table 3'!N3)</f>
        <v>26.924807580816257</v>
      </c>
      <c r="L17" s="153">
        <f>K17*(1+'AEO 2020 Pacific Table 3'!O3)</f>
        <v>29.071461494415249</v>
      </c>
      <c r="M17" s="153">
        <f>L17*(1+'AEO 2020 Pacific Table 3'!P3)</f>
        <v>29.218182140922941</v>
      </c>
      <c r="N17" s="153">
        <f>M17*(1+'AEO 2020 Pacific Table 3'!Q3)</f>
        <v>29.370994042341231</v>
      </c>
      <c r="O17" s="153">
        <f>N17*(1+'AEO 2020 Pacific Table 3'!R3)</f>
        <v>29.929023900167891</v>
      </c>
      <c r="P17" s="153">
        <f>O17*(1+'AEO 2020 Pacific Table 3'!S3)</f>
        <v>30.245790513354933</v>
      </c>
      <c r="Q17" s="153">
        <f>P17*(1+'AEO 2020 Pacific Table 3'!T3)</f>
        <v>30.593565287584727</v>
      </c>
      <c r="R17" s="153">
        <f>Q17*(1+'AEO 2020 Pacific Table 3'!U3)</f>
        <v>30.985046738003287</v>
      </c>
      <c r="S17" s="153">
        <f>R17*(1+'AEO 2020 Pacific Table 3'!V3)</f>
        <v>31.414536593887792</v>
      </c>
      <c r="T17" s="153">
        <f>S17*(1+'AEO 2020 Pacific Table 3'!W3)</f>
        <v>31.850140771146076</v>
      </c>
      <c r="U17" s="153">
        <f>T17*(1+'AEO 2020 Pacific Table 3'!X3)</f>
        <v>32.273350568847164</v>
      </c>
      <c r="V17" s="153">
        <f>U17*(1+'AEO 2020 Pacific Table 3'!Y3)</f>
        <v>32.664056302651581</v>
      </c>
      <c r="W17" s="153">
        <f>V17*(1+'AEO 2020 Pacific Table 3'!Z3)</f>
        <v>33.030521746577577</v>
      </c>
      <c r="X17" s="153">
        <f>W17*(1+'AEO 2020 Pacific Table 3'!AA3)</f>
        <v>33.482371548433314</v>
      </c>
      <c r="Y17" s="153">
        <f>X17*(1+'AEO 2020 Pacific Table 3'!AB3)</f>
        <v>33.90087578764247</v>
      </c>
      <c r="Z17" s="153">
        <f>Y17*(1+'AEO 2020 Pacific Table 3'!AC3)</f>
        <v>34.309892875970533</v>
      </c>
      <c r="AA17" s="153">
        <f>Z17*(1+'AEO 2020 Pacific Table 3'!AD3)</f>
        <v>34.714224055016047</v>
      </c>
      <c r="AB17" s="153">
        <f>AA17*(1+'AEO 2020 Pacific Table 3'!AE3)</f>
        <v>35.108094165845543</v>
      </c>
      <c r="AC17" s="153">
        <f>AB17*(1+'AEO 2020 Pacific Table 3'!AF3)</f>
        <v>35.556449825683842</v>
      </c>
      <c r="AD17" s="153">
        <f>AC17*(1+'AEO 2020 Pacific Table 3'!AG3)</f>
        <v>36.032849178887517</v>
      </c>
      <c r="AE17" s="153">
        <f>AD17*(1+'AEO 2020 Pacific Table 3'!AH3)</f>
        <v>36.465028413517963</v>
      </c>
      <c r="AF17" s="153">
        <f>AE17*(1+'AEO 2020 Pacific Table 3'!AI3)</f>
        <v>36.87139285857851</v>
      </c>
      <c r="AG17" s="153"/>
      <c r="AH17" s="153"/>
      <c r="AI17" s="153"/>
      <c r="AJ17" s="153"/>
      <c r="AK17" s="153"/>
      <c r="AL17" s="153"/>
      <c r="AM17" s="153"/>
      <c r="AN17" s="153"/>
      <c r="AO17" s="153"/>
    </row>
    <row r="18" spans="1:41" x14ac:dyDescent="0.25">
      <c r="A18" t="str">
        <f>'EIA electricity'!D26</f>
        <v>Electricity Sector</v>
      </c>
      <c r="B18">
        <f>'EIA electricity'!W26</f>
        <v>14.42</v>
      </c>
      <c r="C18" s="153">
        <f>B18*(1+'EIA Short Run'!AE36)</f>
        <v>15.134504504504504</v>
      </c>
      <c r="D18" s="153">
        <f>C18*(1+'EIA Short Run'!AF36)</f>
        <v>15.026246246246245</v>
      </c>
      <c r="E18">
        <f>E21</f>
        <v>15.131484128685239</v>
      </c>
      <c r="F18" s="153">
        <f t="shared" ref="F18:AF18" si="3">F21</f>
        <v>15.102731838990266</v>
      </c>
      <c r="G18" s="153">
        <f t="shared" si="3"/>
        <v>15.815602632743513</v>
      </c>
      <c r="H18" s="153">
        <f t="shared" si="3"/>
        <v>16.087795444542046</v>
      </c>
      <c r="I18" s="153">
        <f t="shared" si="3"/>
        <v>16.180574288469209</v>
      </c>
      <c r="J18" s="153">
        <f t="shared" si="3"/>
        <v>16.179913726324681</v>
      </c>
      <c r="K18" s="153">
        <f t="shared" si="3"/>
        <v>16.186849628842225</v>
      </c>
      <c r="L18" s="153">
        <f t="shared" si="3"/>
        <v>16.433097232535754</v>
      </c>
      <c r="M18" s="153">
        <f t="shared" si="3"/>
        <v>16.558867895824772</v>
      </c>
      <c r="N18" s="153">
        <f t="shared" si="3"/>
        <v>16.50257373198458</v>
      </c>
      <c r="O18" s="153">
        <f t="shared" si="3"/>
        <v>16.486743612360872</v>
      </c>
      <c r="P18" s="153">
        <f t="shared" si="3"/>
        <v>16.499610428062482</v>
      </c>
      <c r="Q18" s="153">
        <f t="shared" si="3"/>
        <v>16.348233448420451</v>
      </c>
      <c r="R18" s="153">
        <f t="shared" si="3"/>
        <v>16.197689244517424</v>
      </c>
      <c r="S18" s="153">
        <f t="shared" si="3"/>
        <v>16.147923206004997</v>
      </c>
      <c r="T18" s="153">
        <f t="shared" si="3"/>
        <v>16.071036601605268</v>
      </c>
      <c r="U18" s="153">
        <f t="shared" si="3"/>
        <v>15.958409525866125</v>
      </c>
      <c r="V18" s="153">
        <f t="shared" si="3"/>
        <v>15.847565475878369</v>
      </c>
      <c r="W18" s="153">
        <f t="shared" si="3"/>
        <v>15.761121016985188</v>
      </c>
      <c r="X18" s="153">
        <f t="shared" si="3"/>
        <v>15.801884589846351</v>
      </c>
      <c r="Y18" s="153">
        <f t="shared" si="3"/>
        <v>15.724438291264571</v>
      </c>
      <c r="Z18" s="153">
        <f t="shared" si="3"/>
        <v>15.67252081291829</v>
      </c>
      <c r="AA18" s="153">
        <f t="shared" si="3"/>
        <v>15.668018657519831</v>
      </c>
      <c r="AB18" s="153">
        <f t="shared" si="3"/>
        <v>15.687637476222026</v>
      </c>
      <c r="AC18" s="153">
        <f t="shared" si="3"/>
        <v>15.705091939070778</v>
      </c>
      <c r="AD18" s="153">
        <f t="shared" si="3"/>
        <v>15.651918531581924</v>
      </c>
      <c r="AE18" s="153">
        <f t="shared" si="3"/>
        <v>15.707367003663526</v>
      </c>
      <c r="AF18" s="153">
        <f t="shared" si="3"/>
        <v>15.715997364941011</v>
      </c>
      <c r="AG18" s="153"/>
      <c r="AH18" s="153"/>
      <c r="AI18" s="153"/>
      <c r="AJ18" s="153"/>
      <c r="AK18" s="153"/>
      <c r="AL18" s="153"/>
      <c r="AM18" s="153"/>
      <c r="AN18" s="153"/>
      <c r="AO18" s="153"/>
    </row>
    <row r="19" spans="1:41" x14ac:dyDescent="0.25">
      <c r="A19" t="str">
        <f>'EIA electricity'!D27</f>
        <v>Residential Buildings Sector</v>
      </c>
      <c r="B19">
        <f>'EIA electricity'!W27</f>
        <v>20.51</v>
      </c>
      <c r="C19" s="153">
        <f>B19*(1+'EIA Short Run'!$AE$38)</f>
        <v>21.084901515151518</v>
      </c>
      <c r="D19" s="153">
        <f>C19*(1+'EIA Short Run'!$AE$38)</f>
        <v>21.675917693985312</v>
      </c>
      <c r="E19">
        <f>D19*(1+'AEO 2020 Pacific Table 3'!H3)</f>
        <v>22.349249112506648</v>
      </c>
      <c r="F19" s="153">
        <f>E19*(1+'AEO 2020 Pacific Table 3'!I3)</f>
        <v>23.088033756129661</v>
      </c>
      <c r="G19" s="153">
        <f>F19*(1+'AEO 2020 Pacific Table 3'!J3)</f>
        <v>24.025261745566397</v>
      </c>
      <c r="H19" s="153">
        <f>G19*(1+'AEO 2020 Pacific Table 3'!K3)</f>
        <v>25.043814395410411</v>
      </c>
      <c r="I19" s="153">
        <f>H19*(1+'AEO 2020 Pacific Table 3'!L3)</f>
        <v>25.859573535344676</v>
      </c>
      <c r="J19" s="153">
        <f>I19*(1+'AEO 2020 Pacific Table 3'!M3)</f>
        <v>26.486985605837361</v>
      </c>
      <c r="K19" s="153">
        <f>J19*(1+'AEO 2020 Pacific Table 3'!N3)</f>
        <v>26.924807580816257</v>
      </c>
      <c r="L19" s="153">
        <f>K19*(1+'AEO 2020 Pacific Table 3'!O3)</f>
        <v>29.071461494415249</v>
      </c>
      <c r="M19" s="153">
        <f>L19*(1+'AEO 2020 Pacific Table 3'!P3)</f>
        <v>29.218182140922941</v>
      </c>
      <c r="N19" s="153">
        <f>M19*(1+'AEO 2020 Pacific Table 3'!Q3)</f>
        <v>29.370994042341231</v>
      </c>
      <c r="O19" s="153">
        <f>N19*(1+'AEO 2020 Pacific Table 3'!R3)</f>
        <v>29.929023900167891</v>
      </c>
      <c r="P19" s="153">
        <f>O19*(1+'AEO 2020 Pacific Table 3'!S3)</f>
        <v>30.245790513354933</v>
      </c>
      <c r="Q19" s="153">
        <f>P19*(1+'AEO 2020 Pacific Table 3'!T3)</f>
        <v>30.593565287584727</v>
      </c>
      <c r="R19" s="153">
        <f>Q19*(1+'AEO 2020 Pacific Table 3'!U3)</f>
        <v>30.985046738003287</v>
      </c>
      <c r="S19" s="153">
        <f>R19*(1+'AEO 2020 Pacific Table 3'!V3)</f>
        <v>31.414536593887792</v>
      </c>
      <c r="T19" s="153">
        <f>S19*(1+'AEO 2020 Pacific Table 3'!W3)</f>
        <v>31.850140771146076</v>
      </c>
      <c r="U19" s="153">
        <f>T19*(1+'AEO 2020 Pacific Table 3'!X3)</f>
        <v>32.273350568847164</v>
      </c>
      <c r="V19" s="153">
        <f>U19*(1+'AEO 2020 Pacific Table 3'!Y3)</f>
        <v>32.664056302651581</v>
      </c>
      <c r="W19" s="153">
        <f>V19*(1+'AEO 2020 Pacific Table 3'!Z3)</f>
        <v>33.030521746577577</v>
      </c>
      <c r="X19" s="153">
        <f>W19*(1+'AEO 2020 Pacific Table 3'!AA3)</f>
        <v>33.482371548433314</v>
      </c>
      <c r="Y19" s="153">
        <f>X19*(1+'AEO 2020 Pacific Table 3'!AB3)</f>
        <v>33.90087578764247</v>
      </c>
      <c r="Z19" s="153">
        <f>Y19*(1+'AEO 2020 Pacific Table 3'!AC3)</f>
        <v>34.309892875970533</v>
      </c>
      <c r="AA19" s="153">
        <f>Z19*(1+'AEO 2020 Pacific Table 3'!AD3)</f>
        <v>34.714224055016047</v>
      </c>
      <c r="AB19" s="153">
        <f>AA19*(1+'AEO 2020 Pacific Table 3'!AE3)</f>
        <v>35.108094165845543</v>
      </c>
      <c r="AC19" s="153">
        <f>AB19*(1+'AEO 2020 Pacific Table 3'!AF3)</f>
        <v>35.556449825683842</v>
      </c>
      <c r="AD19" s="153">
        <f>AC19*(1+'AEO 2020 Pacific Table 3'!AG3)</f>
        <v>36.032849178887517</v>
      </c>
      <c r="AE19" s="153">
        <f>AD19*(1+'AEO 2020 Pacific Table 3'!AH3)</f>
        <v>36.465028413517963</v>
      </c>
      <c r="AF19" s="153">
        <f>AE19*(1+'AEO 2020 Pacific Table 3'!AI3)</f>
        <v>36.87139285857851</v>
      </c>
      <c r="AG19" s="153"/>
      <c r="AH19" s="153"/>
      <c r="AI19" s="153"/>
      <c r="AJ19" s="153"/>
      <c r="AK19" s="153"/>
      <c r="AL19" s="153"/>
      <c r="AM19" s="153"/>
      <c r="AN19" s="153"/>
      <c r="AO19" s="153"/>
    </row>
    <row r="20" spans="1:41" x14ac:dyDescent="0.25">
      <c r="A20" t="str">
        <f>'EIA electricity'!D28</f>
        <v>Commercial Buildings Sector</v>
      </c>
      <c r="B20">
        <f>'EIA electricity'!W28</f>
        <v>17.72</v>
      </c>
      <c r="C20" s="153">
        <f>B20*(1+'EIA Short Run'!AE37)</f>
        <v>18.618478873239436</v>
      </c>
      <c r="D20" s="153">
        <f>C20*(1+'EIA Short Run'!AF37)</f>
        <v>18.917971830985916</v>
      </c>
      <c r="E20">
        <f>D20*(1+'AEO 2020 Pacific Table 3'!H12)</f>
        <v>19.288267518482741</v>
      </c>
      <c r="F20" s="153">
        <f>E20*(1+'AEO 2020 Pacific Table 3'!I12)</f>
        <v>19.29531275350568</v>
      </c>
      <c r="G20" s="153">
        <f>F20*(1+'AEO 2020 Pacific Table 3'!J12)</f>
        <v>19.985209740281626</v>
      </c>
      <c r="H20" s="153">
        <f>G20*(1+'AEO 2020 Pacific Table 3'!K12)</f>
        <v>20.490123944684132</v>
      </c>
      <c r="I20" s="153">
        <f>H20*(1+'AEO 2020 Pacific Table 3'!L12)</f>
        <v>20.600449120875023</v>
      </c>
      <c r="J20" s="153">
        <f>I20*(1+'AEO 2020 Pacific Table 3'!M12)</f>
        <v>20.636485135574908</v>
      </c>
      <c r="K20" s="153">
        <f>J20*(1+'AEO 2020 Pacific Table 3'!N12)</f>
        <v>20.671953708513001</v>
      </c>
      <c r="L20" s="153">
        <f>K20*(1+'AEO 2020 Pacific Table 3'!O12)</f>
        <v>20.911768725376866</v>
      </c>
      <c r="M20" s="153">
        <f>L20*(1+'AEO 2020 Pacific Table 3'!P12)</f>
        <v>21.118837412286805</v>
      </c>
      <c r="N20" s="153">
        <f>M20*(1+'AEO 2020 Pacific Table 3'!Q12)</f>
        <v>21.076566463859297</v>
      </c>
      <c r="O20" s="153">
        <f>N20*(1+'AEO 2020 Pacific Table 3'!R12)</f>
        <v>21.03972753522633</v>
      </c>
      <c r="P20" s="153">
        <f>O20*(1+'AEO 2020 Pacific Table 3'!S12)</f>
        <v>21.053191002902391</v>
      </c>
      <c r="Q20" s="153">
        <f>P20*(1+'AEO 2020 Pacific Table 3'!T12)</f>
        <v>20.905827901008287</v>
      </c>
      <c r="R20" s="153">
        <f>Q20*(1+'AEO 2020 Pacific Table 3'!U12)</f>
        <v>20.726777170510776</v>
      </c>
      <c r="S20" s="153">
        <f>R20*(1+'AEO 2020 Pacific Table 3'!V12)</f>
        <v>20.641342787955558</v>
      </c>
      <c r="T20" s="153">
        <f>S20*(1+'AEO 2020 Pacific Table 3'!W12)</f>
        <v>20.537946495832387</v>
      </c>
      <c r="U20" s="153">
        <f>T20*(1+'AEO 2020 Pacific Table 3'!X12)</f>
        <v>20.384591319744189</v>
      </c>
      <c r="V20" s="153">
        <f>U20*(1+'AEO 2020 Pacific Table 3'!Y12)</f>
        <v>20.228629789916919</v>
      </c>
      <c r="W20" s="153">
        <f>V20*(1+'AEO 2020 Pacific Table 3'!Z12)</f>
        <v>20.08773570879131</v>
      </c>
      <c r="X20" s="153">
        <f>W20*(1+'AEO 2020 Pacific Table 3'!AA12)</f>
        <v>20.066574147954658</v>
      </c>
      <c r="Y20" s="153">
        <f>X20*(1+'AEO 2020 Pacific Table 3'!AB12)</f>
        <v>19.957758302210721</v>
      </c>
      <c r="Z20" s="153">
        <f>Y20*(1+'AEO 2020 Pacific Table 3'!AC12)</f>
        <v>19.851709485334496</v>
      </c>
      <c r="AA20" s="153">
        <f>Z20*(1+'AEO 2020 Pacific Table 3'!AD12)</f>
        <v>19.783919355771072</v>
      </c>
      <c r="AB20" s="153">
        <f>AA20*(1+'AEO 2020 Pacific Table 3'!AE12)</f>
        <v>19.756665529639989</v>
      </c>
      <c r="AC20" s="153">
        <f>AB20*(1+'AEO 2020 Pacific Table 3'!AF12)</f>
        <v>19.748195457125679</v>
      </c>
      <c r="AD20" s="153">
        <f>AC20*(1+'AEO 2020 Pacific Table 3'!AG12)</f>
        <v>19.628713183732483</v>
      </c>
      <c r="AE20" s="153">
        <f>AD20*(1+'AEO 2020 Pacific Table 3'!AH12)</f>
        <v>19.577132312046402</v>
      </c>
      <c r="AF20" s="153">
        <f>AE20*(1+'AEO 2020 Pacific Table 3'!AI12)</f>
        <v>19.462366869441226</v>
      </c>
      <c r="AG20" s="153"/>
      <c r="AH20" s="153"/>
      <c r="AI20" s="153"/>
      <c r="AJ20" s="153"/>
      <c r="AK20" s="153"/>
      <c r="AL20" s="153"/>
      <c r="AM20" s="153"/>
      <c r="AN20" s="153"/>
      <c r="AO20" s="153"/>
    </row>
    <row r="21" spans="1:41" s="153" customFormat="1" x14ac:dyDescent="0.25">
      <c r="A21" t="str">
        <f>'EIA electricity'!D29</f>
        <v>Industry Sector</v>
      </c>
      <c r="B21">
        <f>'EIA electricity'!W29</f>
        <v>14.42</v>
      </c>
      <c r="C21" s="153">
        <f>B21*(1+'EIA Short Run'!AE36)</f>
        <v>15.134504504504504</v>
      </c>
      <c r="D21" s="153">
        <f>C21*(1+'EIA Short Run'!AF36)</f>
        <v>15.026246246246245</v>
      </c>
      <c r="E21" s="153">
        <f>D21*(1+'AEO 2020 Pacific Table 3'!H21)</f>
        <v>15.131484128685239</v>
      </c>
      <c r="F21" s="153">
        <f>E21*(1+'AEO 2020 Pacific Table 3'!I21)</f>
        <v>15.102731838990266</v>
      </c>
      <c r="G21" s="153">
        <f>F21*(1+'AEO 2020 Pacific Table 3'!J21)</f>
        <v>15.815602632743513</v>
      </c>
      <c r="H21" s="153">
        <f>G21*(1+'AEO 2020 Pacific Table 3'!K21)</f>
        <v>16.087795444542046</v>
      </c>
      <c r="I21" s="153">
        <f>H21*(1+'AEO 2020 Pacific Table 3'!L21)</f>
        <v>16.180574288469209</v>
      </c>
      <c r="J21" s="153">
        <f>I21*(1+'AEO 2020 Pacific Table 3'!M21)</f>
        <v>16.179913726324681</v>
      </c>
      <c r="K21" s="153">
        <f>J21*(1+'AEO 2020 Pacific Table 3'!N21)</f>
        <v>16.186849628842225</v>
      </c>
      <c r="L21" s="153">
        <f>K21*(1+'AEO 2020 Pacific Table 3'!O21)</f>
        <v>16.433097232535754</v>
      </c>
      <c r="M21" s="153">
        <f>L21*(1+'AEO 2020 Pacific Table 3'!P21)</f>
        <v>16.558867895824772</v>
      </c>
      <c r="N21" s="153">
        <f>M21*(1+'AEO 2020 Pacific Table 3'!Q21)</f>
        <v>16.50257373198458</v>
      </c>
      <c r="O21" s="153">
        <f>N21*(1+'AEO 2020 Pacific Table 3'!R21)</f>
        <v>16.486743612360872</v>
      </c>
      <c r="P21" s="153">
        <f>O21*(1+'AEO 2020 Pacific Table 3'!S21)</f>
        <v>16.499610428062482</v>
      </c>
      <c r="Q21" s="153">
        <f>P21*(1+'AEO 2020 Pacific Table 3'!T21)</f>
        <v>16.348233448420451</v>
      </c>
      <c r="R21" s="153">
        <f>Q21*(1+'AEO 2020 Pacific Table 3'!U21)</f>
        <v>16.197689244517424</v>
      </c>
      <c r="S21" s="153">
        <f>R21*(1+'AEO 2020 Pacific Table 3'!V21)</f>
        <v>16.147923206004997</v>
      </c>
      <c r="T21" s="153">
        <f>S21*(1+'AEO 2020 Pacific Table 3'!W21)</f>
        <v>16.071036601605268</v>
      </c>
      <c r="U21" s="153">
        <f>T21*(1+'AEO 2020 Pacific Table 3'!X21)</f>
        <v>15.958409525866125</v>
      </c>
      <c r="V21" s="153">
        <f>U21*(1+'AEO 2020 Pacific Table 3'!Y21)</f>
        <v>15.847565475878369</v>
      </c>
      <c r="W21" s="153">
        <f>V21*(1+'AEO 2020 Pacific Table 3'!Z21)</f>
        <v>15.761121016985188</v>
      </c>
      <c r="X21" s="153">
        <f>W21*(1+'AEO 2020 Pacific Table 3'!AA21)</f>
        <v>15.801884589846351</v>
      </c>
      <c r="Y21" s="153">
        <f>X21*(1+'AEO 2020 Pacific Table 3'!AB21)</f>
        <v>15.724438291264571</v>
      </c>
      <c r="Z21" s="153">
        <f>Y21*(1+'AEO 2020 Pacific Table 3'!AC21)</f>
        <v>15.67252081291829</v>
      </c>
      <c r="AA21" s="153">
        <f>Z21*(1+'AEO 2020 Pacific Table 3'!AD21)</f>
        <v>15.668018657519831</v>
      </c>
      <c r="AB21" s="153">
        <f>AA21*(1+'AEO 2020 Pacific Table 3'!AE21)</f>
        <v>15.687637476222026</v>
      </c>
      <c r="AC21" s="153">
        <f>AB21*(1+'AEO 2020 Pacific Table 3'!AF21)</f>
        <v>15.705091939070778</v>
      </c>
      <c r="AD21" s="153">
        <f>AC21*(1+'AEO 2020 Pacific Table 3'!AG21)</f>
        <v>15.651918531581924</v>
      </c>
      <c r="AE21" s="153">
        <f>AD21*(1+'AEO 2020 Pacific Table 3'!AH21)</f>
        <v>15.707367003663526</v>
      </c>
      <c r="AF21" s="153">
        <f>AE21*(1+'AEO 2020 Pacific Table 3'!AI21)</f>
        <v>15.715997364941011</v>
      </c>
    </row>
    <row r="22" spans="1:41" s="153" customFormat="1" x14ac:dyDescent="0.25"/>
    <row r="23" spans="1:41" s="153" customFormat="1" x14ac:dyDescent="0.25">
      <c r="A23" s="59" t="s">
        <v>1164</v>
      </c>
      <c r="B23" s="153">
        <f>B3+B10</f>
        <v>2.0510000000000002E-5</v>
      </c>
    </row>
    <row r="25" spans="1:41" x14ac:dyDescent="0.25">
      <c r="A25" s="46" t="s">
        <v>33</v>
      </c>
    </row>
    <row r="26" spans="1:41" x14ac:dyDescent="0.25">
      <c r="A26" t="s">
        <v>1114</v>
      </c>
    </row>
    <row r="27" spans="1:41" x14ac:dyDescent="0.25">
      <c r="A27" t="s">
        <v>1112</v>
      </c>
    </row>
    <row r="28" spans="1:41" x14ac:dyDescent="0.25">
      <c r="A28" t="s">
        <v>1113</v>
      </c>
    </row>
    <row r="30" spans="1:41" x14ac:dyDescent="0.25">
      <c r="A30" t="s">
        <v>1111</v>
      </c>
    </row>
    <row r="31" spans="1:41" x14ac:dyDescent="0.25">
      <c r="A31" s="154" t="s">
        <v>1072</v>
      </c>
    </row>
    <row r="32" spans="1:41" x14ac:dyDescent="0.25">
      <c r="A32" s="154" t="s">
        <v>1071</v>
      </c>
    </row>
    <row r="34" spans="1:32" s="153" customFormat="1" x14ac:dyDescent="0.25">
      <c r="A34" s="153" t="s">
        <v>1115</v>
      </c>
    </row>
    <row r="36" spans="1:32" x14ac:dyDescent="0.25">
      <c r="A36" t="str">
        <f>'AEO 2020 Pacific Table 3'!A1</f>
        <v xml:space="preserve">Year over year % change </v>
      </c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32" x14ac:dyDescent="0.25">
      <c r="B37">
        <f>'AEO 2020 Pacific Table 3'!E1</f>
        <v>2020</v>
      </c>
      <c r="C37">
        <f>'AEO 2020 Pacific Table 3'!F1</f>
        <v>2021</v>
      </c>
      <c r="D37">
        <f>'AEO 2020 Pacific Table 3'!G1</f>
        <v>2022</v>
      </c>
      <c r="E37">
        <f>'AEO 2020 Pacific Table 3'!H1</f>
        <v>2023</v>
      </c>
      <c r="F37">
        <f>'AEO 2020 Pacific Table 3'!I1</f>
        <v>2024</v>
      </c>
      <c r="G37">
        <f>'AEO 2020 Pacific Table 3'!J1</f>
        <v>2025</v>
      </c>
      <c r="H37">
        <f>'AEO 2020 Pacific Table 3'!K1</f>
        <v>2026</v>
      </c>
      <c r="I37">
        <f>'AEO 2020 Pacific Table 3'!L1</f>
        <v>2027</v>
      </c>
      <c r="J37">
        <f>'AEO 2020 Pacific Table 3'!M1</f>
        <v>2028</v>
      </c>
      <c r="K37">
        <f>'AEO 2020 Pacific Table 3'!N1</f>
        <v>2029</v>
      </c>
      <c r="L37">
        <f>'AEO 2020 Pacific Table 3'!O1</f>
        <v>2030</v>
      </c>
      <c r="M37">
        <f>'AEO 2020 Pacific Table 3'!P1</f>
        <v>2031</v>
      </c>
      <c r="N37">
        <f>'AEO 2020 Pacific Table 3'!Q1</f>
        <v>2032</v>
      </c>
      <c r="O37">
        <f>'AEO 2020 Pacific Table 3'!R1</f>
        <v>2033</v>
      </c>
      <c r="P37">
        <f>'AEO 2020 Pacific Table 3'!S1</f>
        <v>2034</v>
      </c>
      <c r="Q37">
        <f>'AEO 2020 Pacific Table 3'!T1</f>
        <v>2035</v>
      </c>
      <c r="R37">
        <f>'AEO 2020 Pacific Table 3'!U1</f>
        <v>2036</v>
      </c>
      <c r="S37">
        <f>'AEO 2020 Pacific Table 3'!V1</f>
        <v>2037</v>
      </c>
      <c r="T37">
        <f>'AEO 2020 Pacific Table 3'!W1</f>
        <v>2038</v>
      </c>
      <c r="U37">
        <f>'AEO 2020 Pacific Table 3'!X1</f>
        <v>2039</v>
      </c>
      <c r="V37">
        <f>'AEO 2020 Pacific Table 3'!Y1</f>
        <v>2040</v>
      </c>
      <c r="W37">
        <f>'AEO 2020 Pacific Table 3'!Z1</f>
        <v>2041</v>
      </c>
      <c r="X37">
        <f>'AEO 2020 Pacific Table 3'!AA1</f>
        <v>2042</v>
      </c>
      <c r="Y37">
        <f>'AEO 2020 Pacific Table 3'!AB1</f>
        <v>2043</v>
      </c>
      <c r="Z37">
        <f>'AEO 2020 Pacific Table 3'!AC1</f>
        <v>2044</v>
      </c>
      <c r="AA37">
        <f>'AEO 2020 Pacific Table 3'!AD1</f>
        <v>2045</v>
      </c>
      <c r="AB37">
        <f>'AEO 2020 Pacific Table 3'!AE1</f>
        <v>2046</v>
      </c>
      <c r="AC37">
        <f>'AEO 2020 Pacific Table 3'!AF1</f>
        <v>2047</v>
      </c>
      <c r="AD37">
        <f>'AEO 2020 Pacific Table 3'!AG1</f>
        <v>2048</v>
      </c>
      <c r="AE37">
        <f>'AEO 2020 Pacific Table 3'!AH1</f>
        <v>2049</v>
      </c>
      <c r="AF37">
        <f>'AEO 2020 Pacific Table 3'!AI1</f>
        <v>2050</v>
      </c>
    </row>
    <row r="38" spans="1:32" x14ac:dyDescent="0.25">
      <c r="A38" t="s">
        <v>1105</v>
      </c>
      <c r="B38">
        <f>'AEO 2020 Pacific Table 3'!E5</f>
        <v>-6.6149163922975991E-3</v>
      </c>
      <c r="C38">
        <f>'AEO 2020 Pacific Table 3'!F5</f>
        <v>-1.4059914880180414E-2</v>
      </c>
      <c r="D38">
        <f>'AEO 2020 Pacific Table 3'!G5</f>
        <v>-4.4091771986722969E-2</v>
      </c>
      <c r="E38">
        <f>'AEO 2020 Pacific Table 3'!H5</f>
        <v>-3.4089425852855001E-2</v>
      </c>
      <c r="F38">
        <f>'AEO 2020 Pacific Table 3'!I5</f>
        <v>-3.232888199050362E-2</v>
      </c>
      <c r="G38">
        <f>'AEO 2020 Pacific Table 3'!J5</f>
        <v>-2.7433833754420388E-2</v>
      </c>
      <c r="H38">
        <f>'AEO 2020 Pacific Table 3'!K5</f>
        <v>1.8276569750519684E-2</v>
      </c>
      <c r="I38">
        <f>'AEO 2020 Pacific Table 3'!L5</f>
        <v>1.3341055246391622E-2</v>
      </c>
      <c r="J38">
        <f>'AEO 2020 Pacific Table 3'!M5</f>
        <v>1.0502489188125273E-2</v>
      </c>
      <c r="K38">
        <f>'AEO 2020 Pacific Table 3'!N5</f>
        <v>4.1585423605832224E-3</v>
      </c>
      <c r="L38">
        <f>'AEO 2020 Pacific Table 3'!O5</f>
        <v>0.19002754299503927</v>
      </c>
      <c r="M38">
        <f>'AEO 2020 Pacific Table 3'!P5</f>
        <v>2.8797323944562336E-3</v>
      </c>
      <c r="N38">
        <f>'AEO 2020 Pacific Table 3'!Q5</f>
        <v>4.5927538890566198E-3</v>
      </c>
      <c r="O38">
        <f>'AEO 2020 Pacific Table 3'!R5</f>
        <v>2.935921118234034E-2</v>
      </c>
      <c r="P38">
        <f>'AEO 2020 Pacific Table 3'!S5</f>
        <v>5.1850443178536191E-3</v>
      </c>
      <c r="Q38">
        <f>'AEO 2020 Pacific Table 3'!T5</f>
        <v>3.9966107096920302E-3</v>
      </c>
      <c r="R38">
        <f>'AEO 2020 Pacific Table 3'!U5</f>
        <v>3.4404115613921394E-3</v>
      </c>
      <c r="S38">
        <f>'AEO 2020 Pacific Table 3'!V5</f>
        <v>5.9157275003867502E-3</v>
      </c>
      <c r="T38">
        <f>'AEO 2020 Pacific Table 3'!W5</f>
        <v>4.5382885571257098E-3</v>
      </c>
      <c r="U38">
        <f>'AEO 2020 Pacific Table 3'!X5</f>
        <v>3.7699972211184506E-3</v>
      </c>
      <c r="V38">
        <f>'AEO 2020 Pacific Table 3'!Y5</f>
        <v>2.7503560077131316E-3</v>
      </c>
      <c r="W38">
        <f>'AEO 2020 Pacific Table 3'!Z5</f>
        <v>2.7740146515946684E-3</v>
      </c>
      <c r="X38">
        <f>'AEO 2020 Pacific Table 3'!AA5</f>
        <v>2.4905332233159873E-3</v>
      </c>
      <c r="Y38">
        <f>'AEO 2020 Pacific Table 3'!AB5</f>
        <v>3.843537617630136E-3</v>
      </c>
      <c r="Z38">
        <f>'AEO 2020 Pacific Table 3'!AC5</f>
        <v>4.1967543222628956E-3</v>
      </c>
      <c r="AA38">
        <f>'AEO 2020 Pacific Table 3'!AD5</f>
        <v>4.0985271268227114E-3</v>
      </c>
      <c r="AB38">
        <f>'AEO 2020 Pacific Table 3'!AE5</f>
        <v>4.7154268313467718E-3</v>
      </c>
      <c r="AC38">
        <f>'AEO 2020 Pacific Table 3'!AF5</f>
        <v>6.631588327434418E-3</v>
      </c>
      <c r="AD38">
        <f>'AEO 2020 Pacific Table 3'!AG5</f>
        <v>5.2844784266085224E-3</v>
      </c>
      <c r="AE38">
        <f>'AEO 2020 Pacific Table 3'!AH5</f>
        <v>6.2440558168017314E-3</v>
      </c>
      <c r="AF38">
        <f>'AEO 2020 Pacific Table 3'!AI5</f>
        <v>5.7949139450528282E-3</v>
      </c>
    </row>
    <row r="39" spans="1:32" x14ac:dyDescent="0.25">
      <c r="A39" t="s">
        <v>1106</v>
      </c>
      <c r="B39">
        <f>'AEO 2020 Pacific Table 3'!E6</f>
        <v>3.851796500296422E-2</v>
      </c>
      <c r="C39">
        <f>'AEO 2020 Pacific Table 3'!F6</f>
        <v>-2.5667876407116253E-2</v>
      </c>
      <c r="D39">
        <f>'AEO 2020 Pacific Table 3'!G6</f>
        <v>-5.0991359649081667E-3</v>
      </c>
      <c r="E39">
        <f>'AEO 2020 Pacific Table 3'!H6</f>
        <v>3.6690066947236095E-2</v>
      </c>
      <c r="F39">
        <f>'AEO 2020 Pacific Table 3'!I6</f>
        <v>1.1141363822591429E-2</v>
      </c>
      <c r="G39">
        <f>'AEO 2020 Pacific Table 3'!J6</f>
        <v>3.0224072687753203E-2</v>
      </c>
      <c r="H39">
        <f>'AEO 2020 Pacific Table 3'!K6</f>
        <v>3.8618417693232161E-2</v>
      </c>
      <c r="I39">
        <f>'AEO 2020 Pacific Table 3'!L6</f>
        <v>1.2610715303609261E-2</v>
      </c>
      <c r="J39">
        <f>'AEO 2020 Pacific Table 3'!M6</f>
        <v>9.3197322999556097E-3</v>
      </c>
      <c r="K39">
        <f>'AEO 2020 Pacific Table 3'!N6</f>
        <v>8.7335180817212209E-3</v>
      </c>
      <c r="L39">
        <f>'AEO 2020 Pacific Table 3'!O6</f>
        <v>1.4294683966952822E-2</v>
      </c>
      <c r="M39">
        <f>'AEO 2020 Pacific Table 3'!P6</f>
        <v>1.6936466106536312E-2</v>
      </c>
      <c r="N39">
        <f>'AEO 2020 Pacific Table 3'!Q6</f>
        <v>6.5144729216946055E-3</v>
      </c>
      <c r="O39">
        <f>'AEO 2020 Pacific Table 3'!R6</f>
        <v>6.175838675766882E-3</v>
      </c>
      <c r="P39">
        <f>'AEO 2020 Pacific Table 3'!S6</f>
        <v>7.4069899079825469E-3</v>
      </c>
      <c r="Q39">
        <f>'AEO 2020 Pacific Table 3'!T6</f>
        <v>1.2899624213957941E-3</v>
      </c>
      <c r="R39">
        <f>'AEO 2020 Pacific Table 3'!U6</f>
        <v>-7.6597065042637578E-4</v>
      </c>
      <c r="S39">
        <f>'AEO 2020 Pacific Table 3'!V6</f>
        <v>2.75996671768582E-3</v>
      </c>
      <c r="T39">
        <f>'AEO 2020 Pacific Table 3'!W6</f>
        <v>1.4674875214482467E-3</v>
      </c>
      <c r="U39">
        <f>'AEO 2020 Pacific Table 3'!X6</f>
        <v>-6.8804208887081266E-4</v>
      </c>
      <c r="V39">
        <f>'AEO 2020 Pacific Table 3'!Y6</f>
        <v>-1.0593409998212522E-4</v>
      </c>
      <c r="W39">
        <f>'AEO 2020 Pacific Table 3'!Z6</f>
        <v>7.7500902452386591E-4</v>
      </c>
      <c r="X39">
        <f>'AEO 2020 Pacific Table 3'!AA6</f>
        <v>5.7779366346904556E-3</v>
      </c>
      <c r="Y39">
        <f>'AEO 2020 Pacific Table 3'!AB6</f>
        <v>2.3456062986202883E-3</v>
      </c>
      <c r="Z39">
        <f>'AEO 2020 Pacific Table 3'!AC6</f>
        <v>2.1708708471871079E-3</v>
      </c>
      <c r="AA39">
        <f>'AEO 2020 Pacific Table 3'!AD6</f>
        <v>3.8583355483394078E-3</v>
      </c>
      <c r="AB39">
        <f>'AEO 2020 Pacific Table 3'!AE6</f>
        <v>5.1880683724686173E-3</v>
      </c>
      <c r="AC39">
        <f>'AEO 2020 Pacific Table 3'!AF6</f>
        <v>4.957314818698183E-3</v>
      </c>
      <c r="AD39">
        <f>'AEO 2020 Pacific Table 3'!AG6</f>
        <v>9.0542405775461061E-4</v>
      </c>
      <c r="AE39">
        <f>'AEO 2020 Pacific Table 3'!AH6</f>
        <v>3.2832897798224349E-3</v>
      </c>
      <c r="AF39">
        <f>'AEO 2020 Pacific Table 3'!AI6</f>
        <v>4.4831860817580626E-5</v>
      </c>
    </row>
    <row r="40" spans="1:32" x14ac:dyDescent="0.25">
      <c r="A40" t="s">
        <v>1107</v>
      </c>
      <c r="B40">
        <f>'AEO 2020 Pacific Table 3'!E11</f>
        <v>-6.3108733429483491E-2</v>
      </c>
      <c r="C40">
        <f>'AEO 2020 Pacific Table 3'!F11</f>
        <v>1.7500466701279374E-2</v>
      </c>
      <c r="D40">
        <f>'AEO 2020 Pacific Table 3'!G11</f>
        <v>-2.4370425803778256E-3</v>
      </c>
      <c r="E40">
        <f>'AEO 2020 Pacific Table 3'!H11</f>
        <v>1.0212241516054607E-2</v>
      </c>
      <c r="F40">
        <f>'AEO 2020 Pacific Table 3'!I11</f>
        <v>1.3732344533803665E-2</v>
      </c>
      <c r="G40">
        <f>'AEO 2020 Pacific Table 3'!J11</f>
        <v>2.0806907135498799E-2</v>
      </c>
      <c r="H40">
        <f>'AEO 2020 Pacific Table 3'!K11</f>
        <v>1.9040819887284989E-2</v>
      </c>
      <c r="I40">
        <f>'AEO 2020 Pacific Table 3'!L11</f>
        <v>1.2785582903881917E-2</v>
      </c>
      <c r="J40">
        <f>'AEO 2020 Pacific Table 3'!M11</f>
        <v>9.8990113675918381E-3</v>
      </c>
      <c r="K40">
        <f>'AEO 2020 Pacific Table 3'!N11</f>
        <v>3.3802861061446371E-3</v>
      </c>
      <c r="L40">
        <f>'AEO 2020 Pacific Table 3'!O11</f>
        <v>0.2000136335452847</v>
      </c>
      <c r="M40">
        <f>'AEO 2020 Pacific Table 3'!P11</f>
        <v>-4.8428499386239188E-3</v>
      </c>
      <c r="N40">
        <f>'AEO 2020 Pacific Table 3'!Q11</f>
        <v>1.9467998955852131E-3</v>
      </c>
      <c r="O40">
        <f>'AEO 2020 Pacific Table 3'!R11</f>
        <v>3.1898753106144463E-2</v>
      </c>
      <c r="P40">
        <f>'AEO 2020 Pacific Table 3'!S11</f>
        <v>4.6457161489188124E-3</v>
      </c>
      <c r="Q40">
        <f>'AEO 2020 Pacific Table 3'!T11</f>
        <v>4.0277528189827071E-3</v>
      </c>
      <c r="R40">
        <f>'AEO 2020 Pacific Table 3'!U11</f>
        <v>3.9492992532917893E-3</v>
      </c>
      <c r="S40">
        <f>'AEO 2020 Pacific Table 3'!V11</f>
        <v>6.7187744993656524E-3</v>
      </c>
      <c r="T40">
        <f>'AEO 2020 Pacific Table 3'!W11</f>
        <v>5.1898928100015188E-3</v>
      </c>
      <c r="U40">
        <f>'AEO 2020 Pacific Table 3'!X11</f>
        <v>4.3466736313132305E-3</v>
      </c>
      <c r="V40">
        <f>'AEO 2020 Pacific Table 3'!Y11</f>
        <v>3.2054118778262045E-3</v>
      </c>
      <c r="W40">
        <f>'AEO 2020 Pacific Table 3'!Z11</f>
        <v>3.4363355401976683E-3</v>
      </c>
      <c r="X40">
        <f>'AEO 2020 Pacific Table 3'!AA11</f>
        <v>3.0875232706130645E-3</v>
      </c>
      <c r="Y40">
        <f>'AEO 2020 Pacific Table 3'!AB11</f>
        <v>4.7886609312820039E-3</v>
      </c>
      <c r="Z40">
        <f>'AEO 2020 Pacific Table 3'!AC11</f>
        <v>5.1888880754924586E-3</v>
      </c>
      <c r="AA40">
        <f>'AEO 2020 Pacific Table 3'!AD11</f>
        <v>5.0029878381733237E-3</v>
      </c>
      <c r="AB40">
        <f>'AEO 2020 Pacific Table 3'!AE11</f>
        <v>5.8649190439222423E-3</v>
      </c>
      <c r="AC40">
        <f>'AEO 2020 Pacific Table 3'!AF11</f>
        <v>7.95941299727344E-3</v>
      </c>
      <c r="AD40">
        <f>'AEO 2020 Pacific Table 3'!AG11</f>
        <v>6.4842641704960088E-3</v>
      </c>
      <c r="AE40">
        <f>'AEO 2020 Pacific Table 3'!AH11</f>
        <v>7.5436794531230358E-3</v>
      </c>
      <c r="AF40">
        <f>'AEO 2020 Pacific Table 3'!AI11</f>
        <v>7.1276780135486328E-3</v>
      </c>
    </row>
    <row r="41" spans="1:32" x14ac:dyDescent="0.25">
      <c r="A41" t="s">
        <v>1108</v>
      </c>
      <c r="B41">
        <f>'AEO 2020 Pacific Table 3'!E12</f>
        <v>9.4820335971918957E-3</v>
      </c>
      <c r="C41">
        <f>'AEO 2020 Pacific Table 3'!F12</f>
        <v>-2.9981574387786737E-2</v>
      </c>
      <c r="D41">
        <f>'AEO 2020 Pacific Table 3'!G12</f>
        <v>1.8211012380919895E-2</v>
      </c>
      <c r="E41">
        <f>'AEO 2020 Pacific Table 3'!H12</f>
        <v>1.957375192251376E-2</v>
      </c>
      <c r="F41">
        <f>'AEO 2020 Pacific Table 3'!I12</f>
        <v>3.6526012593875087E-4</v>
      </c>
      <c r="G41">
        <f>'AEO 2020 Pacific Table 3'!J12</f>
        <v>3.5754641326070404E-2</v>
      </c>
      <c r="H41">
        <f>'AEO 2020 Pacific Table 3'!K12</f>
        <v>2.5264393567249615E-2</v>
      </c>
      <c r="I41">
        <f>'AEO 2020 Pacific Table 3'!L12</f>
        <v>5.3843098503810237E-3</v>
      </c>
      <c r="J41">
        <f>'AEO 2020 Pacific Table 3'!M12</f>
        <v>1.7492829640965444E-3</v>
      </c>
      <c r="K41">
        <f>'AEO 2020 Pacific Table 3'!N12</f>
        <v>1.718731300658702E-3</v>
      </c>
      <c r="L41">
        <f>'AEO 2020 Pacific Table 3'!O12</f>
        <v>1.1600984611585508E-2</v>
      </c>
      <c r="M41">
        <f>'AEO 2020 Pacific Table 3'!P12</f>
        <v>9.9020168800286763E-3</v>
      </c>
      <c r="N41">
        <f>'AEO 2020 Pacific Table 3'!Q12</f>
        <v>-2.0015755414129169E-3</v>
      </c>
      <c r="O41">
        <f>'AEO 2020 Pacific Table 3'!R12</f>
        <v>-1.7478619535176816E-3</v>
      </c>
      <c r="P41">
        <f>'AEO 2020 Pacific Table 3'!S12</f>
        <v>6.3990694050187656E-4</v>
      </c>
      <c r="Q41">
        <f>'AEO 2020 Pacific Table 3'!T12</f>
        <v>-6.9995613431611172E-3</v>
      </c>
      <c r="R41">
        <f>'AEO 2020 Pacific Table 3'!U12</f>
        <v>-8.564632376452077E-3</v>
      </c>
      <c r="S41">
        <f>'AEO 2020 Pacific Table 3'!V12</f>
        <v>-4.1219327950689812E-3</v>
      </c>
      <c r="T41">
        <f>'AEO 2020 Pacific Table 3'!W12</f>
        <v>-5.0091843919914825E-3</v>
      </c>
      <c r="U41">
        <f>'AEO 2020 Pacific Table 3'!X12</f>
        <v>-7.4669186678092692E-3</v>
      </c>
      <c r="V41">
        <f>'AEO 2020 Pacific Table 3'!Y12</f>
        <v>-7.650952004919837E-3</v>
      </c>
      <c r="W41">
        <f>'AEO 2020 Pacific Table 3'!Z12</f>
        <v>-6.9650827855793898E-3</v>
      </c>
      <c r="X41">
        <f>'AEO 2020 Pacific Table 3'!AA12</f>
        <v>-1.0534567530869523E-3</v>
      </c>
      <c r="Y41">
        <f>'AEO 2020 Pacific Table 3'!AB12</f>
        <v>-5.4227415672260387E-3</v>
      </c>
      <c r="Z41">
        <f>'AEO 2020 Pacific Table 3'!AC12</f>
        <v>-5.3136637527311107E-3</v>
      </c>
      <c r="AA41">
        <f>'AEO 2020 Pacific Table 3'!AD12</f>
        <v>-3.4148257918797179E-3</v>
      </c>
      <c r="AB41">
        <f>'AEO 2020 Pacific Table 3'!AE12</f>
        <v>-1.3775746676370063E-3</v>
      </c>
      <c r="AC41">
        <f>'AEO 2020 Pacific Table 3'!AF12</f>
        <v>-4.2871974026189235E-4</v>
      </c>
      <c r="AD41">
        <f>'AEO 2020 Pacific Table 3'!AG12</f>
        <v>-6.0502881720306259E-3</v>
      </c>
      <c r="AE41">
        <f>'AEO 2020 Pacific Table 3'!AH12</f>
        <v>-2.6278274690380177E-3</v>
      </c>
      <c r="AF41">
        <f>'AEO 2020 Pacific Table 3'!AI12</f>
        <v>-5.8622192860471496E-3</v>
      </c>
    </row>
    <row r="42" spans="1:32" x14ac:dyDescent="0.25">
      <c r="A42" t="s">
        <v>1109</v>
      </c>
      <c r="B42">
        <f>'AEO 2020 Pacific Table 3'!E17</f>
        <v>-6.7417758947030559E-2</v>
      </c>
      <c r="C42">
        <f>'AEO 2020 Pacific Table 3'!F17</f>
        <v>3.5516663617607705E-2</v>
      </c>
      <c r="D42">
        <f>'AEO 2020 Pacific Table 3'!G17</f>
        <v>-6.5972571886928413E-2</v>
      </c>
      <c r="E42">
        <f>'AEO 2020 Pacific Table 3'!H17</f>
        <v>6.5721101583171896E-4</v>
      </c>
      <c r="F42">
        <f>'AEO 2020 Pacific Table 3'!I17</f>
        <v>1.9973681979182641E-2</v>
      </c>
      <c r="G42">
        <f>'AEO 2020 Pacific Table 3'!J17</f>
        <v>4.9983098301746715E-2</v>
      </c>
      <c r="H42">
        <f>'AEO 2020 Pacific Table 3'!K17</f>
        <v>6.2441276151249961E-2</v>
      </c>
      <c r="I42">
        <f>'AEO 2020 Pacific Table 3'!L17</f>
        <v>3.3295901699245123E-2</v>
      </c>
      <c r="J42">
        <f>'AEO 2020 Pacific Table 3'!M17</f>
        <v>2.232040399339533E-2</v>
      </c>
      <c r="K42">
        <f>'AEO 2020 Pacific Table 3'!N17</f>
        <v>1.773351976264733E-4</v>
      </c>
      <c r="L42">
        <f>'AEO 2020 Pacific Table 3'!O17</f>
        <v>-2.4480193124705948E-2</v>
      </c>
      <c r="M42">
        <f>'AEO 2020 Pacific Table 3'!P17</f>
        <v>-8.5929273674639987E-3</v>
      </c>
      <c r="N42">
        <f>'AEO 2020 Pacific Table 3'!Q17</f>
        <v>4.6249130449059761E-3</v>
      </c>
      <c r="O42">
        <f>'AEO 2020 Pacific Table 3'!R17</f>
        <v>1.4116877486350729E-2</v>
      </c>
      <c r="P42">
        <f>'AEO 2020 Pacific Table 3'!S17</f>
        <v>1.1857730175833213E-2</v>
      </c>
      <c r="Q42">
        <f>'AEO 2020 Pacific Table 3'!T17</f>
        <v>4.8867627668778687E-3</v>
      </c>
      <c r="R42">
        <f>'AEO 2020 Pacific Table 3'!U17</f>
        <v>4.0539896676354088E-3</v>
      </c>
      <c r="S42">
        <f>'AEO 2020 Pacific Table 3'!V17</f>
        <v>1.7181679976586903E-2</v>
      </c>
      <c r="T42">
        <f>'AEO 2020 Pacific Table 3'!W17</f>
        <v>8.4360169539129913E-3</v>
      </c>
      <c r="U42">
        <f>'AEO 2020 Pacific Table 3'!X17</f>
        <v>4.9949470841125559E-3</v>
      </c>
      <c r="V42">
        <f>'AEO 2020 Pacific Table 3'!Y17</f>
        <v>1.110212394584768E-3</v>
      </c>
      <c r="W42">
        <f>'AEO 2020 Pacific Table 3'!Z17</f>
        <v>2.0710115807740632E-3</v>
      </c>
      <c r="X42">
        <f>'AEO 2020 Pacific Table 3'!AA17</f>
        <v>1.0171652012257938E-3</v>
      </c>
      <c r="Y42">
        <f>'AEO 2020 Pacific Table 3'!AB17</f>
        <v>5.8200711722464814E-3</v>
      </c>
      <c r="Z42">
        <f>'AEO 2020 Pacific Table 3'!AC17</f>
        <v>8.0989425558982177E-3</v>
      </c>
      <c r="AA42">
        <f>'AEO 2020 Pacific Table 3'!AD17</f>
        <v>5.8340126795717248E-3</v>
      </c>
      <c r="AB42">
        <f>'AEO 2020 Pacific Table 3'!AE17</f>
        <v>1.0369942045953406E-2</v>
      </c>
      <c r="AC42">
        <f>'AEO 2020 Pacific Table 3'!AF17</f>
        <v>1.4805803648432985E-2</v>
      </c>
      <c r="AD42">
        <f>'AEO 2020 Pacific Table 3'!AG17</f>
        <v>1.0901370056148395E-2</v>
      </c>
      <c r="AE42">
        <f>'AEO 2020 Pacific Table 3'!AH17</f>
        <v>1.136309936048272E-2</v>
      </c>
      <c r="AF42">
        <f>'AEO 2020 Pacific Table 3'!AI17</f>
        <v>1.2828641404069942E-2</v>
      </c>
    </row>
    <row r="43" spans="1:32" x14ac:dyDescent="0.25">
      <c r="A43" t="s">
        <v>1110</v>
      </c>
      <c r="B43">
        <f>'AEO 2020 Pacific Table 3'!E21</f>
        <v>-3.5288125355618254E-2</v>
      </c>
      <c r="C43">
        <f>'AEO 2020 Pacific Table 3'!F21</f>
        <v>-7.0931836524480804E-2</v>
      </c>
      <c r="D43">
        <f>'AEO 2020 Pacific Table 3'!G21</f>
        <v>3.2251369663359807E-2</v>
      </c>
      <c r="E43">
        <f>'AEO 2020 Pacific Table 3'!H21</f>
        <v>7.003604274439643E-3</v>
      </c>
      <c r="F43">
        <f>'AEO 2020 Pacific Table 3'!I21</f>
        <v>-1.9001632259234202E-3</v>
      </c>
      <c r="G43">
        <f>'AEO 2020 Pacific Table 3'!J21</f>
        <v>4.7201446821220176E-2</v>
      </c>
      <c r="H43">
        <f>'AEO 2020 Pacific Table 3'!K21</f>
        <v>1.7210397739445289E-2</v>
      </c>
      <c r="I43">
        <f>'AEO 2020 Pacific Table 3'!L21</f>
        <v>5.767032794952557E-3</v>
      </c>
      <c r="J43">
        <f>'AEO 2020 Pacific Table 3'!M21</f>
        <v>-4.0824394286072237E-5</v>
      </c>
      <c r="K43">
        <f>'AEO 2020 Pacific Table 3'!N21</f>
        <v>4.286736403458096E-4</v>
      </c>
      <c r="L43">
        <f>'AEO 2020 Pacific Table 3'!O21</f>
        <v>1.5212818388994021E-2</v>
      </c>
      <c r="M43">
        <f>'AEO 2020 Pacific Table 3'!P21</f>
        <v>7.6534971776350911E-3</v>
      </c>
      <c r="N43">
        <f>'AEO 2020 Pacific Table 3'!Q21</f>
        <v>-3.3996384411271669E-3</v>
      </c>
      <c r="O43">
        <f>'AEO 2020 Pacific Table 3'!R21</f>
        <v>-9.5925156165358469E-4</v>
      </c>
      <c r="P43">
        <f>'AEO 2020 Pacific Table 3'!S21</f>
        <v>7.8043402652066554E-4</v>
      </c>
      <c r="Q43">
        <f>'AEO 2020 Pacific Table 3'!T21</f>
        <v>-9.1745790182154365E-3</v>
      </c>
      <c r="R43">
        <f>'AEO 2020 Pacific Table 3'!U21</f>
        <v>-9.2085915201787095E-3</v>
      </c>
      <c r="S43">
        <f>'AEO 2020 Pacific Table 3'!V21</f>
        <v>-3.0724159329868976E-3</v>
      </c>
      <c r="T43">
        <f>'AEO 2020 Pacific Table 3'!W21</f>
        <v>-4.7613927449901509E-3</v>
      </c>
      <c r="U43">
        <f>'AEO 2020 Pacific Table 3'!X21</f>
        <v>-7.0080778565268613E-3</v>
      </c>
      <c r="V43">
        <f>'AEO 2020 Pacific Table 3'!Y21</f>
        <v>-6.9458080899663099E-3</v>
      </c>
      <c r="W43">
        <f>'AEO 2020 Pacific Table 3'!Z21</f>
        <v>-5.4547469152129158E-3</v>
      </c>
      <c r="X43">
        <f>'AEO 2020 Pacific Table 3'!AA21</f>
        <v>2.5863371531271227E-3</v>
      </c>
      <c r="Y43">
        <f>'AEO 2020 Pacific Table 3'!AB21</f>
        <v>-4.9010798769878218E-3</v>
      </c>
      <c r="Z43">
        <f>'AEO 2020 Pacific Table 3'!AC21</f>
        <v>-3.3017063875103243E-3</v>
      </c>
      <c r="AA43">
        <f>'AEO 2020 Pacific Table 3'!AD21</f>
        <v>-2.8726427944817919E-4</v>
      </c>
      <c r="AB43">
        <f>'AEO 2020 Pacific Table 3'!AE21</f>
        <v>1.252156965793471E-3</v>
      </c>
      <c r="AC43">
        <f>'AEO 2020 Pacific Table 3'!AF21</f>
        <v>1.1126253315841272E-3</v>
      </c>
      <c r="AD43">
        <f>'AEO 2020 Pacific Table 3'!AG21</f>
        <v>-3.3857431522939341E-3</v>
      </c>
      <c r="AE43">
        <f>'AEO 2020 Pacific Table 3'!AH21</f>
        <v>3.5425990730606123E-3</v>
      </c>
      <c r="AF43">
        <f>'AEO 2020 Pacific Table 3'!AI21</f>
        <v>5.4944671983990024E-4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BC7D5-BC66-4981-AA4A-9954AD33B292}">
  <sheetPr>
    <tabColor theme="9" tint="0.79998168889431442"/>
  </sheetPr>
  <dimension ref="A1:AG80"/>
  <sheetViews>
    <sheetView topLeftCell="O1" workbookViewId="0">
      <selection activeCell="B3" sqref="B3:AF7"/>
    </sheetView>
  </sheetViews>
  <sheetFormatPr defaultRowHeight="15" x14ac:dyDescent="0.25"/>
  <cols>
    <col min="1" max="1" width="31.7109375" customWidth="1"/>
    <col min="2" max="2" width="11.85546875" bestFit="1" customWidth="1"/>
    <col min="3" max="3" width="22.7109375" customWidth="1"/>
    <col min="4" max="4" width="31.42578125" customWidth="1"/>
    <col min="5" max="5" width="13.28515625" customWidth="1"/>
    <col min="6" max="6" width="11.85546875" bestFit="1" customWidth="1"/>
    <col min="14" max="14" width="11.85546875" bestFit="1" customWidth="1"/>
  </cols>
  <sheetData>
    <row r="1" spans="1:32" s="153" customFormat="1" x14ac:dyDescent="0.25">
      <c r="B1" s="153">
        <v>2020</v>
      </c>
      <c r="C1" s="153">
        <v>2021</v>
      </c>
      <c r="D1" s="153">
        <v>2022</v>
      </c>
      <c r="E1" s="153">
        <v>2023</v>
      </c>
      <c r="F1" s="153">
        <v>2024</v>
      </c>
      <c r="G1" s="153">
        <v>2025</v>
      </c>
      <c r="H1" s="153">
        <v>2026</v>
      </c>
      <c r="I1" s="153">
        <v>2027</v>
      </c>
      <c r="J1" s="153">
        <v>2028</v>
      </c>
      <c r="K1" s="153">
        <v>2029</v>
      </c>
      <c r="L1" s="153">
        <v>2030</v>
      </c>
      <c r="M1" s="153">
        <v>2031</v>
      </c>
      <c r="N1" s="153">
        <v>2032</v>
      </c>
      <c r="O1" s="153">
        <v>2033</v>
      </c>
      <c r="P1" s="153">
        <v>2034</v>
      </c>
      <c r="Q1" s="153">
        <v>2035</v>
      </c>
      <c r="R1" s="153">
        <v>2036</v>
      </c>
      <c r="S1" s="153">
        <v>2037</v>
      </c>
      <c r="T1" s="153">
        <v>2038</v>
      </c>
      <c r="U1" s="153">
        <v>2039</v>
      </c>
      <c r="V1" s="153">
        <v>2040</v>
      </c>
      <c r="W1" s="153">
        <v>2041</v>
      </c>
      <c r="X1" s="153">
        <v>2042</v>
      </c>
      <c r="Y1" s="153">
        <v>2043</v>
      </c>
      <c r="Z1" s="153">
        <v>2044</v>
      </c>
      <c r="AA1" s="153">
        <v>2045</v>
      </c>
      <c r="AB1" s="153">
        <v>2046</v>
      </c>
      <c r="AC1" s="153">
        <v>2047</v>
      </c>
      <c r="AD1" s="153">
        <v>2048</v>
      </c>
      <c r="AE1" s="153">
        <v>2049</v>
      </c>
      <c r="AF1" s="153">
        <v>2050</v>
      </c>
    </row>
    <row r="2" spans="1:32" s="153" customFormat="1" x14ac:dyDescent="0.25">
      <c r="A2" s="59" t="s">
        <v>1148</v>
      </c>
    </row>
    <row r="3" spans="1:32" s="153" customFormat="1" x14ac:dyDescent="0.25">
      <c r="A3" s="153" t="s">
        <v>259</v>
      </c>
      <c r="B3" s="31">
        <f>(1-'Sales taxes'!$B$1)*B19</f>
        <v>1.7708338110005207E-5</v>
      </c>
      <c r="C3" s="31">
        <f>(1-'Sales taxes'!$B$1)*C19</f>
        <v>1.7708338110005207E-5</v>
      </c>
      <c r="D3" s="31">
        <f>(1-'Sales taxes'!$B$1)*D19</f>
        <v>1.8378736875019257E-5</v>
      </c>
      <c r="E3" s="31">
        <f>(1-'Sales taxes'!$B$1)*E19</f>
        <v>1.8002659519035767E-5</v>
      </c>
      <c r="F3" s="31">
        <f>(1-'Sales taxes'!$B$1)*F19</f>
        <v>1.8216640657968228E-5</v>
      </c>
      <c r="G3" s="31">
        <f>(1-'Sales taxes'!$B$1)*G19</f>
        <v>1.8091201753371083E-5</v>
      </c>
      <c r="H3" s="31">
        <f>(1-'Sales taxes'!$B$1)*H19</f>
        <v>1.8223469802207843E-5</v>
      </c>
      <c r="I3" s="31">
        <f>(1-'Sales taxes'!$B$1)*I19</f>
        <v>1.8336923622969023E-5</v>
      </c>
      <c r="J3" s="31">
        <f>(1-'Sales taxes'!$B$1)*J19</f>
        <v>1.8333403591371317E-5</v>
      </c>
      <c r="K3" s="31">
        <f>(1-'Sales taxes'!$B$1)*K19</f>
        <v>1.8214818266746474E-5</v>
      </c>
      <c r="L3" s="31">
        <f>(1-'Sales taxes'!$B$1)*L19</f>
        <v>1.7989915641395404E-5</v>
      </c>
      <c r="M3" s="31">
        <f>(1-'Sales taxes'!$B$1)*M19</f>
        <v>2.1517865702583561E-5</v>
      </c>
      <c r="N3" s="31">
        <f>(1-'Sales taxes'!$B$1)*N19</f>
        <v>2.1229347862417368E-5</v>
      </c>
      <c r="O3" s="31">
        <f>(1-'Sales taxes'!$B$1)*O19</f>
        <v>2.1072860144217066E-5</v>
      </c>
      <c r="P3" s="31">
        <f>(1-'Sales taxes'!$B$1)*P19</f>
        <v>2.151812806518712E-5</v>
      </c>
      <c r="Q3" s="31">
        <f>(1-'Sales taxes'!$B$1)*Q19</f>
        <v>2.1449502239080556E-5</v>
      </c>
      <c r="R3" s="31">
        <f>(1-'Sales taxes'!$B$1)*R19</f>
        <v>2.1326766698172993E-5</v>
      </c>
      <c r="S3" s="31">
        <f>(1-'Sales taxes'!$B$1)*S19</f>
        <v>2.1161200462234939E-5</v>
      </c>
      <c r="T3" s="31">
        <f>(1-'Sales taxes'!$B$1)*T19</f>
        <v>2.1150956745875517E-5</v>
      </c>
      <c r="U3" s="31">
        <f>(1-'Sales taxes'!$B$1)*U19</f>
        <v>2.1103946254464851E-5</v>
      </c>
      <c r="V3" s="31">
        <f>(1-'Sales taxes'!$B$1)*V19</f>
        <v>2.1015672813189061E-5</v>
      </c>
      <c r="W3" s="31">
        <f>(1-'Sales taxes'!$B$1)*W19</f>
        <v>2.091608691377172E-5</v>
      </c>
      <c r="X3" s="31">
        <f>(1-'Sales taxes'!$B$1)*X19</f>
        <v>2.0830574710289231E-5</v>
      </c>
      <c r="Y3" s="31">
        <f>(1-'Sales taxes'!$B$1)*Y19</f>
        <v>2.0733086425609141E-5</v>
      </c>
      <c r="Z3" s="31">
        <f>(1-'Sales taxes'!$B$1)*Z19</f>
        <v>2.0693548124035042E-5</v>
      </c>
      <c r="AA3" s="31">
        <f>(1-'Sales taxes'!$B$1)*AA19</f>
        <v>2.0671498090515606E-5</v>
      </c>
      <c r="AB3" s="31">
        <f>(1-'Sales taxes'!$B$1)*AB19</f>
        <v>2.0656706755694553E-5</v>
      </c>
      <c r="AC3" s="31">
        <f>(1-'Sales taxes'!$B$1)*AC19</f>
        <v>2.0657253344451963E-5</v>
      </c>
      <c r="AD3" s="31">
        <f>(1-'Sales taxes'!$B$1)*AD19</f>
        <v>2.0712439517582256E-5</v>
      </c>
      <c r="AE3" s="31">
        <f>(1-'Sales taxes'!$B$1)*AE19</f>
        <v>2.0741091057199982E-5</v>
      </c>
      <c r="AF3" s="31">
        <f>(1-'Sales taxes'!$B$1)*AF19</f>
        <v>2.0777542739908721E-5</v>
      </c>
    </row>
    <row r="4" spans="1:32" s="153" customFormat="1" x14ac:dyDescent="0.25">
      <c r="A4" s="153" t="s">
        <v>260</v>
      </c>
      <c r="B4" s="31">
        <f>(1-'Sales taxes'!$B$1)*B20</f>
        <v>3.0668611790397247E-6</v>
      </c>
      <c r="C4" s="31">
        <f>(1-'Sales taxes'!$B$1)*C20</f>
        <v>2.6459067324250901E-6</v>
      </c>
      <c r="D4" s="31">
        <f>(1-'Sales taxes'!$B$1)*D20</f>
        <v>4.2981947363730953E-6</v>
      </c>
      <c r="E4" s="31">
        <f>(1-'Sales taxes'!$B$1)*E20</f>
        <v>3.4967313297034274E-6</v>
      </c>
      <c r="F4" s="31">
        <f>(1-'Sales taxes'!$B$1)*F20</f>
        <v>3.592558221431413E-6</v>
      </c>
      <c r="G4" s="31">
        <f>(1-'Sales taxes'!$B$1)*G20</f>
        <v>3.7822595882271867E-6</v>
      </c>
      <c r="H4" s="31">
        <f>(1-'Sales taxes'!$B$1)*H20</f>
        <v>4.1992691629820232E-6</v>
      </c>
      <c r="I4" s="31">
        <f>(1-'Sales taxes'!$B$1)*I20</f>
        <v>4.6314834994289121E-6</v>
      </c>
      <c r="J4" s="31">
        <f>(1-'Sales taxes'!$B$1)*J20</f>
        <v>4.8340163006518732E-6</v>
      </c>
      <c r="K4" s="31">
        <f>(1-'Sales taxes'!$B$1)*K20</f>
        <v>4.9780983111593863E-6</v>
      </c>
      <c r="L4" s="31">
        <f>(1-'Sales taxes'!$B$1)*L20</f>
        <v>4.9387685256836226E-6</v>
      </c>
      <c r="M4" s="31">
        <f>(1-'Sales taxes'!$B$1)*M20</f>
        <v>4.7402052157353905E-6</v>
      </c>
      <c r="N4" s="31">
        <f>(1-'Sales taxes'!$B$1)*N20</f>
        <v>4.6573783762370633E-6</v>
      </c>
      <c r="O4" s="31">
        <f>(1-'Sales taxes'!$B$1)*O20</f>
        <v>4.6801291015404797E-6</v>
      </c>
      <c r="P4" s="31">
        <f>(1-'Sales taxes'!$B$1)*P20</f>
        <v>4.7732454303986579E-6</v>
      </c>
      <c r="Q4" s="31">
        <f>(1-'Sales taxes'!$B$1)*Q20</f>
        <v>4.8741257849886907E-6</v>
      </c>
      <c r="R4" s="31">
        <f>(1-'Sales taxes'!$B$1)*R20</f>
        <v>4.9200139155184842E-6</v>
      </c>
      <c r="S4" s="31">
        <f>(1-'Sales taxes'!$B$1)*S20</f>
        <v>4.9695824782330543E-6</v>
      </c>
      <c r="T4" s="31">
        <f>(1-'Sales taxes'!$B$1)*T20</f>
        <v>5.1118591372313971E-6</v>
      </c>
      <c r="U4" s="31">
        <f>(1-'Sales taxes'!$B$1)*U20</f>
        <v>5.1679480109092149E-6</v>
      </c>
      <c r="V4" s="31">
        <f>(1-'Sales taxes'!$B$1)*V20</f>
        <v>5.2350528250808403E-6</v>
      </c>
      <c r="W4" s="31">
        <f>(1-'Sales taxes'!$B$1)*W20</f>
        <v>5.2503615466210325E-6</v>
      </c>
      <c r="X4" s="31">
        <f>(1-'Sales taxes'!$B$1)*X20</f>
        <v>5.2497935708653385E-6</v>
      </c>
      <c r="Y4" s="31">
        <f>(1-'Sales taxes'!$B$1)*Y20</f>
        <v>5.1744404302058877E-6</v>
      </c>
      <c r="Z4" s="31">
        <f>(1-'Sales taxes'!$B$1)*Z20</f>
        <v>5.2185346194537458E-6</v>
      </c>
      <c r="AA4" s="31">
        <f>(1-'Sales taxes'!$B$1)*AA20</f>
        <v>5.2997069760030097E-6</v>
      </c>
      <c r="AB4" s="31">
        <f>(1-'Sales taxes'!$B$1)*AB20</f>
        <v>5.2913001741369217E-6</v>
      </c>
      <c r="AC4" s="31">
        <f>(1-'Sales taxes'!$B$1)*AC20</f>
        <v>5.4069542373901298E-6</v>
      </c>
      <c r="AD4" s="31">
        <f>(1-'Sales taxes'!$B$1)*AD20</f>
        <v>5.5187529116409595E-6</v>
      </c>
      <c r="AE4" s="31">
        <f>(1-'Sales taxes'!$B$1)*AE20</f>
        <v>5.6174374313897806E-6</v>
      </c>
      <c r="AF4" s="31">
        <f>(1-'Sales taxes'!$B$1)*AF20</f>
        <v>5.6883190307761677E-6</v>
      </c>
    </row>
    <row r="5" spans="1:32" s="153" customFormat="1" x14ac:dyDescent="0.25">
      <c r="A5" s="153" t="s">
        <v>261</v>
      </c>
      <c r="B5" s="31">
        <f>(1-'Sales taxes'!$B$1)*B21</f>
        <v>1.0262494126244039E-5</v>
      </c>
      <c r="C5" s="31">
        <f>(1-'Sales taxes'!$B$1)*C21</f>
        <v>1.1407715148137221E-5</v>
      </c>
      <c r="D5" s="31">
        <f>(1-'Sales taxes'!$B$1)*D21</f>
        <v>1.1839586174059315E-5</v>
      </c>
      <c r="E5" s="31">
        <f>(1-'Sales taxes'!$B$1)*E21</f>
        <v>1.1597317061956677E-5</v>
      </c>
      <c r="F5" s="31">
        <f>(1-'Sales taxes'!$B$1)*F21</f>
        <v>1.1201971181881055E-5</v>
      </c>
      <c r="G5" s="31">
        <f>(1-'Sales taxes'!$B$1)*G21</f>
        <v>1.0839823977481E-5</v>
      </c>
      <c r="H5" s="31">
        <f>(1-'Sales taxes'!$B$1)*H21</f>
        <v>1.0542446048555606E-5</v>
      </c>
      <c r="I5" s="31">
        <f>(1-'Sales taxes'!$B$1)*I21</f>
        <v>1.0735125799103122E-5</v>
      </c>
      <c r="J5" s="31">
        <f>(1-'Sales taxes'!$B$1)*J21</f>
        <v>1.0878343705465922E-5</v>
      </c>
      <c r="K5" s="31">
        <f>(1-'Sales taxes'!$B$1)*K21</f>
        <v>1.0992593392617291E-5</v>
      </c>
      <c r="L5" s="31">
        <f>(1-'Sales taxes'!$B$1)*L21</f>
        <v>1.1038306557893155E-5</v>
      </c>
      <c r="M5" s="31">
        <f>(1-'Sales taxes'!$B$1)*M21</f>
        <v>1.3135888831915621E-5</v>
      </c>
      <c r="N5" s="31">
        <f>(1-'Sales taxes'!$B$1)*N21</f>
        <v>1.3173716676514865E-5</v>
      </c>
      <c r="O5" s="31">
        <f>(1-'Sales taxes'!$B$1)*O21</f>
        <v>1.3234220315014261E-5</v>
      </c>
      <c r="P5" s="31">
        <f>(1-'Sales taxes'!$B$1)*P21</f>
        <v>1.3622766584076385E-5</v>
      </c>
      <c r="Q5" s="31">
        <f>(1-'Sales taxes'!$B$1)*Q21</f>
        <v>1.3693401232546595E-5</v>
      </c>
      <c r="R5" s="31">
        <f>(1-'Sales taxes'!$B$1)*R21</f>
        <v>1.3748128426564699E-5</v>
      </c>
      <c r="S5" s="31">
        <f>(1-'Sales taxes'!$B$1)*S21</f>
        <v>1.3795427646550957E-5</v>
      </c>
      <c r="T5" s="31">
        <f>(1-'Sales taxes'!$B$1)*T21</f>
        <v>1.3877037637259255E-5</v>
      </c>
      <c r="U5" s="31">
        <f>(1-'Sales taxes'!$B$1)*U21</f>
        <v>1.394001563837523E-5</v>
      </c>
      <c r="V5" s="31">
        <f>(1-'Sales taxes'!$B$1)*V21</f>
        <v>1.3992569458594253E-5</v>
      </c>
      <c r="W5" s="31">
        <f>(1-'Sales taxes'!$B$1)*W21</f>
        <v>1.4031054006068042E-5</v>
      </c>
      <c r="X5" s="31">
        <f>(1-'Sales taxes'!$B$1)*X21</f>
        <v>1.406997635545819E-5</v>
      </c>
      <c r="Y5" s="31">
        <f>(1-'Sales taxes'!$B$1)*Y21</f>
        <v>1.4105018099022728E-5</v>
      </c>
      <c r="Z5" s="31">
        <f>(1-'Sales taxes'!$B$1)*Z21</f>
        <v>1.4159231266683676E-5</v>
      </c>
      <c r="AA5" s="31">
        <f>(1-'Sales taxes'!$B$1)*AA21</f>
        <v>1.4218654081702051E-5</v>
      </c>
      <c r="AB5" s="31">
        <f>(1-'Sales taxes'!$B$1)*AB21</f>
        <v>1.4276929621162816E-5</v>
      </c>
      <c r="AC5" s="31">
        <f>(1-'Sales taxes'!$B$1)*AC21</f>
        <v>1.4344251438167698E-5</v>
      </c>
      <c r="AD5" s="31">
        <f>(1-'Sales taxes'!$B$1)*AD21</f>
        <v>1.4439376608570835E-5</v>
      </c>
      <c r="AE5" s="31">
        <f>(1-'Sales taxes'!$B$1)*AE21</f>
        <v>1.4515681182752504E-5</v>
      </c>
      <c r="AF5" s="31">
        <f>(1-'Sales taxes'!$B$1)*AF21</f>
        <v>1.4606317906276509E-5</v>
      </c>
    </row>
    <row r="6" spans="1:32" s="153" customFormat="1" x14ac:dyDescent="0.25">
      <c r="A6" s="153" t="s">
        <v>262</v>
      </c>
      <c r="B6" s="31">
        <f>(1-'Sales taxes'!$B$1)*B22</f>
        <v>7.4571482415410348E-6</v>
      </c>
      <c r="C6" s="31">
        <f>(1-'Sales taxes'!$B$1)*C22</f>
        <v>7.7185326573110602E-6</v>
      </c>
      <c r="D6" s="31">
        <f>(1-'Sales taxes'!$B$1)*D22</f>
        <v>8.3376662929242459E-6</v>
      </c>
      <c r="E6" s="31">
        <f>(1-'Sales taxes'!$B$1)*E22</f>
        <v>8.2035206718747229E-6</v>
      </c>
      <c r="F6" s="31">
        <f>(1-'Sales taxes'!$B$1)*F22</f>
        <v>8.2872970062578535E-6</v>
      </c>
      <c r="G6" s="31">
        <f>(1-'Sales taxes'!$B$1)*G22</f>
        <v>8.4011010240017451E-6</v>
      </c>
      <c r="H6" s="31">
        <f>(1-'Sales taxes'!$B$1)*H22</f>
        <v>8.5759019528440944E-6</v>
      </c>
      <c r="I6" s="31">
        <f>(1-'Sales taxes'!$B$1)*I22</f>
        <v>8.7391941572992135E-6</v>
      </c>
      <c r="J6" s="31">
        <f>(1-'Sales taxes'!$B$1)*J22</f>
        <v>8.850929848710482E-6</v>
      </c>
      <c r="K6" s="31">
        <f>(1-'Sales taxes'!$B$1)*K22</f>
        <v>8.9385453038966265E-6</v>
      </c>
      <c r="L6" s="31">
        <f>(1-'Sales taxes'!$B$1)*L22</f>
        <v>8.9687601443965324E-6</v>
      </c>
      <c r="M6" s="31">
        <f>(1-'Sales taxes'!$B$1)*M22</f>
        <v>1.0762634449273416E-5</v>
      </c>
      <c r="N6" s="31">
        <f>(1-'Sales taxes'!$B$1)*N22</f>
        <v>1.071051262569132E-5</v>
      </c>
      <c r="O6" s="31">
        <f>(1-'Sales taxes'!$B$1)*O22</f>
        <v>1.073136385055268E-5</v>
      </c>
      <c r="P6" s="31">
        <f>(1-'Sales taxes'!$B$1)*P22</f>
        <v>1.1073680976513664E-5</v>
      </c>
      <c r="Q6" s="31">
        <f>(1-'Sales taxes'!$B$1)*Q22</f>
        <v>1.1125126155054228E-5</v>
      </c>
      <c r="R6" s="31">
        <f>(1-'Sales taxes'!$B$1)*R22</f>
        <v>1.1169935413286786E-5</v>
      </c>
      <c r="S6" s="31">
        <f>(1-'Sales taxes'!$B$1)*S22</f>
        <v>1.1214048830873794E-5</v>
      </c>
      <c r="T6" s="31">
        <f>(1-'Sales taxes'!$B$1)*T22</f>
        <v>1.1289393496193312E-5</v>
      </c>
      <c r="U6" s="31">
        <f>(1-'Sales taxes'!$B$1)*U22</f>
        <v>1.1347984238328483E-5</v>
      </c>
      <c r="V6" s="31">
        <f>(1-'Sales taxes'!$B$1)*V22</f>
        <v>1.1397310222185782E-5</v>
      </c>
      <c r="W6" s="31">
        <f>(1-'Sales taxes'!$B$1)*W22</f>
        <v>1.1433843295747247E-5</v>
      </c>
      <c r="X6" s="31">
        <f>(1-'Sales taxes'!$B$1)*X22</f>
        <v>1.1473133817825473E-5</v>
      </c>
      <c r="Y6" s="31">
        <f>(1-'Sales taxes'!$B$1)*Y22</f>
        <v>1.1508557385474868E-5</v>
      </c>
      <c r="Z6" s="31">
        <f>(1-'Sales taxes'!$B$1)*Z22</f>
        <v>1.1563667964602107E-5</v>
      </c>
      <c r="AA6" s="31">
        <f>(1-'Sales taxes'!$B$1)*AA22</f>
        <v>1.1623670543412584E-5</v>
      </c>
      <c r="AB6" s="31">
        <f>(1-'Sales taxes'!$B$1)*AB22</f>
        <v>1.1681823625776214E-5</v>
      </c>
      <c r="AC6" s="31">
        <f>(1-'Sales taxes'!$B$1)*AC22</f>
        <v>1.1750336575626767E-5</v>
      </c>
      <c r="AD6" s="31">
        <f>(1-'Sales taxes'!$B$1)*AD22</f>
        <v>1.1843862357289151E-5</v>
      </c>
      <c r="AE6" s="31">
        <f>(1-'Sales taxes'!$B$1)*AE22</f>
        <v>1.1920661089612807E-5</v>
      </c>
      <c r="AF6" s="31">
        <f>(1-'Sales taxes'!$B$1)*AF22</f>
        <v>1.2010586735742161E-5</v>
      </c>
    </row>
    <row r="7" spans="1:32" s="153" customFormat="1" x14ac:dyDescent="0.25">
      <c r="A7" s="153" t="s">
        <v>263</v>
      </c>
      <c r="B7" s="31">
        <f>(1-'Sales taxes'!$B$1)*B23</f>
        <v>6.0940988286344923E-6</v>
      </c>
      <c r="C7" s="31">
        <f>(1-'Sales taxes'!$B$1)*C23</f>
        <v>5.9806885904519773E-6</v>
      </c>
      <c r="D7" s="31">
        <f>(1-'Sales taxes'!$B$1)*D23</f>
        <v>6.2705147830940464E-6</v>
      </c>
      <c r="E7" s="31">
        <f>(1-'Sales taxes'!$B$1)*E23</f>
        <v>6.2012251594779971E-6</v>
      </c>
      <c r="F7" s="31">
        <f>(1-'Sales taxes'!$B$1)*F23</f>
        <v>6.2053006729644593E-6</v>
      </c>
      <c r="G7" s="31">
        <f>(1-'Sales taxes'!$B$1)*G23</f>
        <v>6.3292433751914597E-6</v>
      </c>
      <c r="H7" s="31">
        <f>(1-'Sales taxes'!$B$1)*H23</f>
        <v>6.6455985689893331E-6</v>
      </c>
      <c r="I7" s="31">
        <f>(1-'Sales taxes'!$B$1)*I23</f>
        <v>7.060558224425949E-6</v>
      </c>
      <c r="J7" s="31">
        <f>(1-'Sales taxes'!$B$1)*J23</f>
        <v>7.2956458770082318E-6</v>
      </c>
      <c r="K7" s="31">
        <f>(1-'Sales taxes'!$B$1)*K23</f>
        <v>7.458487640375803E-6</v>
      </c>
      <c r="L7" s="31">
        <f>(1-'Sales taxes'!$B$1)*L23</f>
        <v>7.459810292755504E-6</v>
      </c>
      <c r="M7" s="31">
        <f>(1-'Sales taxes'!$B$1)*M23</f>
        <v>7.2771926961151797E-6</v>
      </c>
      <c r="N7" s="31">
        <f>(1-'Sales taxes'!$B$1)*N23</f>
        <v>7.2146603078384227E-6</v>
      </c>
      <c r="O7" s="31">
        <f>(1-'Sales taxes'!$B$1)*O23</f>
        <v>7.2480274844107102E-6</v>
      </c>
      <c r="P7" s="31">
        <f>(1-'Sales taxes'!$B$1)*P23</f>
        <v>7.350347000425839E-6</v>
      </c>
      <c r="Q7" s="31">
        <f>(1-'Sales taxes'!$B$1)*Q23</f>
        <v>7.4375054318556331E-6</v>
      </c>
      <c r="R7" s="31">
        <f>(1-'Sales taxes'!$B$1)*R23</f>
        <v>7.4738507564784773E-6</v>
      </c>
      <c r="S7" s="31">
        <f>(1-'Sales taxes'!$B$1)*S23</f>
        <v>7.5041496702226907E-6</v>
      </c>
      <c r="T7" s="31">
        <f>(1-'Sales taxes'!$B$1)*T23</f>
        <v>7.6330835683528683E-6</v>
      </c>
      <c r="U7" s="31">
        <f>(1-'Sales taxes'!$B$1)*U23</f>
        <v>7.6974763907461273E-6</v>
      </c>
      <c r="V7" s="31">
        <f>(1-'Sales taxes'!$B$1)*V23</f>
        <v>7.7359248779991104E-6</v>
      </c>
      <c r="W7" s="31">
        <f>(1-'Sales taxes'!$B$1)*W23</f>
        <v>7.7445133976822422E-6</v>
      </c>
      <c r="X7" s="31">
        <f>(1-'Sales taxes'!$B$1)*X23</f>
        <v>7.7605523746163013E-6</v>
      </c>
      <c r="Y7" s="31">
        <f>(1-'Sales taxes'!$B$1)*Y23</f>
        <v>7.7684461384340513E-6</v>
      </c>
      <c r="Z7" s="31">
        <f>(1-'Sales taxes'!$B$1)*Z23</f>
        <v>7.813659047857501E-6</v>
      </c>
      <c r="AA7" s="31">
        <f>(1-'Sales taxes'!$B$1)*AA23</f>
        <v>7.8769414236374735E-6</v>
      </c>
      <c r="AB7" s="31">
        <f>(1-'Sales taxes'!$B$1)*AB23</f>
        <v>7.9228955997792184E-6</v>
      </c>
      <c r="AC7" s="31">
        <f>(1-'Sales taxes'!$B$1)*AC23</f>
        <v>8.0050555679850672E-6</v>
      </c>
      <c r="AD7" s="31">
        <f>(1-'Sales taxes'!$B$1)*AD23</f>
        <v>8.1235768489194495E-6</v>
      </c>
      <c r="AE7" s="31">
        <f>(1-'Sales taxes'!$B$1)*AE23</f>
        <v>8.2121349663290813E-6</v>
      </c>
      <c r="AF7" s="31">
        <f>(1-'Sales taxes'!$B$1)*AF23</f>
        <v>8.3054502719131719E-6</v>
      </c>
    </row>
    <row r="8" spans="1:32" s="153" customFormat="1" x14ac:dyDescent="0.25"/>
    <row r="9" spans="1:32" s="153" customFormat="1" x14ac:dyDescent="0.25">
      <c r="A9" s="59" t="s">
        <v>1149</v>
      </c>
    </row>
    <row r="10" spans="1:32" s="153" customFormat="1" x14ac:dyDescent="0.25">
      <c r="A10" s="153" t="s">
        <v>259</v>
      </c>
      <c r="B10" s="31">
        <f>B19-B3</f>
        <v>1.6433449231779112E-6</v>
      </c>
      <c r="C10" s="31">
        <f t="shared" ref="C10:AF14" si="0">C19-C3</f>
        <v>1.6433449231779112E-6</v>
      </c>
      <c r="D10" s="31">
        <f t="shared" si="0"/>
        <v>1.7055583505558384E-6</v>
      </c>
      <c r="E10" s="31">
        <f t="shared" si="0"/>
        <v>1.6706581351974893E-6</v>
      </c>
      <c r="F10" s="31">
        <f t="shared" si="0"/>
        <v>1.6905157195815238E-6</v>
      </c>
      <c r="G10" s="31">
        <f t="shared" si="0"/>
        <v>1.678874910276995E-6</v>
      </c>
      <c r="H10" s="31">
        <f t="shared" si="0"/>
        <v>1.691149468465587E-6</v>
      </c>
      <c r="I10" s="31">
        <f t="shared" si="0"/>
        <v>1.7016780544460928E-6</v>
      </c>
      <c r="J10" s="31">
        <f t="shared" si="0"/>
        <v>1.701351393298129E-6</v>
      </c>
      <c r="K10" s="31">
        <f t="shared" si="0"/>
        <v>1.690346600529035E-6</v>
      </c>
      <c r="L10" s="31">
        <f t="shared" si="0"/>
        <v>1.6694754953307897E-6</v>
      </c>
      <c r="M10" s="31">
        <f t="shared" si="0"/>
        <v>1.9968714816883706E-6</v>
      </c>
      <c r="N10" s="31">
        <f t="shared" si="0"/>
        <v>1.9700968445124812E-6</v>
      </c>
      <c r="O10" s="31">
        <f t="shared" si="0"/>
        <v>1.9555746857618053E-6</v>
      </c>
      <c r="P10" s="31">
        <f t="shared" si="0"/>
        <v>1.9968958291031274E-6</v>
      </c>
      <c r="Q10" s="31">
        <f t="shared" si="0"/>
        <v>1.9905273092436936E-6</v>
      </c>
      <c r="R10" s="31">
        <f t="shared" si="0"/>
        <v>1.9791373737911984E-6</v>
      </c>
      <c r="S10" s="31">
        <f t="shared" si="0"/>
        <v>1.9637727228799568E-6</v>
      </c>
      <c r="T10" s="31">
        <f t="shared" si="0"/>
        <v>1.9628220995538637E-6</v>
      </c>
      <c r="U10" s="31">
        <f t="shared" si="0"/>
        <v>1.9584594963600496E-6</v>
      </c>
      <c r="V10" s="31">
        <f t="shared" si="0"/>
        <v>1.9502676654456618E-6</v>
      </c>
      <c r="W10" s="31">
        <f t="shared" si="0"/>
        <v>1.9410260312950705E-6</v>
      </c>
      <c r="X10" s="31">
        <f t="shared" si="0"/>
        <v>1.9330904449859699E-6</v>
      </c>
      <c r="Y10" s="31">
        <f t="shared" si="0"/>
        <v>1.9240434708033498E-6</v>
      </c>
      <c r="Z10" s="31">
        <f t="shared" si="0"/>
        <v>1.9203742915297618E-6</v>
      </c>
      <c r="AA10" s="31">
        <f t="shared" si="0"/>
        <v>1.9183280345396978E-6</v>
      </c>
      <c r="AB10" s="31">
        <f t="shared" si="0"/>
        <v>1.9169553893578497E-6</v>
      </c>
      <c r="AC10" s="31">
        <f t="shared" si="0"/>
        <v>1.9170061131385891E-6</v>
      </c>
      <c r="AD10" s="31">
        <f t="shared" si="0"/>
        <v>1.9221274247421916E-6</v>
      </c>
      <c r="AE10" s="31">
        <f t="shared" si="0"/>
        <v>1.9247863056535202E-6</v>
      </c>
      <c r="AF10" s="31">
        <f t="shared" si="0"/>
        <v>1.9281690447535158E-6</v>
      </c>
    </row>
    <row r="11" spans="1:32" s="153" customFormat="1" x14ac:dyDescent="0.25">
      <c r="A11" s="153" t="s">
        <v>260</v>
      </c>
      <c r="B11" s="31">
        <f t="shared" ref="B11:Q14" si="1">B20-B4</f>
        <v>2.8460664786035494E-7</v>
      </c>
      <c r="C11" s="31">
        <f t="shared" si="1"/>
        <v>2.4554181024340875E-7</v>
      </c>
      <c r="D11" s="31">
        <f t="shared" si="1"/>
        <v>3.9887517704769363E-7</v>
      </c>
      <c r="E11" s="31">
        <f t="shared" si="1"/>
        <v>3.2449886842507221E-7</v>
      </c>
      <c r="F11" s="31">
        <f t="shared" si="1"/>
        <v>3.333916642959693E-7</v>
      </c>
      <c r="G11" s="31">
        <f t="shared" si="1"/>
        <v>3.5099607054274233E-7</v>
      </c>
      <c r="H11" s="31">
        <f t="shared" si="1"/>
        <v>3.8969482156798685E-7</v>
      </c>
      <c r="I11" s="31">
        <f t="shared" si="1"/>
        <v>4.2980458404893924E-7</v>
      </c>
      <c r="J11" s="31">
        <f t="shared" si="1"/>
        <v>4.4859975548734241E-7</v>
      </c>
      <c r="K11" s="31">
        <f t="shared" si="1"/>
        <v>4.6197065675531648E-7</v>
      </c>
      <c r="L11" s="31">
        <f t="shared" si="1"/>
        <v>4.5832082790690777E-7</v>
      </c>
      <c r="M11" s="31">
        <f t="shared" si="1"/>
        <v>4.3989402775740866E-7</v>
      </c>
      <c r="N11" s="31">
        <f t="shared" si="1"/>
        <v>4.3220764491634741E-7</v>
      </c>
      <c r="O11" s="31">
        <f t="shared" si="1"/>
        <v>4.3431892654502045E-7</v>
      </c>
      <c r="P11" s="31">
        <f t="shared" si="1"/>
        <v>4.4296018047542753E-7</v>
      </c>
      <c r="Q11" s="31">
        <f t="shared" si="1"/>
        <v>4.5232194088084085E-7</v>
      </c>
      <c r="R11" s="31">
        <f t="shared" si="0"/>
        <v>4.5658038827843456E-7</v>
      </c>
      <c r="S11" s="31">
        <f t="shared" si="0"/>
        <v>4.6118038209943501E-7</v>
      </c>
      <c r="T11" s="31">
        <f t="shared" si="0"/>
        <v>4.7438374561097405E-7</v>
      </c>
      <c r="U11" s="31">
        <f t="shared" si="0"/>
        <v>4.7958882839359435E-7</v>
      </c>
      <c r="V11" s="31">
        <f t="shared" si="0"/>
        <v>4.8581619738805868E-7</v>
      </c>
      <c r="W11" s="31">
        <f t="shared" si="0"/>
        <v>4.872368563831122E-7</v>
      </c>
      <c r="X11" s="31">
        <f t="shared" si="0"/>
        <v>4.8718414787546907E-7</v>
      </c>
      <c r="Y11" s="31">
        <f t="shared" si="0"/>
        <v>4.8019132899099971E-7</v>
      </c>
      <c r="Z11" s="31">
        <f t="shared" si="0"/>
        <v>4.8428329750842776E-7</v>
      </c>
      <c r="AA11" s="31">
        <f t="shared" si="0"/>
        <v>4.9181614329039583E-7</v>
      </c>
      <c r="AB11" s="31">
        <f t="shared" si="0"/>
        <v>4.9103598678553489E-7</v>
      </c>
      <c r="AC11" s="31">
        <f t="shared" si="0"/>
        <v>5.0176875665424884E-7</v>
      </c>
      <c r="AD11" s="31">
        <f t="shared" si="0"/>
        <v>5.1214374399675502E-7</v>
      </c>
      <c r="AE11" s="31">
        <f t="shared" si="0"/>
        <v>5.2130172954672865E-7</v>
      </c>
      <c r="AF11" s="31">
        <f t="shared" si="0"/>
        <v>5.2787958658643216E-7</v>
      </c>
    </row>
    <row r="12" spans="1:32" s="153" customFormat="1" x14ac:dyDescent="0.25">
      <c r="A12" s="153" t="s">
        <v>261</v>
      </c>
      <c r="B12" s="31">
        <f t="shared" si="1"/>
        <v>9.5236591467483051E-7</v>
      </c>
      <c r="C12" s="31">
        <f t="shared" si="0"/>
        <v>1.0586431463695121E-6</v>
      </c>
      <c r="D12" s="31">
        <f t="shared" si="0"/>
        <v>1.0987210494176649E-6</v>
      </c>
      <c r="E12" s="31">
        <f t="shared" si="0"/>
        <v>1.0762383233174808E-6</v>
      </c>
      <c r="F12" s="31">
        <f t="shared" si="0"/>
        <v>1.039549976794749E-6</v>
      </c>
      <c r="G12" s="31">
        <f t="shared" si="0"/>
        <v>1.0059424882717205E-6</v>
      </c>
      <c r="H12" s="31">
        <f t="shared" si="0"/>
        <v>9.7834562928196609E-7</v>
      </c>
      <c r="I12" s="31">
        <f t="shared" si="0"/>
        <v>9.9622643141565404E-7</v>
      </c>
      <c r="J12" s="31">
        <f t="shared" si="0"/>
        <v>1.0095171432750869E-6</v>
      </c>
      <c r="K12" s="31">
        <f t="shared" si="0"/>
        <v>1.0201195861575594E-6</v>
      </c>
      <c r="L12" s="31">
        <f t="shared" si="0"/>
        <v>1.0243617966694574E-6</v>
      </c>
      <c r="M12" s="31">
        <f t="shared" si="0"/>
        <v>1.2190187520285382E-6</v>
      </c>
      <c r="N12" s="31">
        <f t="shared" si="0"/>
        <v>1.2225291998182045E-6</v>
      </c>
      <c r="O12" s="31">
        <f t="shared" si="0"/>
        <v>1.228143975555154E-6</v>
      </c>
      <c r="P12" s="31">
        <f t="shared" si="0"/>
        <v>1.2642013138957972E-6</v>
      </c>
      <c r="Q12" s="31">
        <f t="shared" si="0"/>
        <v>1.2707562537350359E-6</v>
      </c>
      <c r="R12" s="31">
        <f t="shared" si="0"/>
        <v>1.2758349717881223E-6</v>
      </c>
      <c r="S12" s="31">
        <f t="shared" si="0"/>
        <v>1.2802243691754906E-6</v>
      </c>
      <c r="T12" s="31">
        <f t="shared" si="0"/>
        <v>1.287797827682886E-6</v>
      </c>
      <c r="U12" s="31">
        <f t="shared" si="0"/>
        <v>1.2936422258281508E-6</v>
      </c>
      <c r="V12" s="31">
        <f t="shared" si="0"/>
        <v>1.2985192534246445E-6</v>
      </c>
      <c r="W12" s="31">
        <f t="shared" si="0"/>
        <v>1.3020906436544327E-6</v>
      </c>
      <c r="X12" s="31">
        <f t="shared" si="0"/>
        <v>1.3057026621776344E-6</v>
      </c>
      <c r="Y12" s="31">
        <f t="shared" si="0"/>
        <v>1.3089545580375602E-6</v>
      </c>
      <c r="Z12" s="31">
        <f t="shared" si="0"/>
        <v>1.3139855741211461E-6</v>
      </c>
      <c r="AA12" s="31">
        <f t="shared" si="0"/>
        <v>1.3195000487587298E-6</v>
      </c>
      <c r="AB12" s="31">
        <f t="shared" si="0"/>
        <v>1.3249080555024116E-6</v>
      </c>
      <c r="AC12" s="31">
        <f t="shared" si="0"/>
        <v>1.3311555624963948E-6</v>
      </c>
      <c r="AD12" s="31">
        <f t="shared" si="0"/>
        <v>1.3399832381866448E-6</v>
      </c>
      <c r="AE12" s="31">
        <f t="shared" si="0"/>
        <v>1.3470643507008603E-6</v>
      </c>
      <c r="AF12" s="31">
        <f t="shared" si="0"/>
        <v>1.3554754956954587E-6</v>
      </c>
    </row>
    <row r="13" spans="1:32" s="153" customFormat="1" x14ac:dyDescent="0.25">
      <c r="A13" s="153" t="s">
        <v>262</v>
      </c>
      <c r="B13" s="31">
        <f t="shared" si="1"/>
        <v>6.9202805074055265E-7</v>
      </c>
      <c r="C13" s="31">
        <f t="shared" si="0"/>
        <v>7.1628468905325727E-7</v>
      </c>
      <c r="D13" s="31">
        <f t="shared" si="0"/>
        <v>7.7374068015378568E-7</v>
      </c>
      <c r="E13" s="31">
        <f t="shared" si="0"/>
        <v>7.6129188208200444E-7</v>
      </c>
      <c r="F13" s="31">
        <f t="shared" si="0"/>
        <v>7.6906637864603773E-7</v>
      </c>
      <c r="G13" s="31">
        <f t="shared" si="0"/>
        <v>7.7962746312697057E-7</v>
      </c>
      <c r="H13" s="31">
        <f t="shared" si="0"/>
        <v>7.9584909935253721E-7</v>
      </c>
      <c r="I13" s="31">
        <f t="shared" si="0"/>
        <v>8.1100271871076764E-7</v>
      </c>
      <c r="J13" s="31">
        <f t="shared" si="0"/>
        <v>8.2137186120611846E-7</v>
      </c>
      <c r="K13" s="31">
        <f t="shared" si="0"/>
        <v>8.2950263059721654E-7</v>
      </c>
      <c r="L13" s="31">
        <f t="shared" si="0"/>
        <v>8.3230658681443618E-7</v>
      </c>
      <c r="M13" s="31">
        <f t="shared" si="0"/>
        <v>9.9877925146686411E-7</v>
      </c>
      <c r="N13" s="31">
        <f t="shared" si="0"/>
        <v>9.9394231343019913E-7</v>
      </c>
      <c r="O13" s="31">
        <f t="shared" si="0"/>
        <v>9.9587732022220211E-7</v>
      </c>
      <c r="P13" s="31">
        <f t="shared" si="0"/>
        <v>1.02764456498398E-6</v>
      </c>
      <c r="Q13" s="31">
        <f t="shared" si="0"/>
        <v>1.0324187099348741E-6</v>
      </c>
      <c r="R13" s="31">
        <f t="shared" si="0"/>
        <v>1.0365770373041848E-6</v>
      </c>
      <c r="S13" s="31">
        <f t="shared" si="0"/>
        <v>1.0406707902235906E-6</v>
      </c>
      <c r="T13" s="31">
        <f t="shared" si="0"/>
        <v>1.0476628225911792E-6</v>
      </c>
      <c r="U13" s="31">
        <f t="shared" si="0"/>
        <v>1.0531000803414513E-6</v>
      </c>
      <c r="V13" s="31">
        <f t="shared" si="0"/>
        <v>1.0576775626918055E-6</v>
      </c>
      <c r="W13" s="31">
        <f t="shared" si="0"/>
        <v>1.0610678549141675E-6</v>
      </c>
      <c r="X13" s="31">
        <f t="shared" si="0"/>
        <v>1.0647140400945706E-6</v>
      </c>
      <c r="Y13" s="31">
        <f t="shared" si="0"/>
        <v>1.0680013694699101E-6</v>
      </c>
      <c r="Z13" s="31">
        <f t="shared" si="0"/>
        <v>1.073115665902447E-6</v>
      </c>
      <c r="AA13" s="31">
        <f t="shared" si="0"/>
        <v>1.0786839429848722E-6</v>
      </c>
      <c r="AB13" s="31">
        <f t="shared" si="0"/>
        <v>1.0840805856328578E-6</v>
      </c>
      <c r="AC13" s="31">
        <f t="shared" si="0"/>
        <v>1.0904386305046829E-6</v>
      </c>
      <c r="AD13" s="31">
        <f t="shared" si="0"/>
        <v>1.09911788191305E-6</v>
      </c>
      <c r="AE13" s="31">
        <f t="shared" si="0"/>
        <v>1.1062448526138915E-6</v>
      </c>
      <c r="AF13" s="31">
        <f t="shared" si="0"/>
        <v>1.1145900091786782E-6</v>
      </c>
    </row>
    <row r="14" spans="1:32" s="153" customFormat="1" x14ac:dyDescent="0.25">
      <c r="A14" s="153" t="s">
        <v>263</v>
      </c>
      <c r="B14" s="31">
        <f t="shared" si="1"/>
        <v>5.6553620724706138E-7</v>
      </c>
      <c r="C14" s="31">
        <f t="shared" si="0"/>
        <v>5.550116657572907E-7</v>
      </c>
      <c r="D14" s="31">
        <f t="shared" si="0"/>
        <v>5.8190771886648901E-7</v>
      </c>
      <c r="E14" s="31">
        <f t="shared" si="0"/>
        <v>5.7547759818034611E-7</v>
      </c>
      <c r="F14" s="31">
        <f t="shared" si="0"/>
        <v>5.7585580839723522E-7</v>
      </c>
      <c r="G14" s="31">
        <f t="shared" si="0"/>
        <v>5.8735776918002679E-7</v>
      </c>
      <c r="H14" s="31">
        <f t="shared" si="0"/>
        <v>6.1671573029524652E-7</v>
      </c>
      <c r="I14" s="31">
        <f t="shared" si="0"/>
        <v>6.5522424751743174E-7</v>
      </c>
      <c r="J14" s="31">
        <f t="shared" si="0"/>
        <v>6.7704052965373367E-7</v>
      </c>
      <c r="K14" s="31">
        <f t="shared" si="0"/>
        <v>6.9215234779550788E-7</v>
      </c>
      <c r="L14" s="31">
        <f t="shared" si="0"/>
        <v>6.9227509076889181E-7</v>
      </c>
      <c r="M14" s="31">
        <f t="shared" si="0"/>
        <v>6.7532806285144563E-7</v>
      </c>
      <c r="N14" s="31">
        <f t="shared" si="0"/>
        <v>6.6952501785815334E-7</v>
      </c>
      <c r="O14" s="31">
        <f t="shared" si="0"/>
        <v>6.7262151284713653E-7</v>
      </c>
      <c r="P14" s="31">
        <f t="shared" si="0"/>
        <v>6.82116828338683E-7</v>
      </c>
      <c r="Q14" s="31">
        <f t="shared" si="0"/>
        <v>6.9020518563751875E-7</v>
      </c>
      <c r="R14" s="31">
        <f t="shared" si="0"/>
        <v>6.9357805464019748E-7</v>
      </c>
      <c r="S14" s="31">
        <f t="shared" si="0"/>
        <v>6.963898129074083E-7</v>
      </c>
      <c r="T14" s="31">
        <f t="shared" si="0"/>
        <v>7.0835495981173756E-7</v>
      </c>
      <c r="U14" s="31">
        <f t="shared" si="0"/>
        <v>7.1433065426209879E-7</v>
      </c>
      <c r="V14" s="31">
        <f t="shared" si="0"/>
        <v>7.1789869808069734E-7</v>
      </c>
      <c r="W14" s="31">
        <f t="shared" si="0"/>
        <v>7.1869571811336215E-7</v>
      </c>
      <c r="X14" s="31">
        <f t="shared" si="0"/>
        <v>7.2018414526862875E-7</v>
      </c>
      <c r="Y14" s="31">
        <f t="shared" si="0"/>
        <v>7.2091669151967063E-7</v>
      </c>
      <c r="Z14" s="31">
        <f t="shared" si="0"/>
        <v>7.2511247797357575E-7</v>
      </c>
      <c r="AA14" s="31">
        <f t="shared" si="0"/>
        <v>7.309851222792476E-7</v>
      </c>
      <c r="AB14" s="31">
        <f t="shared" si="0"/>
        <v>7.352496987512037E-7</v>
      </c>
      <c r="AC14" s="31">
        <f t="shared" si="0"/>
        <v>7.4287419551655775E-7</v>
      </c>
      <c r="AD14" s="31">
        <f t="shared" si="0"/>
        <v>7.5387304499086395E-7</v>
      </c>
      <c r="AE14" s="31">
        <f t="shared" si="0"/>
        <v>7.6209129402966378E-7</v>
      </c>
      <c r="AF14" s="31">
        <f t="shared" si="0"/>
        <v>7.7075101312548238E-7</v>
      </c>
    </row>
    <row r="15" spans="1:32" s="153" customFormat="1" x14ac:dyDescent="0.25"/>
    <row r="16" spans="1:32" s="45" customFormat="1" x14ac:dyDescent="0.25">
      <c r="A16" t="s">
        <v>745</v>
      </c>
    </row>
    <row r="17" spans="1:33" s="45" customFormat="1" x14ac:dyDescent="0.25">
      <c r="A17" s="45" t="s">
        <v>742</v>
      </c>
    </row>
    <row r="18" spans="1:33" s="45" customFormat="1" x14ac:dyDescent="0.25">
      <c r="B18" s="45">
        <v>2019</v>
      </c>
      <c r="C18" s="45">
        <v>2020</v>
      </c>
      <c r="D18" s="45">
        <v>2021</v>
      </c>
      <c r="E18" s="45">
        <v>2022</v>
      </c>
      <c r="F18" s="45">
        <f>E18+1</f>
        <v>2023</v>
      </c>
      <c r="G18" s="45">
        <f t="shared" ref="G18:N18" si="2">F18+1</f>
        <v>2024</v>
      </c>
      <c r="H18" s="45">
        <f t="shared" si="2"/>
        <v>2025</v>
      </c>
      <c r="I18" s="45">
        <f t="shared" si="2"/>
        <v>2026</v>
      </c>
      <c r="J18" s="45">
        <f t="shared" si="2"/>
        <v>2027</v>
      </c>
      <c r="K18" s="45">
        <f t="shared" si="2"/>
        <v>2028</v>
      </c>
      <c r="L18" s="45">
        <f t="shared" si="2"/>
        <v>2029</v>
      </c>
      <c r="M18" s="45">
        <f t="shared" si="2"/>
        <v>2030</v>
      </c>
      <c r="N18" s="45">
        <f t="shared" si="2"/>
        <v>2031</v>
      </c>
      <c r="O18" s="45">
        <f t="shared" ref="O18:AG18" si="3">N18+1</f>
        <v>2032</v>
      </c>
      <c r="P18" s="45">
        <f t="shared" si="3"/>
        <v>2033</v>
      </c>
      <c r="Q18" s="45">
        <f t="shared" si="3"/>
        <v>2034</v>
      </c>
      <c r="R18" s="45">
        <f t="shared" si="3"/>
        <v>2035</v>
      </c>
      <c r="S18" s="45">
        <f t="shared" si="3"/>
        <v>2036</v>
      </c>
      <c r="T18" s="45">
        <f t="shared" si="3"/>
        <v>2037</v>
      </c>
      <c r="U18" s="45">
        <f t="shared" si="3"/>
        <v>2038</v>
      </c>
      <c r="V18" s="45">
        <f t="shared" si="3"/>
        <v>2039</v>
      </c>
      <c r="W18" s="45">
        <f t="shared" si="3"/>
        <v>2040</v>
      </c>
      <c r="X18" s="45">
        <f t="shared" si="3"/>
        <v>2041</v>
      </c>
      <c r="Y18" s="45">
        <f t="shared" si="3"/>
        <v>2042</v>
      </c>
      <c r="Z18" s="45">
        <f t="shared" si="3"/>
        <v>2043</v>
      </c>
      <c r="AA18" s="45">
        <f t="shared" si="3"/>
        <v>2044</v>
      </c>
      <c r="AB18" s="45">
        <f t="shared" si="3"/>
        <v>2045</v>
      </c>
      <c r="AC18" s="45">
        <f t="shared" si="3"/>
        <v>2046</v>
      </c>
      <c r="AD18" s="45">
        <f t="shared" si="3"/>
        <v>2047</v>
      </c>
      <c r="AE18" s="45">
        <f t="shared" si="3"/>
        <v>2048</v>
      </c>
      <c r="AF18" s="45">
        <f t="shared" si="3"/>
        <v>2049</v>
      </c>
      <c r="AG18" s="45">
        <f t="shared" si="3"/>
        <v>2050</v>
      </c>
    </row>
    <row r="19" spans="1:33" s="45" customFormat="1" x14ac:dyDescent="0.25">
      <c r="A19" s="46" t="s">
        <v>259</v>
      </c>
      <c r="B19" s="31">
        <f>B26</f>
        <v>1.9351683033183119E-5</v>
      </c>
      <c r="C19" s="31">
        <f t="shared" ref="C19:E19" si="4">C26</f>
        <v>1.9351683033183119E-5</v>
      </c>
      <c r="D19" s="31">
        <f t="shared" si="4"/>
        <v>2.0084295225575096E-5</v>
      </c>
      <c r="E19" s="31">
        <f t="shared" si="4"/>
        <v>1.9673317654233256E-5</v>
      </c>
      <c r="F19" s="31">
        <f t="shared" ref="F19:O23" si="5">E19*(1+C76)</f>
        <v>1.9907156377549752E-5</v>
      </c>
      <c r="G19" s="31">
        <f t="shared" si="5"/>
        <v>1.9770076663648078E-5</v>
      </c>
      <c r="H19" s="31">
        <f t="shared" si="5"/>
        <v>1.991461927067343E-5</v>
      </c>
      <c r="I19" s="31">
        <f t="shared" si="5"/>
        <v>2.0038601677415116E-5</v>
      </c>
      <c r="J19" s="31">
        <f t="shared" si="5"/>
        <v>2.0034754984669446E-5</v>
      </c>
      <c r="K19" s="31">
        <f t="shared" si="5"/>
        <v>1.9905164867275509E-5</v>
      </c>
      <c r="L19" s="31">
        <f t="shared" si="5"/>
        <v>1.9659391136726194E-5</v>
      </c>
      <c r="M19" s="31">
        <f t="shared" si="5"/>
        <v>2.3514737184271931E-5</v>
      </c>
      <c r="N19" s="31">
        <f t="shared" si="5"/>
        <v>2.3199444706929849E-5</v>
      </c>
      <c r="O19" s="31">
        <f t="shared" si="5"/>
        <v>2.3028434829978872E-5</v>
      </c>
      <c r="P19" s="31">
        <f t="shared" ref="P19:Y23" si="6">O19*(1+M76)</f>
        <v>2.3515023894290248E-5</v>
      </c>
      <c r="Q19" s="31">
        <f t="shared" si="6"/>
        <v>2.3440029548324249E-5</v>
      </c>
      <c r="R19" s="31">
        <f t="shared" si="6"/>
        <v>2.3305904071964191E-5</v>
      </c>
      <c r="S19" s="31">
        <f t="shared" si="6"/>
        <v>2.3124973185114896E-5</v>
      </c>
      <c r="T19" s="31">
        <f t="shared" si="6"/>
        <v>2.311377884542938E-5</v>
      </c>
      <c r="U19" s="31">
        <f t="shared" si="6"/>
        <v>2.30624057508249E-5</v>
      </c>
      <c r="V19" s="31">
        <f t="shared" si="6"/>
        <v>2.2965940478634723E-5</v>
      </c>
      <c r="W19" s="31">
        <f t="shared" si="6"/>
        <v>2.285711294506679E-5</v>
      </c>
      <c r="X19" s="31">
        <f t="shared" si="6"/>
        <v>2.2763665155275201E-5</v>
      </c>
      <c r="Y19" s="31">
        <f t="shared" si="6"/>
        <v>2.2657129896412491E-5</v>
      </c>
      <c r="Z19" s="31">
        <f t="shared" ref="Z19:AG23" si="7">Y19*(1+W76)</f>
        <v>2.2613922415564803E-5</v>
      </c>
      <c r="AA19" s="31">
        <f t="shared" si="7"/>
        <v>2.2589826125055304E-5</v>
      </c>
      <c r="AB19" s="31">
        <f t="shared" si="7"/>
        <v>2.2573662145052403E-5</v>
      </c>
      <c r="AC19" s="31">
        <f t="shared" si="7"/>
        <v>2.2574259457590552E-5</v>
      </c>
      <c r="AD19" s="31">
        <f t="shared" si="7"/>
        <v>2.2634566942324447E-5</v>
      </c>
      <c r="AE19" s="31">
        <f t="shared" si="7"/>
        <v>2.2665877362853502E-5</v>
      </c>
      <c r="AF19" s="31">
        <f t="shared" si="7"/>
        <v>2.2705711784662237E-5</v>
      </c>
      <c r="AG19" s="31">
        <f t="shared" si="7"/>
        <v>2.2762335607837351E-5</v>
      </c>
    </row>
    <row r="20" spans="1:33" s="45" customFormat="1" x14ac:dyDescent="0.25">
      <c r="A20" s="46" t="s">
        <v>260</v>
      </c>
      <c r="B20" s="31">
        <f>B28</f>
        <v>3.3514678269000796E-6</v>
      </c>
      <c r="C20" s="31">
        <f t="shared" ref="C20:E20" si="8">C28</f>
        <v>2.8914485426684988E-6</v>
      </c>
      <c r="D20" s="31">
        <f t="shared" si="8"/>
        <v>4.6970699134207889E-6</v>
      </c>
      <c r="E20" s="31">
        <f t="shared" si="8"/>
        <v>3.8212301981284996E-6</v>
      </c>
      <c r="F20" s="31">
        <f t="shared" si="5"/>
        <v>3.9259498857273823E-6</v>
      </c>
      <c r="G20" s="31">
        <f t="shared" si="5"/>
        <v>4.133255658769929E-6</v>
      </c>
      <c r="H20" s="31">
        <f t="shared" si="5"/>
        <v>4.5889639845500101E-6</v>
      </c>
      <c r="I20" s="31">
        <f t="shared" si="5"/>
        <v>5.0612880834778513E-6</v>
      </c>
      <c r="J20" s="31">
        <f t="shared" si="5"/>
        <v>5.2826160561392156E-6</v>
      </c>
      <c r="K20" s="31">
        <f t="shared" si="5"/>
        <v>5.4400689679147028E-6</v>
      </c>
      <c r="L20" s="31">
        <f t="shared" si="5"/>
        <v>5.3970893535905304E-6</v>
      </c>
      <c r="M20" s="31">
        <f t="shared" si="5"/>
        <v>5.1800992434927992E-6</v>
      </c>
      <c r="N20" s="31">
        <f t="shared" si="5"/>
        <v>5.0895860211534107E-6</v>
      </c>
      <c r="O20" s="31">
        <f t="shared" si="5"/>
        <v>5.1144480280855002E-6</v>
      </c>
      <c r="P20" s="31">
        <f t="shared" si="6"/>
        <v>5.2162056108740854E-6</v>
      </c>
      <c r="Q20" s="31">
        <f t="shared" si="6"/>
        <v>5.3264477258695316E-6</v>
      </c>
      <c r="R20" s="31">
        <f t="shared" si="6"/>
        <v>5.3765943037969188E-6</v>
      </c>
      <c r="S20" s="31">
        <f t="shared" si="6"/>
        <v>5.4307628603324893E-6</v>
      </c>
      <c r="T20" s="31">
        <f t="shared" si="6"/>
        <v>5.5862428828423712E-6</v>
      </c>
      <c r="U20" s="31">
        <f t="shared" si="6"/>
        <v>5.6475368393028092E-6</v>
      </c>
      <c r="V20" s="31">
        <f t="shared" si="6"/>
        <v>5.720869022468899E-6</v>
      </c>
      <c r="W20" s="31">
        <f t="shared" si="6"/>
        <v>5.7375984030041447E-6</v>
      </c>
      <c r="X20" s="31">
        <f t="shared" si="6"/>
        <v>5.7369777187408075E-6</v>
      </c>
      <c r="Y20" s="31">
        <f t="shared" si="6"/>
        <v>5.6546317591968875E-6</v>
      </c>
      <c r="Z20" s="31">
        <f t="shared" si="7"/>
        <v>5.7028179169621736E-6</v>
      </c>
      <c r="AA20" s="31">
        <f t="shared" si="7"/>
        <v>5.7915231192934055E-6</v>
      </c>
      <c r="AB20" s="31">
        <f t="shared" si="7"/>
        <v>5.7823361609224566E-6</v>
      </c>
      <c r="AC20" s="31">
        <f t="shared" si="7"/>
        <v>5.9087229940443786E-6</v>
      </c>
      <c r="AD20" s="31">
        <f t="shared" si="7"/>
        <v>6.0308966556377146E-6</v>
      </c>
      <c r="AE20" s="31">
        <f t="shared" si="7"/>
        <v>6.1387391609365092E-6</v>
      </c>
      <c r="AF20" s="31">
        <f t="shared" si="7"/>
        <v>6.2161986173625998E-6</v>
      </c>
      <c r="AG20" s="31">
        <f t="shared" si="7"/>
        <v>6.31501210626817E-6</v>
      </c>
    </row>
    <row r="21" spans="1:33" s="45" customFormat="1" x14ac:dyDescent="0.25">
      <c r="A21" s="46" t="s">
        <v>261</v>
      </c>
      <c r="B21" s="31">
        <f t="shared" ref="B21:E23" si="9">B29</f>
        <v>1.121486004091887E-5</v>
      </c>
      <c r="C21" s="31">
        <f t="shared" si="9"/>
        <v>1.2466358294506734E-5</v>
      </c>
      <c r="D21" s="31">
        <f t="shared" si="9"/>
        <v>1.293830722347698E-5</v>
      </c>
      <c r="E21" s="31">
        <f t="shared" si="9"/>
        <v>1.2673555385274158E-5</v>
      </c>
      <c r="F21" s="31">
        <f t="shared" si="5"/>
        <v>1.2241521158675804E-5</v>
      </c>
      <c r="G21" s="31">
        <f t="shared" si="5"/>
        <v>1.1845766465752721E-5</v>
      </c>
      <c r="H21" s="31">
        <f t="shared" si="5"/>
        <v>1.1520791677837573E-5</v>
      </c>
      <c r="I21" s="31">
        <f t="shared" si="5"/>
        <v>1.1731352230518776E-5</v>
      </c>
      <c r="J21" s="31">
        <f t="shared" si="5"/>
        <v>1.1887860848741009E-5</v>
      </c>
      <c r="K21" s="31">
        <f t="shared" si="5"/>
        <v>1.201271297877485E-5</v>
      </c>
      <c r="L21" s="31">
        <f t="shared" si="5"/>
        <v>1.2062668354562613E-5</v>
      </c>
      <c r="M21" s="31">
        <f t="shared" si="5"/>
        <v>1.4354907583944159E-5</v>
      </c>
      <c r="N21" s="31">
        <f t="shared" si="5"/>
        <v>1.439624587633307E-5</v>
      </c>
      <c r="O21" s="31">
        <f t="shared" si="5"/>
        <v>1.4462364290569415E-5</v>
      </c>
      <c r="P21" s="31">
        <f t="shared" si="6"/>
        <v>1.4886967897972182E-5</v>
      </c>
      <c r="Q21" s="31">
        <f t="shared" si="6"/>
        <v>1.4964157486281631E-5</v>
      </c>
      <c r="R21" s="31">
        <f t="shared" si="6"/>
        <v>1.5023963398352821E-5</v>
      </c>
      <c r="S21" s="31">
        <f t="shared" si="6"/>
        <v>1.5075652015726448E-5</v>
      </c>
      <c r="T21" s="31">
        <f t="shared" si="6"/>
        <v>1.5164835464942141E-5</v>
      </c>
      <c r="U21" s="31">
        <f t="shared" si="6"/>
        <v>1.5233657864203381E-5</v>
      </c>
      <c r="V21" s="31">
        <f t="shared" si="6"/>
        <v>1.5291088712018898E-5</v>
      </c>
      <c r="W21" s="31">
        <f t="shared" si="6"/>
        <v>1.5333144649722474E-5</v>
      </c>
      <c r="X21" s="31">
        <f t="shared" si="6"/>
        <v>1.5375679017635824E-5</v>
      </c>
      <c r="Y21" s="31">
        <f t="shared" si="6"/>
        <v>1.5413972657060288E-5</v>
      </c>
      <c r="Z21" s="31">
        <f t="shared" si="7"/>
        <v>1.5473216840804822E-5</v>
      </c>
      <c r="AA21" s="31">
        <f t="shared" si="7"/>
        <v>1.5538154130460781E-5</v>
      </c>
      <c r="AB21" s="31">
        <f t="shared" si="7"/>
        <v>1.5601837676665228E-5</v>
      </c>
      <c r="AC21" s="31">
        <f t="shared" si="7"/>
        <v>1.5675407000664092E-5</v>
      </c>
      <c r="AD21" s="31">
        <f t="shared" si="7"/>
        <v>1.577935984675748E-5</v>
      </c>
      <c r="AE21" s="31">
        <f t="shared" si="7"/>
        <v>1.5862745533453364E-5</v>
      </c>
      <c r="AF21" s="31">
        <f t="shared" si="7"/>
        <v>1.5961793401971968E-5</v>
      </c>
      <c r="AG21" s="31">
        <f t="shared" si="7"/>
        <v>1.6054290621145109E-5</v>
      </c>
    </row>
    <row r="22" spans="1:33" s="45" customFormat="1" x14ac:dyDescent="0.25">
      <c r="A22" s="46" t="s">
        <v>262</v>
      </c>
      <c r="B22" s="31">
        <f t="shared" si="9"/>
        <v>8.1491762922815874E-6</v>
      </c>
      <c r="C22" s="31">
        <f t="shared" si="9"/>
        <v>8.4348173463643175E-6</v>
      </c>
      <c r="D22" s="31">
        <f t="shared" si="9"/>
        <v>9.1114069730780315E-6</v>
      </c>
      <c r="E22" s="31">
        <f t="shared" si="9"/>
        <v>8.9648125539567273E-6</v>
      </c>
      <c r="F22" s="31">
        <f t="shared" si="5"/>
        <v>9.0563633849038913E-6</v>
      </c>
      <c r="G22" s="31">
        <f t="shared" si="5"/>
        <v>9.1807284871287157E-6</v>
      </c>
      <c r="H22" s="31">
        <f t="shared" si="5"/>
        <v>9.3717510521966316E-6</v>
      </c>
      <c r="I22" s="31">
        <f t="shared" si="5"/>
        <v>9.5501968760099812E-6</v>
      </c>
      <c r="J22" s="31">
        <f t="shared" si="5"/>
        <v>9.6723017099166005E-6</v>
      </c>
      <c r="K22" s="31">
        <f t="shared" si="5"/>
        <v>9.768047934493843E-6</v>
      </c>
      <c r="L22" s="31">
        <f t="shared" si="5"/>
        <v>9.8010667312109686E-6</v>
      </c>
      <c r="M22" s="31">
        <f t="shared" si="5"/>
        <v>1.176141370074028E-5</v>
      </c>
      <c r="N22" s="31">
        <f t="shared" si="5"/>
        <v>1.1704454939121519E-5</v>
      </c>
      <c r="O22" s="31">
        <f t="shared" si="5"/>
        <v>1.1727241170774882E-5</v>
      </c>
      <c r="P22" s="31">
        <f t="shared" si="6"/>
        <v>1.2101325541497644E-5</v>
      </c>
      <c r="Q22" s="31">
        <f t="shared" si="6"/>
        <v>1.2157544864989103E-5</v>
      </c>
      <c r="R22" s="31">
        <f t="shared" si="6"/>
        <v>1.2206512450590971E-5</v>
      </c>
      <c r="S22" s="31">
        <f t="shared" si="6"/>
        <v>1.2254719621097385E-5</v>
      </c>
      <c r="T22" s="31">
        <f t="shared" si="6"/>
        <v>1.2337056318784491E-5</v>
      </c>
      <c r="U22" s="31">
        <f t="shared" si="6"/>
        <v>1.2401084318669934E-5</v>
      </c>
      <c r="V22" s="31">
        <f t="shared" si="6"/>
        <v>1.2454987784877588E-5</v>
      </c>
      <c r="W22" s="31">
        <f t="shared" si="6"/>
        <v>1.2494911150661415E-5</v>
      </c>
      <c r="X22" s="31">
        <f t="shared" si="6"/>
        <v>1.2537847857920044E-5</v>
      </c>
      <c r="Y22" s="31">
        <f t="shared" si="6"/>
        <v>1.2576558754944778E-5</v>
      </c>
      <c r="Z22" s="31">
        <f t="shared" si="7"/>
        <v>1.2636783630504554E-5</v>
      </c>
      <c r="AA22" s="31">
        <f t="shared" si="7"/>
        <v>1.2702354486397457E-5</v>
      </c>
      <c r="AB22" s="31">
        <f t="shared" si="7"/>
        <v>1.2765904211409071E-5</v>
      </c>
      <c r="AC22" s="31">
        <f t="shared" si="7"/>
        <v>1.284077520613145E-5</v>
      </c>
      <c r="AD22" s="31">
        <f t="shared" si="7"/>
        <v>1.2942980239202201E-5</v>
      </c>
      <c r="AE22" s="31">
        <f t="shared" si="7"/>
        <v>1.3026905942226699E-5</v>
      </c>
      <c r="AF22" s="31">
        <f t="shared" si="7"/>
        <v>1.3125176744920839E-5</v>
      </c>
      <c r="AG22" s="31">
        <f t="shared" si="7"/>
        <v>1.3218728778629549E-5</v>
      </c>
    </row>
    <row r="23" spans="1:33" s="45" customFormat="1" x14ac:dyDescent="0.25">
      <c r="A23" s="46" t="s">
        <v>263</v>
      </c>
      <c r="B23" s="31">
        <f t="shared" si="9"/>
        <v>6.6596350358815536E-6</v>
      </c>
      <c r="C23" s="31">
        <f t="shared" si="9"/>
        <v>6.535700256209268E-6</v>
      </c>
      <c r="D23" s="31">
        <f t="shared" si="9"/>
        <v>6.8524225019605354E-6</v>
      </c>
      <c r="E23" s="31">
        <f t="shared" si="9"/>
        <v>6.7767027576583432E-6</v>
      </c>
      <c r="F23" s="31">
        <f t="shared" si="5"/>
        <v>6.7811564813616945E-6</v>
      </c>
      <c r="G23" s="31">
        <f t="shared" si="5"/>
        <v>6.9166011443714865E-6</v>
      </c>
      <c r="H23" s="31">
        <f t="shared" si="5"/>
        <v>7.2623142992845796E-6</v>
      </c>
      <c r="I23" s="31">
        <f t="shared" si="5"/>
        <v>7.7157824719433808E-6</v>
      </c>
      <c r="J23" s="31">
        <f t="shared" si="5"/>
        <v>7.9726864066619655E-6</v>
      </c>
      <c r="K23" s="31">
        <f t="shared" si="5"/>
        <v>8.1506399881713109E-6</v>
      </c>
      <c r="L23" s="31">
        <f t="shared" si="5"/>
        <v>8.1520853835243958E-6</v>
      </c>
      <c r="M23" s="31">
        <f t="shared" si="5"/>
        <v>7.9525207589666253E-6</v>
      </c>
      <c r="N23" s="31">
        <f t="shared" si="5"/>
        <v>7.884185325696576E-6</v>
      </c>
      <c r="O23" s="31">
        <f t="shared" si="5"/>
        <v>7.9206489972578468E-6</v>
      </c>
      <c r="P23" s="31">
        <f t="shared" si="6"/>
        <v>8.032463828764522E-6</v>
      </c>
      <c r="Q23" s="31">
        <f t="shared" si="6"/>
        <v>8.1277106174931519E-6</v>
      </c>
      <c r="R23" s="31">
        <f t="shared" si="6"/>
        <v>8.1674288111186748E-6</v>
      </c>
      <c r="S23" s="31">
        <f t="shared" si="6"/>
        <v>8.200539483130099E-6</v>
      </c>
      <c r="T23" s="31">
        <f t="shared" si="6"/>
        <v>8.3414385281646059E-6</v>
      </c>
      <c r="U23" s="31">
        <f t="shared" si="6"/>
        <v>8.4118070450082261E-6</v>
      </c>
      <c r="V23" s="31">
        <f t="shared" si="6"/>
        <v>8.4538235760798077E-6</v>
      </c>
      <c r="W23" s="31">
        <f t="shared" si="6"/>
        <v>8.4632091157956043E-6</v>
      </c>
      <c r="X23" s="31">
        <f t="shared" si="6"/>
        <v>8.48073651988493E-6</v>
      </c>
      <c r="Y23" s="31">
        <f t="shared" si="6"/>
        <v>8.489362829953722E-6</v>
      </c>
      <c r="Z23" s="31">
        <f t="shared" si="7"/>
        <v>8.5387715258310768E-6</v>
      </c>
      <c r="AA23" s="31">
        <f t="shared" si="7"/>
        <v>8.6079265459167211E-6</v>
      </c>
      <c r="AB23" s="31">
        <f t="shared" si="7"/>
        <v>8.6581452985304221E-6</v>
      </c>
      <c r="AC23" s="31">
        <f t="shared" si="7"/>
        <v>8.747929763501625E-6</v>
      </c>
      <c r="AD23" s="31">
        <f t="shared" si="7"/>
        <v>8.8774498939103135E-6</v>
      </c>
      <c r="AE23" s="31">
        <f t="shared" si="7"/>
        <v>8.9742262603587451E-6</v>
      </c>
      <c r="AF23" s="31">
        <f t="shared" si="7"/>
        <v>9.0762012850386543E-6</v>
      </c>
      <c r="AG23" s="31">
        <f t="shared" si="7"/>
        <v>9.1926366166355734E-6</v>
      </c>
    </row>
    <row r="24" spans="1:33" s="45" customFormat="1" x14ac:dyDescent="0.25">
      <c r="A24" s="46"/>
      <c r="B24" s="31"/>
    </row>
    <row r="25" spans="1:33" s="45" customFormat="1" x14ac:dyDescent="0.25">
      <c r="A25" s="46" t="s">
        <v>911</v>
      </c>
      <c r="B25" s="31"/>
    </row>
    <row r="26" spans="1:33" s="45" customFormat="1" x14ac:dyDescent="0.25">
      <c r="A26" s="121" t="s">
        <v>910</v>
      </c>
      <c r="B26" s="31">
        <f>C26</f>
        <v>1.9351683033183119E-5</v>
      </c>
      <c r="C26" s="31">
        <f>'AFDC regional alternative fuels'!$E$32</f>
        <v>1.9351683033183119E-5</v>
      </c>
      <c r="D26" s="31">
        <f>C26*(1+D43)</f>
        <v>2.0084295225575096E-5</v>
      </c>
      <c r="E26" s="31">
        <f>D26*(1+E43)</f>
        <v>1.9673317654233256E-5</v>
      </c>
    </row>
    <row r="27" spans="1:33" s="45" customFormat="1" x14ac:dyDescent="0.25">
      <c r="A27" s="121" t="s">
        <v>900</v>
      </c>
      <c r="B27" s="31">
        <f>AggregateSEDS!C3*About!$G$174/1000000</f>
        <v>7.7591936070594579E-6</v>
      </c>
    </row>
    <row r="28" spans="1:33" s="45" customFormat="1" x14ac:dyDescent="0.25">
      <c r="A28" s="121" t="s">
        <v>260</v>
      </c>
      <c r="B28" s="45">
        <f>B70/About!$B$128/1000</f>
        <v>3.3514678269000796E-6</v>
      </c>
      <c r="C28" s="45">
        <f>C70/About!$B$128/1000</f>
        <v>2.8914485426684988E-6</v>
      </c>
      <c r="D28" s="45">
        <f>D38/About!$B$128/1000</f>
        <v>4.6970699134207889E-6</v>
      </c>
      <c r="E28" s="45">
        <f>E38/About!$B$128/1000</f>
        <v>3.8212301981284996E-6</v>
      </c>
    </row>
    <row r="29" spans="1:33" s="45" customFormat="1" x14ac:dyDescent="0.25">
      <c r="A29" s="121" t="s">
        <v>261</v>
      </c>
      <c r="B29" s="45">
        <f>B67/About!$B$128/1000</f>
        <v>1.121486004091887E-5</v>
      </c>
      <c r="C29" s="45">
        <f>C67/About!$B$128/1000</f>
        <v>1.2466358294506734E-5</v>
      </c>
      <c r="D29" s="45">
        <f>D35/About!$B$128/1000</f>
        <v>1.293830722347698E-5</v>
      </c>
      <c r="E29" s="45">
        <f>E35/About!$B$128/1000</f>
        <v>1.2673555385274158E-5</v>
      </c>
    </row>
    <row r="30" spans="1:33" s="45" customFormat="1" x14ac:dyDescent="0.25">
      <c r="A30" s="121" t="s">
        <v>262</v>
      </c>
      <c r="B30" s="45">
        <f>B68/About!$B$128/1000</f>
        <v>8.1491762922815874E-6</v>
      </c>
      <c r="C30" s="45">
        <f>C68/About!$B$128/1000</f>
        <v>8.4348173463643175E-6</v>
      </c>
      <c r="D30" s="45">
        <f>D36/About!$B$128/1000</f>
        <v>9.1114069730780315E-6</v>
      </c>
      <c r="E30" s="45">
        <f>E36/About!$B$128/1000</f>
        <v>8.9648125539567273E-6</v>
      </c>
    </row>
    <row r="31" spans="1:33" s="45" customFormat="1" x14ac:dyDescent="0.25">
      <c r="A31" s="121" t="s">
        <v>263</v>
      </c>
      <c r="B31" s="45">
        <f>B69/About!$B$128/1000</f>
        <v>6.6596350358815536E-6</v>
      </c>
      <c r="C31" s="45">
        <f>C69/About!$B$128/1000</f>
        <v>6.535700256209268E-6</v>
      </c>
      <c r="D31" s="45">
        <f>D37/About!$B$128/1000</f>
        <v>6.8524225019605354E-6</v>
      </c>
      <c r="E31" s="45">
        <f>E37/About!$B$128/1000</f>
        <v>6.7767027576583432E-6</v>
      </c>
    </row>
    <row r="32" spans="1:33" s="45" customFormat="1" x14ac:dyDescent="0.25"/>
    <row r="33" spans="1:5" s="45" customFormat="1" x14ac:dyDescent="0.25">
      <c r="A33" s="46" t="s">
        <v>1067</v>
      </c>
    </row>
    <row r="34" spans="1:5" x14ac:dyDescent="0.25">
      <c r="A34" s="46" t="s">
        <v>906</v>
      </c>
    </row>
    <row r="35" spans="1:5" x14ac:dyDescent="0.25">
      <c r="A35" t="s">
        <v>421</v>
      </c>
      <c r="B35" s="45">
        <f t="shared" ref="B35:B37" si="10">B67</f>
        <v>11.629809862432868</v>
      </c>
      <c r="C35">
        <f>C67</f>
        <v>12.927613551403482</v>
      </c>
      <c r="D35">
        <f>C35*(1+D43)</f>
        <v>13.417024590745628</v>
      </c>
      <c r="E35" s="45">
        <f>D35*(1+E43)</f>
        <v>13.142476934529302</v>
      </c>
    </row>
    <row r="36" spans="1:5" x14ac:dyDescent="0.25">
      <c r="A36" t="s">
        <v>734</v>
      </c>
      <c r="B36" s="45">
        <f t="shared" si="10"/>
        <v>8.4506958150960063</v>
      </c>
      <c r="C36" s="45">
        <f t="shared" ref="C36:C38" si="11">C68</f>
        <v>8.7469055881797981</v>
      </c>
      <c r="D36" s="45">
        <f>C36*(1+D44)</f>
        <v>9.4485290310819199</v>
      </c>
      <c r="E36" s="45">
        <f>D36*(1+E44)</f>
        <v>9.2965106184531265</v>
      </c>
    </row>
    <row r="37" spans="1:5" x14ac:dyDescent="0.25">
      <c r="A37" t="s">
        <v>435</v>
      </c>
      <c r="B37" s="45">
        <f t="shared" si="10"/>
        <v>6.9060415322091711</v>
      </c>
      <c r="C37" s="45">
        <f t="shared" si="11"/>
        <v>6.7775211656890111</v>
      </c>
      <c r="D37" s="45">
        <f>C37*(1+D47)</f>
        <v>7.1059621345330752</v>
      </c>
      <c r="E37" s="45">
        <f>D37*(1+E47)</f>
        <v>7.0274407596917019</v>
      </c>
    </row>
    <row r="38" spans="1:5" x14ac:dyDescent="0.25">
      <c r="A38" t="s">
        <v>735</v>
      </c>
      <c r="B38" s="45">
        <f>B70</f>
        <v>3.4754721364953824</v>
      </c>
      <c r="C38" s="45">
        <f t="shared" si="11"/>
        <v>2.998432138747233</v>
      </c>
      <c r="D38" s="45">
        <f>C38*(1+D48)</f>
        <v>4.8708615002173579</v>
      </c>
      <c r="E38" s="45">
        <f>D38*(1+E48)</f>
        <v>3.9626157154592541</v>
      </c>
    </row>
    <row r="40" spans="1:5" s="45" customFormat="1" x14ac:dyDescent="0.25"/>
    <row r="41" spans="1:5" x14ac:dyDescent="0.25">
      <c r="C41" s="45"/>
    </row>
    <row r="42" spans="1:5" x14ac:dyDescent="0.25">
      <c r="A42" s="46" t="s">
        <v>738</v>
      </c>
      <c r="C42">
        <v>2020</v>
      </c>
      <c r="D42">
        <v>2021</v>
      </c>
      <c r="E42">
        <v>2022</v>
      </c>
    </row>
    <row r="43" spans="1:5" s="45" customFormat="1" x14ac:dyDescent="0.25">
      <c r="A43" s="45" t="s">
        <v>421</v>
      </c>
      <c r="C43" s="86">
        <f>'EIA Short Run'!AD28</f>
        <v>3.5372848948374683E-2</v>
      </c>
      <c r="D43" s="86">
        <f>'EIA Short Run'!AE28</f>
        <v>3.7857802400738702E-2</v>
      </c>
      <c r="E43" s="86">
        <f>'EIA Short Run'!AF28</f>
        <v>-2.0462633451957334E-2</v>
      </c>
    </row>
    <row r="44" spans="1:5" s="45" customFormat="1" x14ac:dyDescent="0.25">
      <c r="A44" s="45" t="s">
        <v>734</v>
      </c>
      <c r="C44" s="86">
        <f>'EIA Short Run'!AD27</f>
        <v>-1.4492753623188331E-2</v>
      </c>
      <c r="D44" s="86">
        <f>'EIA Short Run'!AE27</f>
        <v>8.0213903743315454E-2</v>
      </c>
      <c r="E44" s="86">
        <f>'EIA Short Run'!AF27</f>
        <v>-1.6089108910891076E-2</v>
      </c>
    </row>
    <row r="45" spans="1:5" x14ac:dyDescent="0.25">
      <c r="A45" t="s">
        <v>226</v>
      </c>
      <c r="C45" s="72" cm="1">
        <f t="array" ref="C45:E45">'EIA Short Run'!AD26:AF26</f>
        <v>-0.15641025641025638</v>
      </c>
      <c r="D45" s="72">
        <v>0.40729483282674767</v>
      </c>
      <c r="E45" s="72">
        <v>-9.2872570194384385E-2</v>
      </c>
    </row>
    <row r="46" spans="1:5" x14ac:dyDescent="0.25">
      <c r="A46" t="s">
        <v>736</v>
      </c>
      <c r="C46" s="72">
        <f>'EIA Short Run'!AD32</f>
        <v>-0.17013888888888881</v>
      </c>
      <c r="D46" s="72">
        <f>'EIA Short Run'!AE32</f>
        <v>0.77405857740585771</v>
      </c>
      <c r="E46" s="72">
        <f>'EIA Short Run'!AF32</f>
        <v>-0.2311320754716982</v>
      </c>
    </row>
    <row r="47" spans="1:5" s="45" customFormat="1" x14ac:dyDescent="0.25">
      <c r="A47" s="45" t="s">
        <v>904</v>
      </c>
      <c r="C47" s="72"/>
      <c r="D47" s="72">
        <f>D45*D53</f>
        <v>4.8460338347121108E-2</v>
      </c>
      <c r="E47" s="72">
        <f>D53*E45</f>
        <v>-1.1050069414214917E-2</v>
      </c>
    </row>
    <row r="48" spans="1:5" s="45" customFormat="1" x14ac:dyDescent="0.25">
      <c r="A48" s="45" t="s">
        <v>905</v>
      </c>
      <c r="C48" s="72"/>
      <c r="D48" s="72">
        <f>D46*D54</f>
        <v>0.62446948099096855</v>
      </c>
      <c r="E48" s="72">
        <f>D54*E46</f>
        <v>-0.18646512217963374</v>
      </c>
    </row>
    <row r="50" spans="1:5" s="45" customFormat="1" x14ac:dyDescent="0.25">
      <c r="A50" t="s">
        <v>737</v>
      </c>
      <c r="B50"/>
      <c r="C50" s="45" t="s">
        <v>743</v>
      </c>
      <c r="D50" t="s">
        <v>902</v>
      </c>
      <c r="E50" s="72"/>
    </row>
    <row r="51" spans="1:5" s="45" customFormat="1" x14ac:dyDescent="0.25">
      <c r="A51" s="45" t="s">
        <v>421</v>
      </c>
      <c r="B51"/>
      <c r="C51" s="87">
        <f>(C67-B67)/B67</f>
        <v>0.11159285528500663</v>
      </c>
      <c r="D51"/>
      <c r="E51" s="72"/>
    </row>
    <row r="52" spans="1:5" s="45" customFormat="1" x14ac:dyDescent="0.25">
      <c r="A52" s="45" t="s">
        <v>734</v>
      </c>
      <c r="B52"/>
      <c r="C52" s="87">
        <f>(C68-B68)/B68</f>
        <v>3.5051524698670823E-2</v>
      </c>
      <c r="D52"/>
      <c r="E52" s="72"/>
    </row>
    <row r="53" spans="1:5" s="45" customFormat="1" x14ac:dyDescent="0.25">
      <c r="A53" s="45" t="s">
        <v>435</v>
      </c>
      <c r="B53"/>
      <c r="C53" s="87">
        <f>(C69-B69)/B69</f>
        <v>-1.8609845585311393E-2</v>
      </c>
      <c r="D53" s="2">
        <f>C53/C45</f>
        <v>0.11898097997166303</v>
      </c>
      <c r="E53" s="72"/>
    </row>
    <row r="54" spans="1:5" s="45" customFormat="1" x14ac:dyDescent="0.25">
      <c r="A54" s="45" t="s">
        <v>735</v>
      </c>
      <c r="B54"/>
      <c r="C54" s="87">
        <f>(C70-B70)/B70</f>
        <v>-0.13725904827111918</v>
      </c>
      <c r="D54" s="2">
        <f>C54/C46</f>
        <v>0.80674705922617018</v>
      </c>
      <c r="E54" s="72"/>
    </row>
    <row r="55" spans="1:5" s="45" customFormat="1" x14ac:dyDescent="0.25">
      <c r="D55" s="72"/>
      <c r="E55" s="72"/>
    </row>
    <row r="56" spans="1:5" s="45" customFormat="1" x14ac:dyDescent="0.25">
      <c r="D56" s="72"/>
      <c r="E56" s="72"/>
    </row>
    <row r="57" spans="1:5" s="45" customFormat="1" x14ac:dyDescent="0.25">
      <c r="A57" s="46" t="s">
        <v>903</v>
      </c>
      <c r="B57" s="46"/>
      <c r="C57" s="46"/>
      <c r="D57" s="46"/>
    </row>
    <row r="58" spans="1:5" s="45" customFormat="1" x14ac:dyDescent="0.25">
      <c r="B58" s="45">
        <v>2019</v>
      </c>
      <c r="C58" s="45">
        <v>2020</v>
      </c>
    </row>
    <row r="59" spans="1:5" s="45" customFormat="1" x14ac:dyDescent="0.25">
      <c r="A59" s="45" t="s">
        <v>739</v>
      </c>
      <c r="B59" s="45">
        <v>1</v>
      </c>
      <c r="C59" s="2">
        <f>B59+C53</f>
        <v>0.98139015441468858</v>
      </c>
      <c r="D59" s="45">
        <f>C59*(1+D45)</f>
        <v>1.3811052932948351</v>
      </c>
    </row>
    <row r="60" spans="1:5" s="45" customFormat="1" x14ac:dyDescent="0.25">
      <c r="A60" s="45" t="s">
        <v>901</v>
      </c>
      <c r="C60" s="2"/>
      <c r="D60" s="45">
        <f>D59-1</f>
        <v>0.38110529329483511</v>
      </c>
    </row>
    <row r="61" spans="1:5" s="45" customFormat="1" x14ac:dyDescent="0.25">
      <c r="A61" s="45" t="s">
        <v>740</v>
      </c>
      <c r="B61" s="45">
        <v>1</v>
      </c>
      <c r="C61" s="2">
        <f>B61+C54</f>
        <v>0.86274095172888088</v>
      </c>
      <c r="D61" s="45">
        <f>C61*(1+D46)</f>
        <v>1.5305529854939142</v>
      </c>
    </row>
    <row r="62" spans="1:5" s="45" customFormat="1" x14ac:dyDescent="0.25">
      <c r="A62" s="45" t="s">
        <v>901</v>
      </c>
      <c r="C62" s="2"/>
      <c r="D62" s="45">
        <f>D61-1</f>
        <v>0.53055298549391416</v>
      </c>
    </row>
    <row r="63" spans="1:5" s="45" customFormat="1" x14ac:dyDescent="0.25"/>
    <row r="64" spans="1:5" s="45" customFormat="1" x14ac:dyDescent="0.25"/>
    <row r="65" spans="1:30" x14ac:dyDescent="0.25">
      <c r="A65" s="59" t="s">
        <v>899</v>
      </c>
      <c r="B65" s="60"/>
      <c r="C65" s="60"/>
      <c r="D65" s="60"/>
      <c r="E65" s="60"/>
    </row>
    <row r="66" spans="1:30" x14ac:dyDescent="0.25">
      <c r="B66">
        <v>2019</v>
      </c>
      <c r="C66">
        <v>2020</v>
      </c>
    </row>
    <row r="67" spans="1:30" x14ac:dyDescent="0.25">
      <c r="A67" t="s">
        <v>421</v>
      </c>
      <c r="B67">
        <f>'EIA natural gas'!G60*About!G174</f>
        <v>11.629809862432868</v>
      </c>
      <c r="C67" s="45">
        <f>AVERAGE('EIA natural gas'!C451:C462)*About!$C$183</f>
        <v>12.927613551403482</v>
      </c>
    </row>
    <row r="68" spans="1:30" x14ac:dyDescent="0.25">
      <c r="A68" t="s">
        <v>734</v>
      </c>
      <c r="B68">
        <f>'EIA natural gas'!I60*About!$G$174</f>
        <v>8.4506958150960063</v>
      </c>
      <c r="C68">
        <f>'EIA natural gas'!I61*About!$C$183</f>
        <v>8.7469055881797981</v>
      </c>
      <c r="D68" s="45"/>
      <c r="E68" s="45"/>
    </row>
    <row r="69" spans="1:30" x14ac:dyDescent="0.25">
      <c r="A69" t="s">
        <v>435</v>
      </c>
      <c r="B69" s="45">
        <f>'EIA natural gas'!K60*About!$G$174</f>
        <v>6.9060415322091711</v>
      </c>
      <c r="C69" s="45">
        <f>'EIA natural gas'!K61*About!$C$183</f>
        <v>6.7775211656890111</v>
      </c>
      <c r="D69" s="45"/>
      <c r="E69" s="45"/>
    </row>
    <row r="70" spans="1:30" x14ac:dyDescent="0.25">
      <c r="A70" t="s">
        <v>735</v>
      </c>
      <c r="B70" s="45">
        <f>'EIA natural gas'!N60*About!$G$174</f>
        <v>3.4754721364953824</v>
      </c>
      <c r="C70" s="45">
        <f>'EIA natural gas'!N61*About!$C$183</f>
        <v>2.998432138747233</v>
      </c>
      <c r="D70" s="45"/>
      <c r="E70" s="45"/>
    </row>
    <row r="73" spans="1:30" ht="18.75" x14ac:dyDescent="0.3">
      <c r="A73" s="59" t="s">
        <v>744</v>
      </c>
      <c r="B73" s="60"/>
      <c r="C73" s="60"/>
      <c r="D73" s="60"/>
      <c r="E73" s="60"/>
    </row>
    <row r="75" spans="1:30" x14ac:dyDescent="0.25">
      <c r="A75" s="45"/>
      <c r="B75" s="45"/>
      <c r="C75" s="45">
        <f>'AEO 2020 Pacific Table 3'!H1</f>
        <v>2023</v>
      </c>
      <c r="D75" s="45">
        <f>'AEO 2020 Pacific Table 3'!I1</f>
        <v>2024</v>
      </c>
      <c r="E75" s="45">
        <f>'AEO 2020 Pacific Table 3'!J1</f>
        <v>2025</v>
      </c>
      <c r="F75" s="45">
        <f>'AEO 2020 Pacific Table 3'!K1</f>
        <v>2026</v>
      </c>
      <c r="G75" s="45">
        <f>'AEO 2020 Pacific Table 3'!L1</f>
        <v>2027</v>
      </c>
      <c r="H75" s="45">
        <f>'AEO 2020 Pacific Table 3'!M1</f>
        <v>2028</v>
      </c>
      <c r="I75" s="45">
        <f>'AEO 2020 Pacific Table 3'!N1</f>
        <v>2029</v>
      </c>
      <c r="J75" s="45">
        <f>'AEO 2020 Pacific Table 3'!O1</f>
        <v>2030</v>
      </c>
      <c r="K75" s="45">
        <f>'AEO 2020 Pacific Table 3'!P1</f>
        <v>2031</v>
      </c>
      <c r="L75" s="45">
        <f>'AEO 2020 Pacific Table 3'!Q1</f>
        <v>2032</v>
      </c>
      <c r="M75" s="45">
        <f>'AEO 2020 Pacific Table 3'!R1</f>
        <v>2033</v>
      </c>
      <c r="N75" s="45">
        <f>'AEO 2020 Pacific Table 3'!S1</f>
        <v>2034</v>
      </c>
      <c r="O75" s="45">
        <f>'AEO 2020 Pacific Table 3'!T1</f>
        <v>2035</v>
      </c>
      <c r="P75" s="45">
        <f>'AEO 2020 Pacific Table 3'!U1</f>
        <v>2036</v>
      </c>
      <c r="Q75" s="45">
        <f>'AEO 2020 Pacific Table 3'!V1</f>
        <v>2037</v>
      </c>
      <c r="R75" s="45">
        <f>'AEO 2020 Pacific Table 3'!W1</f>
        <v>2038</v>
      </c>
      <c r="S75" s="45">
        <f>'AEO 2020 Pacific Table 3'!X1</f>
        <v>2039</v>
      </c>
      <c r="T75" s="45">
        <f>'AEO 2020 Pacific Table 3'!Y1</f>
        <v>2040</v>
      </c>
      <c r="U75" s="45">
        <f>'AEO 2020 Pacific Table 3'!Z1</f>
        <v>2041</v>
      </c>
      <c r="V75" s="45">
        <f>'AEO 2020 Pacific Table 3'!AA1</f>
        <v>2042</v>
      </c>
      <c r="W75" s="45">
        <f>'AEO 2020 Pacific Table 3'!AB1</f>
        <v>2043</v>
      </c>
      <c r="X75" s="45">
        <f>'AEO 2020 Pacific Table 3'!AC1</f>
        <v>2044</v>
      </c>
      <c r="Y75" s="45">
        <f>'AEO 2020 Pacific Table 3'!AD1</f>
        <v>2045</v>
      </c>
      <c r="Z75" s="45">
        <f>'AEO 2020 Pacific Table 3'!AE1</f>
        <v>2046</v>
      </c>
      <c r="AA75" s="45">
        <f>'AEO 2020 Pacific Table 3'!AF1</f>
        <v>2047</v>
      </c>
      <c r="AB75" s="45">
        <f>'AEO 2020 Pacific Table 3'!AG1</f>
        <v>2048</v>
      </c>
      <c r="AC75" s="45">
        <f>'AEO 2020 Pacific Table 3'!AH1</f>
        <v>2049</v>
      </c>
      <c r="AD75" s="45">
        <f>'AEO 2020 Pacific Table 3'!AI1</f>
        <v>2050</v>
      </c>
    </row>
    <row r="76" spans="1:30" x14ac:dyDescent="0.25">
      <c r="A76" s="45" t="s">
        <v>259</v>
      </c>
      <c r="B76" s="45"/>
      <c r="C76" s="90">
        <f>'AEO 2020 Pacific Table 3'!H29</f>
        <v>1.1886084870193592E-2</v>
      </c>
      <c r="D76" s="90">
        <f>'AEO 2020 Pacific Table 3'!I29</f>
        <v>-6.8859515292834976E-3</v>
      </c>
      <c r="E76" s="90">
        <f>'AEO 2020 Pacific Table 3'!J29</f>
        <v>7.3111809066035149E-3</v>
      </c>
      <c r="F76" s="90">
        <f>'AEO 2020 Pacific Table 3'!K29</f>
        <v>6.2256980691698487E-3</v>
      </c>
      <c r="G76" s="90">
        <f>'AEO 2020 Pacific Table 3'!L29</f>
        <v>-1.9196413041171526E-4</v>
      </c>
      <c r="H76" s="90">
        <f>'AEO 2020 Pacific Table 3'!M29</f>
        <v>-6.4682656460285457E-3</v>
      </c>
      <c r="I76" s="90">
        <f>'AEO 2020 Pacific Table 3'!N29</f>
        <v>-1.2347234106730312E-2</v>
      </c>
      <c r="J76" s="90">
        <f>'AEO 2020 Pacific Table 3'!O29</f>
        <v>0.19610709307998195</v>
      </c>
      <c r="K76" s="90">
        <f>'AEO 2020 Pacific Table 3'!P29</f>
        <v>-1.3408292632458985E-2</v>
      </c>
      <c r="L76" s="90">
        <f>'AEO 2020 Pacific Table 3'!Q29</f>
        <v>-7.3712918180277283E-3</v>
      </c>
      <c r="M76" s="90">
        <f>'AEO 2020 Pacific Table 3'!R29</f>
        <v>2.112992341441812E-2</v>
      </c>
      <c r="N76" s="90">
        <f>'AEO 2020 Pacific Table 3'!S29</f>
        <v>-3.1892098559256161E-3</v>
      </c>
      <c r="O76" s="90">
        <f>'AEO 2020 Pacific Table 3'!T29</f>
        <v>-5.7220694233147112E-3</v>
      </c>
      <c r="P76" s="90">
        <f>'AEO 2020 Pacific Table 3'!U29</f>
        <v>-7.7633069410486524E-3</v>
      </c>
      <c r="Q76" s="90">
        <f>'AEO 2020 Pacific Table 3'!V29</f>
        <v>-4.8408011528938743E-4</v>
      </c>
      <c r="R76" s="90">
        <f>'AEO 2020 Pacific Table 3'!W29</f>
        <v>-2.2226177272021393E-3</v>
      </c>
      <c r="S76" s="90">
        <f>'AEO 2020 Pacific Table 3'!X29</f>
        <v>-4.1827931236847575E-3</v>
      </c>
      <c r="T76" s="90">
        <f>'AEO 2020 Pacific Table 3'!Y29</f>
        <v>-4.7386491169030907E-3</v>
      </c>
      <c r="U76" s="90">
        <f>'AEO 2020 Pacific Table 3'!Z29</f>
        <v>-4.088346153609766E-3</v>
      </c>
      <c r="V76" s="90">
        <f>'AEO 2020 Pacific Table 3'!AA29</f>
        <v>-4.6800573693214576E-3</v>
      </c>
      <c r="W76" s="90">
        <f>'AEO 2020 Pacific Table 3'!AB29</f>
        <v>-1.9070147474649895E-3</v>
      </c>
      <c r="X76" s="90">
        <f>'AEO 2020 Pacific Table 3'!AC29</f>
        <v>-1.0655511267216109E-3</v>
      </c>
      <c r="Y76" s="90">
        <f>'AEO 2020 Pacific Table 3'!AD29</f>
        <v>-7.1554247090789439E-4</v>
      </c>
      <c r="Z76" s="90">
        <f>'AEO 2020 Pacific Table 3'!AE29</f>
        <v>2.6460595286184889E-5</v>
      </c>
      <c r="AA76" s="90">
        <f>'AEO 2020 Pacific Table 3'!AF29</f>
        <v>2.671515530650963E-3</v>
      </c>
      <c r="AB76" s="90">
        <f>'AEO 2020 Pacific Table 3'!AG29</f>
        <v>1.3833010637596371E-3</v>
      </c>
      <c r="AC76" s="90">
        <f>'AEO 2020 Pacific Table 3'!AH29</f>
        <v>1.7574621608965235E-3</v>
      </c>
      <c r="AD76" s="90">
        <f>'AEO 2020 Pacific Table 3'!AI29</f>
        <v>2.4938140549006366E-3</v>
      </c>
    </row>
    <row r="77" spans="1:30" x14ac:dyDescent="0.25">
      <c r="A77" s="45" t="s">
        <v>260</v>
      </c>
      <c r="B77" s="45"/>
      <c r="C77" s="90">
        <f>'AEO 2020 Pacific Table 3'!H34</f>
        <v>2.7404705335514947E-2</v>
      </c>
      <c r="D77" s="90">
        <f>'AEO 2020 Pacific Table 3'!I34</f>
        <v>5.2803978419642586E-2</v>
      </c>
      <c r="E77" s="90">
        <f>'AEO 2020 Pacific Table 3'!J34</f>
        <v>0.11025408622211916</v>
      </c>
      <c r="F77" s="90">
        <f>'AEO 2020 Pacific Table 3'!K34</f>
        <v>0.10292608539052563</v>
      </c>
      <c r="G77" s="90">
        <f>'AEO 2020 Pacific Table 3'!L34</f>
        <v>4.3729574173789948E-2</v>
      </c>
      <c r="H77" s="90">
        <f>'AEO 2020 Pacific Table 3'!M34</f>
        <v>2.9805859464744448E-2</v>
      </c>
      <c r="I77" s="90">
        <f>'AEO 2020 Pacific Table 3'!N34</f>
        <v>-7.9005642350610406E-3</v>
      </c>
      <c r="J77" s="90">
        <f>'AEO 2020 Pacific Table 3'!O34</f>
        <v>-4.0205024575584336E-2</v>
      </c>
      <c r="K77" s="90">
        <f>'AEO 2020 Pacific Table 3'!P34</f>
        <v>-1.747326027644934E-2</v>
      </c>
      <c r="L77" s="90">
        <f>'AEO 2020 Pacific Table 3'!Q34</f>
        <v>4.8848780291278794E-3</v>
      </c>
      <c r="M77" s="90">
        <f>'AEO 2020 Pacific Table 3'!R34</f>
        <v>1.9896102615530178E-2</v>
      </c>
      <c r="N77" s="90">
        <f>'AEO 2020 Pacific Table 3'!S34</f>
        <v>2.1134541699358363E-2</v>
      </c>
      <c r="O77" s="90">
        <f>'AEO 2020 Pacific Table 3'!T34</f>
        <v>9.4146381431352098E-3</v>
      </c>
      <c r="P77" s="90">
        <f>'AEO 2020 Pacific Table 3'!U34</f>
        <v>1.0074882625478666E-2</v>
      </c>
      <c r="Q77" s="90">
        <f>'AEO 2020 Pacific Table 3'!V34</f>
        <v>2.8629499484417401E-2</v>
      </c>
      <c r="R77" s="90">
        <f>'AEO 2020 Pacific Table 3'!W34</f>
        <v>1.0972304238452846E-2</v>
      </c>
      <c r="S77" s="90">
        <f>'AEO 2020 Pacific Table 3'!X34</f>
        <v>1.2984808289474117E-2</v>
      </c>
      <c r="T77" s="90">
        <f>'AEO 2020 Pacific Table 3'!Y34</f>
        <v>2.9242726008130034E-3</v>
      </c>
      <c r="U77" s="90">
        <f>'AEO 2020 Pacific Table 3'!Z34</f>
        <v>-1.0817840841078626E-4</v>
      </c>
      <c r="V77" s="90">
        <f>'AEO 2020 Pacific Table 3'!AA34</f>
        <v>-1.4353543552195288E-2</v>
      </c>
      <c r="W77" s="90">
        <f>'AEO 2020 Pacific Table 3'!AB34</f>
        <v>8.5215377087843117E-3</v>
      </c>
      <c r="X77" s="90">
        <f>'AEO 2020 Pacific Table 3'!AC34</f>
        <v>1.5554626436062591E-2</v>
      </c>
      <c r="Y77" s="90">
        <f>'AEO 2020 Pacific Table 3'!AD34</f>
        <v>-1.5862767326860826E-3</v>
      </c>
      <c r="Z77" s="90">
        <f>'AEO 2020 Pacific Table 3'!AE34</f>
        <v>2.1857399778320654E-2</v>
      </c>
      <c r="AA77" s="90">
        <f>'AEO 2020 Pacific Table 3'!AF34</f>
        <v>2.0676830123273586E-2</v>
      </c>
      <c r="AB77" s="90">
        <f>'AEO 2020 Pacific Table 3'!AG34</f>
        <v>1.7881670248483517E-2</v>
      </c>
      <c r="AC77" s="90">
        <f>'AEO 2020 Pacific Table 3'!AH34</f>
        <v>1.2618137763369836E-2</v>
      </c>
      <c r="AD77" s="90">
        <f>'AEO 2020 Pacific Table 3'!AI34</f>
        <v>1.5896128001697315E-2</v>
      </c>
    </row>
    <row r="78" spans="1:30" x14ac:dyDescent="0.25">
      <c r="A78" s="45" t="s">
        <v>261</v>
      </c>
      <c r="B78" s="45"/>
      <c r="C78" s="90">
        <f>'AEO 2020 Pacific Table 3'!H5</f>
        <v>-3.4089425852855001E-2</v>
      </c>
      <c r="D78" s="90">
        <f>'AEO 2020 Pacific Table 3'!I5</f>
        <v>-3.232888199050362E-2</v>
      </c>
      <c r="E78" s="90">
        <f>'AEO 2020 Pacific Table 3'!J5</f>
        <v>-2.7433833754420388E-2</v>
      </c>
      <c r="F78" s="90">
        <f>'AEO 2020 Pacific Table 3'!K5</f>
        <v>1.8276569750519684E-2</v>
      </c>
      <c r="G78" s="90">
        <f>'AEO 2020 Pacific Table 3'!L5</f>
        <v>1.3341055246391622E-2</v>
      </c>
      <c r="H78" s="90">
        <f>'AEO 2020 Pacific Table 3'!M5</f>
        <v>1.0502489188125273E-2</v>
      </c>
      <c r="I78" s="90">
        <f>'AEO 2020 Pacific Table 3'!N5</f>
        <v>4.1585423605832224E-3</v>
      </c>
      <c r="J78" s="90">
        <f>'AEO 2020 Pacific Table 3'!O5</f>
        <v>0.19002754299503927</v>
      </c>
      <c r="K78" s="90">
        <f>'AEO 2020 Pacific Table 3'!P5</f>
        <v>2.8797323944562336E-3</v>
      </c>
      <c r="L78" s="90">
        <f>'AEO 2020 Pacific Table 3'!Q5</f>
        <v>4.5927538890566198E-3</v>
      </c>
      <c r="M78" s="90">
        <f>'AEO 2020 Pacific Table 3'!R5</f>
        <v>2.935921118234034E-2</v>
      </c>
      <c r="N78" s="90">
        <f>'AEO 2020 Pacific Table 3'!S5</f>
        <v>5.1850443178536191E-3</v>
      </c>
      <c r="O78" s="90">
        <f>'AEO 2020 Pacific Table 3'!T5</f>
        <v>3.9966107096920302E-3</v>
      </c>
      <c r="P78" s="90">
        <f>'AEO 2020 Pacific Table 3'!U5</f>
        <v>3.4404115613921394E-3</v>
      </c>
      <c r="Q78" s="90">
        <f>'AEO 2020 Pacific Table 3'!V5</f>
        <v>5.9157275003867502E-3</v>
      </c>
      <c r="R78" s="90">
        <f>'AEO 2020 Pacific Table 3'!W5</f>
        <v>4.5382885571257098E-3</v>
      </c>
      <c r="S78" s="90">
        <f>'AEO 2020 Pacific Table 3'!X5</f>
        <v>3.7699972211184506E-3</v>
      </c>
      <c r="T78" s="90">
        <f>'AEO 2020 Pacific Table 3'!Y5</f>
        <v>2.7503560077131316E-3</v>
      </c>
      <c r="U78" s="90">
        <f>'AEO 2020 Pacific Table 3'!Z5</f>
        <v>2.7740146515946684E-3</v>
      </c>
      <c r="V78" s="90">
        <f>'AEO 2020 Pacific Table 3'!AA5</f>
        <v>2.4905332233159873E-3</v>
      </c>
      <c r="W78" s="90">
        <f>'AEO 2020 Pacific Table 3'!AB5</f>
        <v>3.843537617630136E-3</v>
      </c>
      <c r="X78" s="90">
        <f>'AEO 2020 Pacific Table 3'!AC5</f>
        <v>4.1967543222628956E-3</v>
      </c>
      <c r="Y78" s="90">
        <f>'AEO 2020 Pacific Table 3'!AD5</f>
        <v>4.0985271268227114E-3</v>
      </c>
      <c r="Z78" s="90">
        <f>'AEO 2020 Pacific Table 3'!AE5</f>
        <v>4.7154268313467718E-3</v>
      </c>
      <c r="AA78" s="90">
        <f>'AEO 2020 Pacific Table 3'!AF5</f>
        <v>6.631588327434418E-3</v>
      </c>
      <c r="AB78" s="90">
        <f>'AEO 2020 Pacific Table 3'!AG5</f>
        <v>5.2844784266085224E-3</v>
      </c>
      <c r="AC78" s="90">
        <f>'AEO 2020 Pacific Table 3'!AH5</f>
        <v>6.2440558168017314E-3</v>
      </c>
      <c r="AD78" s="90">
        <f>'AEO 2020 Pacific Table 3'!AI5</f>
        <v>5.7949139450528282E-3</v>
      </c>
    </row>
    <row r="79" spans="1:30" x14ac:dyDescent="0.25">
      <c r="A79" s="45" t="s">
        <v>262</v>
      </c>
      <c r="B79" s="45"/>
      <c r="C79" s="90">
        <f>'AEO 2020 Pacific Table 3'!H11</f>
        <v>1.0212241516054607E-2</v>
      </c>
      <c r="D79" s="90">
        <f>'AEO 2020 Pacific Table 3'!I11</f>
        <v>1.3732344533803665E-2</v>
      </c>
      <c r="E79" s="90">
        <f>'AEO 2020 Pacific Table 3'!J11</f>
        <v>2.0806907135498799E-2</v>
      </c>
      <c r="F79" s="90">
        <f>'AEO 2020 Pacific Table 3'!K11</f>
        <v>1.9040819887284989E-2</v>
      </c>
      <c r="G79" s="90">
        <f>'AEO 2020 Pacific Table 3'!L11</f>
        <v>1.2785582903881917E-2</v>
      </c>
      <c r="H79" s="90">
        <f>'AEO 2020 Pacific Table 3'!M11</f>
        <v>9.8990113675918381E-3</v>
      </c>
      <c r="I79" s="90">
        <f>'AEO 2020 Pacific Table 3'!N11</f>
        <v>3.3802861061446371E-3</v>
      </c>
      <c r="J79" s="90">
        <f>'AEO 2020 Pacific Table 3'!O11</f>
        <v>0.2000136335452847</v>
      </c>
      <c r="K79" s="90">
        <f>'AEO 2020 Pacific Table 3'!P11</f>
        <v>-4.8428499386239188E-3</v>
      </c>
      <c r="L79" s="90">
        <f>'AEO 2020 Pacific Table 3'!Q11</f>
        <v>1.9467998955852131E-3</v>
      </c>
      <c r="M79" s="90">
        <f>'AEO 2020 Pacific Table 3'!R11</f>
        <v>3.1898753106144463E-2</v>
      </c>
      <c r="N79" s="90">
        <f>'AEO 2020 Pacific Table 3'!S11</f>
        <v>4.6457161489188124E-3</v>
      </c>
      <c r="O79" s="90">
        <f>'AEO 2020 Pacific Table 3'!T11</f>
        <v>4.0277528189827071E-3</v>
      </c>
      <c r="P79" s="90">
        <f>'AEO 2020 Pacific Table 3'!U11</f>
        <v>3.9492992532917893E-3</v>
      </c>
      <c r="Q79" s="90">
        <f>'AEO 2020 Pacific Table 3'!V11</f>
        <v>6.7187744993656524E-3</v>
      </c>
      <c r="R79" s="90">
        <f>'AEO 2020 Pacific Table 3'!W11</f>
        <v>5.1898928100015188E-3</v>
      </c>
      <c r="S79" s="90">
        <f>'AEO 2020 Pacific Table 3'!X11</f>
        <v>4.3466736313132305E-3</v>
      </c>
      <c r="T79" s="90">
        <f>'AEO 2020 Pacific Table 3'!Y11</f>
        <v>3.2054118778262045E-3</v>
      </c>
      <c r="U79" s="90">
        <f>'AEO 2020 Pacific Table 3'!Z11</f>
        <v>3.4363355401976683E-3</v>
      </c>
      <c r="V79" s="90">
        <f>'AEO 2020 Pacific Table 3'!AA11</f>
        <v>3.0875232706130645E-3</v>
      </c>
      <c r="W79" s="90">
        <f>'AEO 2020 Pacific Table 3'!AB11</f>
        <v>4.7886609312820039E-3</v>
      </c>
      <c r="X79" s="90">
        <f>'AEO 2020 Pacific Table 3'!AC11</f>
        <v>5.1888880754924586E-3</v>
      </c>
      <c r="Y79" s="90">
        <f>'AEO 2020 Pacific Table 3'!AD11</f>
        <v>5.0029878381733237E-3</v>
      </c>
      <c r="Z79" s="90">
        <f>'AEO 2020 Pacific Table 3'!AE11</f>
        <v>5.8649190439222423E-3</v>
      </c>
      <c r="AA79" s="90">
        <f>'AEO 2020 Pacific Table 3'!AF11</f>
        <v>7.95941299727344E-3</v>
      </c>
      <c r="AB79" s="90">
        <f>'AEO 2020 Pacific Table 3'!AG11</f>
        <v>6.4842641704960088E-3</v>
      </c>
      <c r="AC79" s="90">
        <f>'AEO 2020 Pacific Table 3'!AH11</f>
        <v>7.5436794531230358E-3</v>
      </c>
      <c r="AD79" s="90">
        <f>'AEO 2020 Pacific Table 3'!AI11</f>
        <v>7.1276780135486328E-3</v>
      </c>
    </row>
    <row r="80" spans="1:30" x14ac:dyDescent="0.25">
      <c r="A80" s="45" t="s">
        <v>263</v>
      </c>
      <c r="B80" s="45"/>
      <c r="C80" s="90">
        <f>'AEO 2020 Pacific Table 3'!H17</f>
        <v>6.5721101583171896E-4</v>
      </c>
      <c r="D80" s="90">
        <f>'AEO 2020 Pacific Table 3'!I17</f>
        <v>1.9973681979182641E-2</v>
      </c>
      <c r="E80" s="90">
        <f>'AEO 2020 Pacific Table 3'!J17</f>
        <v>4.9983098301746715E-2</v>
      </c>
      <c r="F80" s="90">
        <f>'AEO 2020 Pacific Table 3'!K17</f>
        <v>6.2441276151249961E-2</v>
      </c>
      <c r="G80" s="90">
        <f>'AEO 2020 Pacific Table 3'!L17</f>
        <v>3.3295901699245123E-2</v>
      </c>
      <c r="H80" s="90">
        <f>'AEO 2020 Pacific Table 3'!M17</f>
        <v>2.232040399339533E-2</v>
      </c>
      <c r="I80" s="90">
        <f>'AEO 2020 Pacific Table 3'!N17</f>
        <v>1.773351976264733E-4</v>
      </c>
      <c r="J80" s="90">
        <f>'AEO 2020 Pacific Table 3'!O17</f>
        <v>-2.4480193124705948E-2</v>
      </c>
      <c r="K80" s="90">
        <f>'AEO 2020 Pacific Table 3'!P17</f>
        <v>-8.5929273674639987E-3</v>
      </c>
      <c r="L80" s="90">
        <f>'AEO 2020 Pacific Table 3'!Q17</f>
        <v>4.6249130449059761E-3</v>
      </c>
      <c r="M80" s="90">
        <f>'AEO 2020 Pacific Table 3'!R17</f>
        <v>1.4116877486350729E-2</v>
      </c>
      <c r="N80" s="90">
        <f>'AEO 2020 Pacific Table 3'!S17</f>
        <v>1.1857730175833213E-2</v>
      </c>
      <c r="O80" s="90">
        <f>'AEO 2020 Pacific Table 3'!T17</f>
        <v>4.8867627668778687E-3</v>
      </c>
      <c r="P80" s="90">
        <f>'AEO 2020 Pacific Table 3'!U17</f>
        <v>4.0539896676354088E-3</v>
      </c>
      <c r="Q80" s="90">
        <f>'AEO 2020 Pacific Table 3'!V17</f>
        <v>1.7181679976586903E-2</v>
      </c>
      <c r="R80" s="90">
        <f>'AEO 2020 Pacific Table 3'!W17</f>
        <v>8.4360169539129913E-3</v>
      </c>
      <c r="S80" s="90">
        <f>'AEO 2020 Pacific Table 3'!X17</f>
        <v>4.9949470841125559E-3</v>
      </c>
      <c r="T80" s="90">
        <f>'AEO 2020 Pacific Table 3'!Y17</f>
        <v>1.110212394584768E-3</v>
      </c>
      <c r="U80" s="90">
        <f>'AEO 2020 Pacific Table 3'!Z17</f>
        <v>2.0710115807740632E-3</v>
      </c>
      <c r="V80" s="90">
        <f>'AEO 2020 Pacific Table 3'!AA17</f>
        <v>1.0171652012257938E-3</v>
      </c>
      <c r="W80" s="90">
        <f>'AEO 2020 Pacific Table 3'!AB17</f>
        <v>5.8200711722464814E-3</v>
      </c>
      <c r="X80" s="90">
        <f>'AEO 2020 Pacific Table 3'!AC17</f>
        <v>8.0989425558982177E-3</v>
      </c>
      <c r="Y80" s="90">
        <f>'AEO 2020 Pacific Table 3'!AD17</f>
        <v>5.8340126795717248E-3</v>
      </c>
      <c r="Z80" s="90">
        <f>'AEO 2020 Pacific Table 3'!AE17</f>
        <v>1.0369942045953406E-2</v>
      </c>
      <c r="AA80" s="90">
        <f>'AEO 2020 Pacific Table 3'!AF17</f>
        <v>1.4805803648432985E-2</v>
      </c>
      <c r="AB80" s="90">
        <f>'AEO 2020 Pacific Table 3'!AG17</f>
        <v>1.0901370056148395E-2</v>
      </c>
      <c r="AC80" s="90">
        <f>'AEO 2020 Pacific Table 3'!AH17</f>
        <v>1.136309936048272E-2</v>
      </c>
      <c r="AD80" s="90">
        <f>'AEO 2020 Pacific Table 3'!AI17</f>
        <v>1.2828641404069942E-2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ADA60-13DB-44A2-B5E1-C729E9AFD49E}">
  <sheetPr>
    <tabColor theme="9" tint="0.79998168889431442"/>
  </sheetPr>
  <dimension ref="A1:AK82"/>
  <sheetViews>
    <sheetView workbookViewId="0">
      <selection activeCell="B3" sqref="B3:AF7"/>
    </sheetView>
  </sheetViews>
  <sheetFormatPr defaultRowHeight="15" x14ac:dyDescent="0.25"/>
  <cols>
    <col min="1" max="1" width="34.140625" style="45" customWidth="1"/>
    <col min="2" max="2" width="11.85546875" bestFit="1" customWidth="1"/>
    <col min="3" max="3" width="15.5703125" customWidth="1"/>
    <col min="4" max="4" width="16.42578125" customWidth="1"/>
    <col min="5" max="5" width="14.5703125" customWidth="1"/>
  </cols>
  <sheetData>
    <row r="1" spans="1:32" s="45" customFormat="1" x14ac:dyDescent="0.25">
      <c r="B1" s="45">
        <v>2020</v>
      </c>
      <c r="C1" s="45">
        <v>2021</v>
      </c>
      <c r="D1" s="45">
        <v>2022</v>
      </c>
      <c r="E1" s="45">
        <v>2023</v>
      </c>
      <c r="F1" s="45">
        <v>2024</v>
      </c>
      <c r="G1" s="45">
        <v>2025</v>
      </c>
      <c r="H1" s="45">
        <v>2026</v>
      </c>
      <c r="I1" s="45">
        <v>2027</v>
      </c>
      <c r="J1" s="45">
        <v>2028</v>
      </c>
      <c r="K1" s="45">
        <v>2029</v>
      </c>
      <c r="L1" s="45">
        <v>2030</v>
      </c>
      <c r="M1" s="45">
        <v>2031</v>
      </c>
      <c r="N1" s="45">
        <v>2032</v>
      </c>
      <c r="O1" s="45">
        <v>2033</v>
      </c>
      <c r="P1" s="45">
        <v>2034</v>
      </c>
      <c r="Q1" s="45">
        <v>2035</v>
      </c>
      <c r="R1" s="45">
        <v>2036</v>
      </c>
      <c r="S1" s="45">
        <v>2037</v>
      </c>
      <c r="T1" s="45">
        <v>2038</v>
      </c>
      <c r="U1" s="45">
        <v>2039</v>
      </c>
      <c r="V1" s="45">
        <v>2040</v>
      </c>
      <c r="W1" s="45">
        <v>2041</v>
      </c>
      <c r="X1" s="45">
        <v>2042</v>
      </c>
      <c r="Y1" s="45">
        <v>2043</v>
      </c>
      <c r="Z1" s="45">
        <v>2044</v>
      </c>
      <c r="AA1" s="45">
        <v>2045</v>
      </c>
      <c r="AB1" s="45">
        <v>2046</v>
      </c>
      <c r="AC1" s="45">
        <v>2047</v>
      </c>
      <c r="AD1" s="45">
        <v>2048</v>
      </c>
      <c r="AE1" s="45">
        <v>2049</v>
      </c>
      <c r="AF1" s="45">
        <v>2050</v>
      </c>
    </row>
    <row r="2" spans="1:32" s="153" customFormat="1" x14ac:dyDescent="0.25">
      <c r="A2" s="157" t="s">
        <v>1154</v>
      </c>
    </row>
    <row r="3" spans="1:32" s="153" customFormat="1" x14ac:dyDescent="0.25">
      <c r="A3" s="107" t="s">
        <v>1148</v>
      </c>
      <c r="B3" s="31">
        <f>B44-B4</f>
        <v>1.897357191997614E-5</v>
      </c>
      <c r="C3" s="31">
        <f t="shared" ref="C3:AF3" si="0">C44-C4</f>
        <v>2.2729335166760664E-5</v>
      </c>
      <c r="D3" s="31">
        <f t="shared" si="0"/>
        <v>2.202093407587521E-5</v>
      </c>
      <c r="E3" s="31">
        <f t="shared" si="0"/>
        <v>2.2360179490795165E-5</v>
      </c>
      <c r="F3" s="31">
        <f t="shared" si="0"/>
        <v>2.2608612083226983E-5</v>
      </c>
      <c r="G3" s="31">
        <f t="shared" si="0"/>
        <v>2.2966226502837906E-5</v>
      </c>
      <c r="H3" s="31">
        <f t="shared" si="0"/>
        <v>2.3379289685446191E-5</v>
      </c>
      <c r="I3" s="31">
        <f t="shared" si="0"/>
        <v>2.3544520323152857E-5</v>
      </c>
      <c r="J3" s="31">
        <f t="shared" si="0"/>
        <v>2.3839405932909977E-5</v>
      </c>
      <c r="K3" s="31">
        <f t="shared" si="0"/>
        <v>2.4050982294674954E-5</v>
      </c>
      <c r="L3" s="31">
        <f t="shared" si="0"/>
        <v>2.7726415481364389E-5</v>
      </c>
      <c r="M3" s="31">
        <f t="shared" si="0"/>
        <v>2.7892549170734881E-5</v>
      </c>
      <c r="N3" s="31">
        <f t="shared" si="0"/>
        <v>2.8010732704323105E-5</v>
      </c>
      <c r="O3" s="31">
        <f t="shared" si="0"/>
        <v>2.8827850408937318E-5</v>
      </c>
      <c r="P3" s="31">
        <f t="shared" si="0"/>
        <v>2.9035410227383451E-5</v>
      </c>
      <c r="Q3" s="31">
        <f t="shared" si="0"/>
        <v>2.9289776733553459E-5</v>
      </c>
      <c r="R3" s="31">
        <f t="shared" si="0"/>
        <v>2.9529557316150031E-5</v>
      </c>
      <c r="S3" s="31">
        <f t="shared" si="0"/>
        <v>2.9679350638340593E-5</v>
      </c>
      <c r="T3" s="31">
        <f t="shared" si="0"/>
        <v>2.9971831090696047E-5</v>
      </c>
      <c r="U3" s="31">
        <f t="shared" si="0"/>
        <v>3.0251854596062853E-5</v>
      </c>
      <c r="V3" s="31">
        <f t="shared" si="0"/>
        <v>3.0421736595584717E-5</v>
      </c>
      <c r="W3" s="31">
        <f t="shared" si="0"/>
        <v>3.0646854758482334E-5</v>
      </c>
      <c r="X3" s="31">
        <f t="shared" si="0"/>
        <v>3.104239337414911E-5</v>
      </c>
      <c r="Y3" s="31">
        <f t="shared" si="0"/>
        <v>3.1295365067848264E-5</v>
      </c>
      <c r="Z3" s="31">
        <f t="shared" si="0"/>
        <v>3.1505927110857727E-5</v>
      </c>
      <c r="AA3" s="31">
        <f t="shared" si="0"/>
        <v>3.1713407452809779E-5</v>
      </c>
      <c r="AB3" s="31">
        <f t="shared" si="0"/>
        <v>3.2014448517032293E-5</v>
      </c>
      <c r="AC3" s="31">
        <f t="shared" si="0"/>
        <v>3.2263460294414623E-5</v>
      </c>
      <c r="AD3" s="31">
        <f t="shared" si="0"/>
        <v>3.2579490625417952E-5</v>
      </c>
      <c r="AE3" s="31">
        <f t="shared" si="0"/>
        <v>3.2827449339253911E-5</v>
      </c>
      <c r="AF3" s="31">
        <f t="shared" si="0"/>
        <v>3.3096641191935711E-5</v>
      </c>
    </row>
    <row r="4" spans="1:32" s="153" customFormat="1" x14ac:dyDescent="0.25">
      <c r="A4" s="153" t="s">
        <v>1153</v>
      </c>
      <c r="B4" s="31">
        <f>'Tax-gasoline'!B2</f>
        <v>4.0303587244760047E-6</v>
      </c>
      <c r="C4" s="31">
        <f>'Tax-gasoline'!C2</f>
        <v>4.0848237721261576E-6</v>
      </c>
      <c r="D4" s="31">
        <f>'Tax-gasoline'!D2</f>
        <v>4.0685178646633213E-6</v>
      </c>
      <c r="E4" s="31">
        <f>'Tax-gasoline'!E2</f>
        <v>4.0763265826538064E-6</v>
      </c>
      <c r="F4" s="31">
        <f>'Tax-gasoline'!F2</f>
        <v>4.0820449799220579E-6</v>
      </c>
      <c r="G4" s="31">
        <f>'Tax-gasoline'!G2</f>
        <v>4.090276513877296E-6</v>
      </c>
      <c r="H4" s="31">
        <f>'Tax-gasoline'!H2</f>
        <v>4.0997843620703257E-6</v>
      </c>
      <c r="I4" s="31">
        <f>'Tax-gasoline'!I2</f>
        <v>4.1035876248308377E-6</v>
      </c>
      <c r="J4" s="31">
        <f>'Tax-gasoline'!J2</f>
        <v>4.1103752731372677E-6</v>
      </c>
      <c r="K4" s="31">
        <f>'Tax-gasoline'!K2</f>
        <v>4.1152453172699646E-6</v>
      </c>
      <c r="L4" s="31">
        <f>'Tax-gasoline'!L2</f>
        <v>4.199846081157957E-6</v>
      </c>
      <c r="M4" s="31">
        <f>'Tax-gasoline'!M2</f>
        <v>4.2036701302739016E-6</v>
      </c>
      <c r="N4" s="31">
        <f>'Tax-gasoline'!N2</f>
        <v>4.2063904673641677E-6</v>
      </c>
      <c r="O4" s="31">
        <f>'Tax-gasoline'!O2</f>
        <v>4.2251988032760038E-6</v>
      </c>
      <c r="P4" s="31">
        <f>'Tax-gasoline'!P2</f>
        <v>4.2299763950049435E-6</v>
      </c>
      <c r="Q4" s="31">
        <f>'Tax-gasoline'!Q2</f>
        <v>4.2358313785229228E-6</v>
      </c>
      <c r="R4" s="31">
        <f>'Tax-gasoline'!R2</f>
        <v>4.2413506246696475E-6</v>
      </c>
      <c r="S4" s="31">
        <f>'Tax-gasoline'!S2</f>
        <v>4.2447985528019109E-6</v>
      </c>
      <c r="T4" s="31">
        <f>'Tax-gasoline'!T2</f>
        <v>4.2515308394290184E-6</v>
      </c>
      <c r="U4" s="31">
        <f>'Tax-gasoline'!U2</f>
        <v>4.2579763932609911E-6</v>
      </c>
      <c r="V4" s="31">
        <f>'Tax-gasoline'!V2</f>
        <v>4.2618867206157141E-6</v>
      </c>
      <c r="W4" s="31">
        <f>'Tax-gasoline'!W2</f>
        <v>4.2670684686107994E-6</v>
      </c>
      <c r="X4" s="31">
        <f>'Tax-gasoline'!X2</f>
        <v>4.2761729380251244E-6</v>
      </c>
      <c r="Y4" s="31">
        <f>'Tax-gasoline'!Y2</f>
        <v>4.2819958158852075E-6</v>
      </c>
      <c r="Z4" s="31">
        <f>'Tax-gasoline'!Z2</f>
        <v>4.2868425125273689E-6</v>
      </c>
      <c r="AA4" s="31">
        <f>'Tax-gasoline'!AA2</f>
        <v>4.2916182748740911E-6</v>
      </c>
      <c r="AB4" s="31">
        <f>'Tax-gasoline'!AB2</f>
        <v>4.2985476088331775E-6</v>
      </c>
      <c r="AC4" s="31">
        <f>'Tax-gasoline'!AC2</f>
        <v>4.3042793377243304E-6</v>
      </c>
      <c r="AD4" s="31">
        <f>'Tax-gasoline'!AD2</f>
        <v>4.3115536931694201E-6</v>
      </c>
      <c r="AE4" s="31">
        <f>'Tax-gasoline'!AE2</f>
        <v>4.3172611827462065E-6</v>
      </c>
      <c r="AF4" s="31">
        <f>'Tax-gasoline'!AF2</f>
        <v>4.3234574146493686E-6</v>
      </c>
    </row>
    <row r="5" spans="1:32" s="153" customFormat="1" x14ac:dyDescent="0.25"/>
    <row r="6" spans="1:32" s="153" customFormat="1" x14ac:dyDescent="0.25">
      <c r="A6" s="157" t="s">
        <v>819</v>
      </c>
    </row>
    <row r="7" spans="1:32" s="153" customFormat="1" x14ac:dyDescent="0.25">
      <c r="A7" s="107" t="s">
        <v>1148</v>
      </c>
      <c r="B7" s="31">
        <f>B43-B8</f>
        <v>2.0264957184650146E-5</v>
      </c>
      <c r="C7" s="31">
        <f t="shared" ref="C7:AF7" si="1">C43-C8</f>
        <v>2.4234617471489587E-5</v>
      </c>
      <c r="D7" s="31">
        <f t="shared" si="1"/>
        <v>2.3485533075070922E-5</v>
      </c>
      <c r="E7" s="31">
        <f t="shared" si="1"/>
        <v>2.3844261273181791E-5</v>
      </c>
      <c r="F7" s="31">
        <f t="shared" si="1"/>
        <v>2.4106961290088745E-5</v>
      </c>
      <c r="G7" s="31">
        <f t="shared" si="1"/>
        <v>2.4485113420444762E-5</v>
      </c>
      <c r="H7" s="31">
        <f t="shared" si="1"/>
        <v>2.492189872301982E-5</v>
      </c>
      <c r="I7" s="31">
        <f t="shared" si="1"/>
        <v>2.5096618516804531E-5</v>
      </c>
      <c r="J7" s="31">
        <f t="shared" si="1"/>
        <v>2.5408439336732062E-5</v>
      </c>
      <c r="K7" s="31">
        <f t="shared" si="1"/>
        <v>2.5632166478443652E-5</v>
      </c>
      <c r="L7" s="31">
        <f t="shared" si="1"/>
        <v>2.9518678915609818E-5</v>
      </c>
      <c r="M7" s="31">
        <f t="shared" si="1"/>
        <v>2.9694353623099824E-5</v>
      </c>
      <c r="N7" s="31">
        <f t="shared" si="1"/>
        <v>2.9819324408808106E-5</v>
      </c>
      <c r="O7" s="31">
        <f t="shared" si="1"/>
        <v>3.0683368988128102E-5</v>
      </c>
      <c r="P7" s="31">
        <f t="shared" si="1"/>
        <v>3.0902848917396912E-5</v>
      </c>
      <c r="Q7" s="31">
        <f t="shared" si="1"/>
        <v>3.1171823631291441E-5</v>
      </c>
      <c r="R7" s="31">
        <f t="shared" si="1"/>
        <v>3.1425374755503802E-5</v>
      </c>
      <c r="S7" s="31">
        <f t="shared" si="1"/>
        <v>3.1583770672427654E-5</v>
      </c>
      <c r="T7" s="31">
        <f t="shared" si="1"/>
        <v>3.1893048207338133E-5</v>
      </c>
      <c r="U7" s="31">
        <f t="shared" si="1"/>
        <v>3.2189153395768248E-5</v>
      </c>
      <c r="V7" s="31">
        <f t="shared" si="1"/>
        <v>3.236879167796678E-5</v>
      </c>
      <c r="W7" s="31">
        <f t="shared" si="1"/>
        <v>3.2606838323217227E-5</v>
      </c>
      <c r="X7" s="31">
        <f t="shared" si="1"/>
        <v>3.3025092627154959E-5</v>
      </c>
      <c r="Y7" s="31">
        <f t="shared" si="1"/>
        <v>3.3292592424831406E-5</v>
      </c>
      <c r="Z7" s="31">
        <f t="shared" si="1"/>
        <v>3.3515246995703506E-5</v>
      </c>
      <c r="AA7" s="31">
        <f t="shared" si="1"/>
        <v>3.3734642884162158E-5</v>
      </c>
      <c r="AB7" s="31">
        <f t="shared" si="1"/>
        <v>3.4052972664835548E-5</v>
      </c>
      <c r="AC7" s="31">
        <f t="shared" si="1"/>
        <v>3.431628512914645E-5</v>
      </c>
      <c r="AD7" s="31">
        <f t="shared" si="1"/>
        <v>3.4650465006613492E-5</v>
      </c>
      <c r="AE7" s="31">
        <f t="shared" si="1"/>
        <v>3.491266393018996E-5</v>
      </c>
      <c r="AF7" s="31">
        <f t="shared" si="1"/>
        <v>3.5197315406707203E-5</v>
      </c>
    </row>
    <row r="8" spans="1:32" s="153" customFormat="1" x14ac:dyDescent="0.25">
      <c r="A8" s="153" t="s">
        <v>1153</v>
      </c>
      <c r="B8" s="31">
        <f>'Tax-gasoline'!B3</f>
        <v>4.0600837049927976E-6</v>
      </c>
      <c r="C8" s="31">
        <f>'Tax-gasoline'!C3</f>
        <v>4.1194722139229872E-6</v>
      </c>
      <c r="D8" s="31">
        <f>'Tax-gasoline'!D3</f>
        <v>4.1022298620872634E-6</v>
      </c>
      <c r="E8" s="31">
        <f>'Tax-gasoline'!E3</f>
        <v>4.1104870328877696E-6</v>
      </c>
      <c r="F8" s="31">
        <f>'Tax-gasoline'!F3</f>
        <v>4.1165338363459857E-6</v>
      </c>
      <c r="G8" s="31">
        <f>'Tax-gasoline'!G3</f>
        <v>4.1252381053311623E-6</v>
      </c>
      <c r="H8" s="31">
        <f>'Tax-gasoline'!H3</f>
        <v>4.1352919869761127E-6</v>
      </c>
      <c r="I8" s="31">
        <f>'Tax-gasoline'!I3</f>
        <v>4.1393136702090089E-6</v>
      </c>
      <c r="J8" s="31">
        <f>'Tax-gasoline'!J3</f>
        <v>4.1464911315372638E-6</v>
      </c>
      <c r="K8" s="31">
        <f>'Tax-gasoline'!K3</f>
        <v>4.1516408611418789E-6</v>
      </c>
      <c r="L8" s="31">
        <f>'Tax-gasoline'!L3</f>
        <v>4.241100226703248E-6</v>
      </c>
      <c r="M8" s="31">
        <f>'Tax-gasoline'!M3</f>
        <v>4.2451438900470078E-6</v>
      </c>
      <c r="N8" s="31">
        <f>'Tax-gasoline'!N3</f>
        <v>4.2480204554469429E-6</v>
      </c>
      <c r="O8" s="31">
        <f>'Tax-gasoline'!O3</f>
        <v>4.2679089496000885E-6</v>
      </c>
      <c r="P8" s="31">
        <f>'Tax-gasoline'!P3</f>
        <v>4.2729609172814682E-6</v>
      </c>
      <c r="Q8" s="31">
        <f>'Tax-gasoline'!Q3</f>
        <v>4.2791521511051272E-6</v>
      </c>
      <c r="R8" s="31">
        <f>'Tax-gasoline'!R3</f>
        <v>4.2849883662404498E-6</v>
      </c>
      <c r="S8" s="31">
        <f>'Tax-gasoline'!S3</f>
        <v>4.2886343080622267E-6</v>
      </c>
      <c r="T8" s="31">
        <f>'Tax-gasoline'!T3</f>
        <v>4.2957532283031325E-6</v>
      </c>
      <c r="U8" s="31">
        <f>'Tax-gasoline'!U3</f>
        <v>4.3025689487529307E-6</v>
      </c>
      <c r="V8" s="31">
        <f>'Tax-gasoline'!V3</f>
        <v>4.3067038452741245E-6</v>
      </c>
      <c r="W8" s="31">
        <f>'Tax-gasoline'!W3</f>
        <v>4.3121831798195315E-6</v>
      </c>
      <c r="X8" s="31">
        <f>'Tax-gasoline'!X3</f>
        <v>4.3218105167388146E-6</v>
      </c>
      <c r="Y8" s="31">
        <f>'Tax-gasoline'!Y3</f>
        <v>4.327967801084308E-6</v>
      </c>
      <c r="Z8" s="31">
        <f>'Tax-gasoline'!Z3</f>
        <v>4.3330928423575785E-6</v>
      </c>
      <c r="AA8" s="31">
        <f>'Tax-gasoline'!AA3</f>
        <v>4.338142875595757E-6</v>
      </c>
      <c r="AB8" s="31">
        <f>'Tax-gasoline'!AB3</f>
        <v>4.345470159549876E-6</v>
      </c>
      <c r="AC8" s="31">
        <f>'Tax-gasoline'!AC3</f>
        <v>4.351531060262915E-6</v>
      </c>
      <c r="AD8" s="31">
        <f>'Tax-gasoline'!AD3</f>
        <v>4.3592231802046113E-6</v>
      </c>
      <c r="AE8" s="31">
        <f>'Tax-gasoline'!AE3</f>
        <v>4.3652584495452469E-6</v>
      </c>
      <c r="AF8" s="31">
        <f>'Tax-gasoline'!AF3</f>
        <v>4.3718105295673822E-6</v>
      </c>
    </row>
    <row r="9" spans="1:32" s="153" customFormat="1" x14ac:dyDescent="0.25"/>
    <row r="10" spans="1:32" s="153" customFormat="1" x14ac:dyDescent="0.25">
      <c r="A10" s="157" t="s">
        <v>812</v>
      </c>
    </row>
    <row r="11" spans="1:32" s="153" customFormat="1" x14ac:dyDescent="0.25">
      <c r="A11" s="107" t="s">
        <v>1148</v>
      </c>
      <c r="B11" s="31">
        <f t="shared" ref="B11:AF11" si="2">B45-B12</f>
        <v>1.8380799688741133E-5</v>
      </c>
      <c r="C11" s="31">
        <f t="shared" si="2"/>
        <v>1.8758321819797227E-5</v>
      </c>
      <c r="D11" s="31">
        <f t="shared" si="2"/>
        <v>1.8245981116977712E-5</v>
      </c>
      <c r="E11" s="31">
        <f t="shared" si="2"/>
        <v>1.9019822839931664E-5</v>
      </c>
      <c r="F11" s="31">
        <f t="shared" si="2"/>
        <v>2.000912333620033E-5</v>
      </c>
      <c r="G11" s="31">
        <f t="shared" si="2"/>
        <v>2.0765733490170686E-5</v>
      </c>
      <c r="H11" s="31">
        <f t="shared" si="2"/>
        <v>2.11947955694747E-5</v>
      </c>
      <c r="I11" s="31">
        <f t="shared" si="2"/>
        <v>2.1283201651203347E-5</v>
      </c>
      <c r="J11" s="31">
        <f t="shared" si="2"/>
        <v>2.1636088993432626E-5</v>
      </c>
      <c r="K11" s="31">
        <f t="shared" si="2"/>
        <v>2.1861653127344288E-5</v>
      </c>
      <c r="L11" s="31">
        <f t="shared" si="2"/>
        <v>2.4514969668578332E-5</v>
      </c>
      <c r="M11" s="31">
        <f t="shared" si="2"/>
        <v>2.4748406533010825E-5</v>
      </c>
      <c r="N11" s="31">
        <f t="shared" si="2"/>
        <v>2.4878060347015662E-5</v>
      </c>
      <c r="O11" s="31">
        <f t="shared" si="2"/>
        <v>2.5560672036334983E-5</v>
      </c>
      <c r="P11" s="31">
        <f t="shared" si="2"/>
        <v>2.5700446817671283E-5</v>
      </c>
      <c r="Q11" s="31">
        <f t="shared" si="2"/>
        <v>2.5878244806525304E-5</v>
      </c>
      <c r="R11" s="31">
        <f t="shared" si="2"/>
        <v>2.6125678310693257E-5</v>
      </c>
      <c r="S11" s="31">
        <f t="shared" si="2"/>
        <v>2.6304845356980344E-5</v>
      </c>
      <c r="T11" s="31">
        <f t="shared" si="2"/>
        <v>2.6495301274564947E-5</v>
      </c>
      <c r="U11" s="31">
        <f t="shared" si="2"/>
        <v>2.6666669288799748E-5</v>
      </c>
      <c r="V11" s="31">
        <f t="shared" si="2"/>
        <v>2.6666612931147343E-5</v>
      </c>
      <c r="W11" s="31">
        <f t="shared" si="2"/>
        <v>2.6732919009765234E-5</v>
      </c>
      <c r="X11" s="31">
        <f t="shared" si="2"/>
        <v>2.7120858210669168E-5</v>
      </c>
      <c r="Y11" s="31">
        <f t="shared" si="2"/>
        <v>2.7242911544966331E-5</v>
      </c>
      <c r="Z11" s="31">
        <f t="shared" si="2"/>
        <v>2.7420054918011614E-5</v>
      </c>
      <c r="AA11" s="31">
        <f t="shared" si="2"/>
        <v>2.7742324448249442E-5</v>
      </c>
      <c r="AB11" s="31">
        <f t="shared" si="2"/>
        <v>2.7724377570600677E-5</v>
      </c>
      <c r="AC11" s="31">
        <f t="shared" si="2"/>
        <v>2.798318578310594E-5</v>
      </c>
      <c r="AD11" s="31">
        <f t="shared" si="2"/>
        <v>2.8156866195171036E-5</v>
      </c>
      <c r="AE11" s="31">
        <f t="shared" si="2"/>
        <v>2.829775252282096E-5</v>
      </c>
      <c r="AF11" s="31">
        <f t="shared" si="2"/>
        <v>2.8446130083036975E-5</v>
      </c>
    </row>
    <row r="12" spans="1:32" s="153" customFormat="1" x14ac:dyDescent="0.25">
      <c r="A12" s="153" t="s">
        <v>1153</v>
      </c>
      <c r="B12" s="31">
        <f>'Tax-diesel'!B5</f>
        <v>7.6637518335536295E-6</v>
      </c>
      <c r="C12" s="31">
        <f>'Tax-diesel'!C5</f>
        <v>7.4268748582215746E-6</v>
      </c>
      <c r="D12" s="31">
        <f>'Tax-diesel'!D5</f>
        <v>7.3503182014784288E-6</v>
      </c>
      <c r="E12" s="31">
        <f>'Tax-diesel'!E5</f>
        <v>7.4659497232991339E-6</v>
      </c>
      <c r="F12" s="31">
        <f>'Tax-diesel'!F5</f>
        <v>7.6137762342358307E-6</v>
      </c>
      <c r="G12" s="31">
        <f>'Tax-diesel'!G5</f>
        <v>7.7268329239095622E-6</v>
      </c>
      <c r="H12" s="31">
        <f>'Tax-diesel'!H5</f>
        <v>7.7909456484032671E-6</v>
      </c>
      <c r="I12" s="31">
        <f>'Tax-diesel'!I5</f>
        <v>7.8041557525696163E-6</v>
      </c>
      <c r="J12" s="31">
        <f>'Tax-diesel'!J5</f>
        <v>7.856886045086633E-6</v>
      </c>
      <c r="K12" s="31">
        <f>'Tax-diesel'!K5</f>
        <v>7.8905910306136637E-6</v>
      </c>
      <c r="L12" s="31">
        <f>'Tax-diesel'!L5</f>
        <v>8.2870636172348427E-6</v>
      </c>
      <c r="M12" s="31">
        <f>'Tax-diesel'!M5</f>
        <v>8.3219449877822262E-6</v>
      </c>
      <c r="N12" s="31">
        <f>'Tax-diesel'!N5</f>
        <v>8.3413185461967431E-6</v>
      </c>
      <c r="O12" s="31">
        <f>'Tax-diesel'!O5</f>
        <v>8.4433179940260666E-6</v>
      </c>
      <c r="P12" s="31">
        <f>'Tax-diesel'!P5</f>
        <v>8.4642038808924109E-6</v>
      </c>
      <c r="Q12" s="31">
        <f>'Tax-diesel'!Q5</f>
        <v>8.4907713964682983E-6</v>
      </c>
      <c r="R12" s="31">
        <f>'Tax-diesel'!R5</f>
        <v>8.5277442189301766E-6</v>
      </c>
      <c r="S12" s="31">
        <f>'Tax-diesel'!S5</f>
        <v>8.5545163063064087E-6</v>
      </c>
      <c r="T12" s="31">
        <f>'Tax-diesel'!T5</f>
        <v>8.5829752365201987E-6</v>
      </c>
      <c r="U12" s="31">
        <f>'Tax-diesel'!U5</f>
        <v>8.608581951290918E-6</v>
      </c>
      <c r="V12" s="31">
        <f>'Tax-diesel'!V5</f>
        <v>8.6085735300325103E-6</v>
      </c>
      <c r="W12" s="31">
        <f>'Tax-diesel'!W5</f>
        <v>8.6184813348834613E-6</v>
      </c>
      <c r="X12" s="31">
        <f>'Tax-diesel'!X5</f>
        <v>8.6764492614553127E-6</v>
      </c>
      <c r="Y12" s="31">
        <f>'Tax-diesel'!Y5</f>
        <v>8.6946871160054627E-6</v>
      </c>
      <c r="Z12" s="31">
        <f>'Tax-diesel'!Z5</f>
        <v>8.7211568154260247E-6</v>
      </c>
      <c r="AA12" s="31">
        <f>'Tax-diesel'!AA5</f>
        <v>8.7693120325879972E-6</v>
      </c>
      <c r="AB12" s="31">
        <f>'Tax-diesel'!AB5</f>
        <v>8.7666303152381823E-6</v>
      </c>
      <c r="AC12" s="31">
        <f>'Tax-diesel'!AC5</f>
        <v>8.8053028067619574E-6</v>
      </c>
      <c r="AD12" s="31">
        <f>'Tax-diesel'!AD5</f>
        <v>8.8312550522429473E-6</v>
      </c>
      <c r="AE12" s="31">
        <f>'Tax-diesel'!AE5</f>
        <v>8.8523070322366161E-6</v>
      </c>
      <c r="AF12" s="31">
        <f>'Tax-diesel'!AF5</f>
        <v>8.8744783918091244E-6</v>
      </c>
    </row>
    <row r="13" spans="1:32" s="153" customFormat="1" x14ac:dyDescent="0.25"/>
    <row r="14" spans="1:32" s="153" customFormat="1" x14ac:dyDescent="0.25">
      <c r="A14" s="157" t="s">
        <v>1151</v>
      </c>
      <c r="B14" s="153" t="s">
        <v>1152</v>
      </c>
    </row>
    <row r="15" spans="1:32" s="153" customFormat="1" x14ac:dyDescent="0.25">
      <c r="A15" s="59" t="s">
        <v>1148</v>
      </c>
    </row>
    <row r="16" spans="1:32" s="153" customFormat="1" x14ac:dyDescent="0.25">
      <c r="A16" s="153" t="s">
        <v>259</v>
      </c>
      <c r="B16" s="31">
        <f>B36-B23</f>
        <v>1.3460089749917715E-5</v>
      </c>
      <c r="C16" s="31">
        <f t="shared" ref="C16:AF16" si="3">C36-C23</f>
        <v>1.6144165284596299E-5</v>
      </c>
      <c r="D16" s="31">
        <f t="shared" si="3"/>
        <v>1.569061619216616E-5</v>
      </c>
      <c r="E16" s="31">
        <f t="shared" si="3"/>
        <v>1.6375658799944249E-5</v>
      </c>
      <c r="F16" s="31">
        <f t="shared" si="3"/>
        <v>1.7251436070331064E-5</v>
      </c>
      <c r="G16" s="31">
        <f t="shared" si="3"/>
        <v>1.7921224448978717E-5</v>
      </c>
      <c r="H16" s="31">
        <f t="shared" si="3"/>
        <v>1.8301051223610517E-5</v>
      </c>
      <c r="I16" s="31">
        <f t="shared" si="3"/>
        <v>1.8379312618640564E-5</v>
      </c>
      <c r="J16" s="31">
        <f t="shared" si="3"/>
        <v>1.8691705783808541E-5</v>
      </c>
      <c r="K16" s="31">
        <f t="shared" si="3"/>
        <v>1.8891386206733016E-5</v>
      </c>
      <c r="L16" s="31">
        <f t="shared" si="3"/>
        <v>2.1240232009114062E-5</v>
      </c>
      <c r="M16" s="31">
        <f t="shared" si="3"/>
        <v>2.1446881758822493E-5</v>
      </c>
      <c r="N16" s="31">
        <f t="shared" si="3"/>
        <v>2.156165766740908E-5</v>
      </c>
      <c r="O16" s="31">
        <f t="shared" si="3"/>
        <v>2.2165938979569525E-5</v>
      </c>
      <c r="P16" s="31">
        <f t="shared" si="3"/>
        <v>2.2289674464317912E-5</v>
      </c>
      <c r="Q16" s="31">
        <f t="shared" si="3"/>
        <v>2.2447069955320017E-5</v>
      </c>
      <c r="R16" s="31">
        <f t="shared" si="3"/>
        <v>2.2666110216292056E-5</v>
      </c>
      <c r="S16" s="31">
        <f t="shared" si="3"/>
        <v>2.2824717664011325E-5</v>
      </c>
      <c r="T16" s="31">
        <f t="shared" si="3"/>
        <v>2.2993318573704954E-5</v>
      </c>
      <c r="U16" s="31">
        <f t="shared" si="3"/>
        <v>2.3145021936135501E-5</v>
      </c>
      <c r="V16" s="31">
        <f t="shared" si="3"/>
        <v>2.3144972045580326E-5</v>
      </c>
      <c r="W16" s="31">
        <f t="shared" si="3"/>
        <v>2.3203669435060114E-5</v>
      </c>
      <c r="X16" s="31">
        <f t="shared" si="3"/>
        <v>2.3547092222903762E-5</v>
      </c>
      <c r="Y16" s="31">
        <f t="shared" si="3"/>
        <v>2.3655139814465218E-5</v>
      </c>
      <c r="Z16" s="31">
        <f t="shared" si="3"/>
        <v>2.3811955807480332E-5</v>
      </c>
      <c r="AA16" s="31">
        <f t="shared" si="3"/>
        <v>2.4097244585344114E-5</v>
      </c>
      <c r="AB16" s="31">
        <f t="shared" si="3"/>
        <v>2.4081357129936499E-5</v>
      </c>
      <c r="AC16" s="31">
        <f t="shared" si="3"/>
        <v>2.4310466840036144E-5</v>
      </c>
      <c r="AD16" s="31">
        <f t="shared" si="3"/>
        <v>2.4464217250322727E-5</v>
      </c>
      <c r="AE16" s="31">
        <f t="shared" si="3"/>
        <v>2.4588936730328493E-5</v>
      </c>
      <c r="AF16" s="31">
        <f t="shared" si="3"/>
        <v>2.4720287816437066E-5</v>
      </c>
    </row>
    <row r="17" spans="1:32" s="153" customFormat="1" x14ac:dyDescent="0.25">
      <c r="A17" s="153" t="s">
        <v>260</v>
      </c>
      <c r="B17" s="31">
        <f>(1-'Sales taxes'!$B$1)*B37</f>
        <v>1.0322498593907657E-5</v>
      </c>
      <c r="C17" s="31">
        <f>(1-'Sales taxes'!$B$1)*C37</f>
        <v>1.1329504586769294E-5</v>
      </c>
      <c r="D17" s="31">
        <f>(1-'Sales taxes'!$B$1)*D37</f>
        <v>1.1074707366097576E-5</v>
      </c>
      <c r="E17" s="31">
        <f>(1-'Sales taxes'!$B$1)*E37</f>
        <v>1.0723318963617478E-5</v>
      </c>
      <c r="F17" s="31">
        <f>(1-'Sales taxes'!$B$1)*F37</f>
        <v>1.0491554429669611E-5</v>
      </c>
      <c r="G17" s="31">
        <f>(1-'Sales taxes'!$B$1)*G37</f>
        <v>1.0112899673971029E-5</v>
      </c>
      <c r="H17" s="31">
        <f>(1-'Sales taxes'!$B$1)*H37</f>
        <v>1.0323810965618834E-5</v>
      </c>
      <c r="I17" s="31">
        <f>(1-'Sales taxes'!$B$1)*I37</f>
        <v>1.0338862957964254E-5</v>
      </c>
      <c r="J17" s="31">
        <f>(1-'Sales taxes'!$B$1)*J37</f>
        <v>1.0547492662073778E-5</v>
      </c>
      <c r="K17" s="31">
        <f>(1-'Sales taxes'!$B$1)*K37</f>
        <v>1.0651374001864448E-5</v>
      </c>
      <c r="L17" s="31">
        <f>(1-'Sales taxes'!$B$1)*L37</f>
        <v>1.0734485559104247E-5</v>
      </c>
      <c r="M17" s="31">
        <f>(1-'Sales taxes'!$B$1)*M37</f>
        <v>1.0894621427800781E-5</v>
      </c>
      <c r="N17" s="31">
        <f>(1-'Sales taxes'!$B$1)*N37</f>
        <v>1.0981673135747424E-5</v>
      </c>
      <c r="O17" s="31">
        <f>(1-'Sales taxes'!$B$1)*O37</f>
        <v>1.119253605263615E-5</v>
      </c>
      <c r="P17" s="31">
        <f>(1-'Sales taxes'!$B$1)*P37</f>
        <v>1.1311261001194655E-5</v>
      </c>
      <c r="Q17" s="31">
        <f>(1-'Sales taxes'!$B$1)*Q37</f>
        <v>1.1435049883324855E-5</v>
      </c>
      <c r="R17" s="31">
        <f>(1-'Sales taxes'!$B$1)*R37</f>
        <v>1.1584199365801972E-5</v>
      </c>
      <c r="S17" s="31">
        <f>(1-'Sales taxes'!$B$1)*S37</f>
        <v>1.1647862143527394E-5</v>
      </c>
      <c r="T17" s="31">
        <f>(1-'Sales taxes'!$B$1)*T37</f>
        <v>1.1773200081129764E-5</v>
      </c>
      <c r="U17" s="31">
        <f>(1-'Sales taxes'!$B$1)*U37</f>
        <v>1.1904976114416236E-5</v>
      </c>
      <c r="V17" s="31">
        <f>(1-'Sales taxes'!$B$1)*V37</f>
        <v>1.1945378075293393E-5</v>
      </c>
      <c r="W17" s="31">
        <f>(1-'Sales taxes'!$B$1)*W37</f>
        <v>1.2054576385857113E-5</v>
      </c>
      <c r="X17" s="31">
        <f>(1-'Sales taxes'!$B$1)*X37</f>
        <v>1.2263521854877575E-5</v>
      </c>
      <c r="Y17" s="31">
        <f>(1-'Sales taxes'!$B$1)*Y37</f>
        <v>1.2353814140092014E-5</v>
      </c>
      <c r="Z17" s="31">
        <f>(1-'Sales taxes'!$B$1)*Z37</f>
        <v>1.2472350905521779E-5</v>
      </c>
      <c r="AA17" s="31">
        <f>(1-'Sales taxes'!$B$1)*AA37</f>
        <v>1.2711313178348579E-5</v>
      </c>
      <c r="AB17" s="31">
        <f>(1-'Sales taxes'!$B$1)*AB37</f>
        <v>1.2724048498165611E-5</v>
      </c>
      <c r="AC17" s="31">
        <f>(1-'Sales taxes'!$B$1)*AC37</f>
        <v>1.294735595472611E-5</v>
      </c>
      <c r="AD17" s="31">
        <f>(1-'Sales taxes'!$B$1)*AD37</f>
        <v>1.3115407741417196E-5</v>
      </c>
      <c r="AE17" s="31">
        <f>(1-'Sales taxes'!$B$1)*AE37</f>
        <v>1.3243442438940748E-5</v>
      </c>
      <c r="AF17" s="31">
        <f>(1-'Sales taxes'!$B$1)*AF37</f>
        <v>1.3318609372285002E-5</v>
      </c>
    </row>
    <row r="18" spans="1:32" s="153" customFormat="1" x14ac:dyDescent="0.25">
      <c r="A18" s="153" t="s">
        <v>261</v>
      </c>
      <c r="B18" s="31">
        <f>(1-'Sales taxes'!$B$1)*B38</f>
        <v>1.5072242879347596E-5</v>
      </c>
      <c r="C18" s="31">
        <f>(1-'Sales taxes'!$B$1)*C38</f>
        <v>1.6542607710816513E-5</v>
      </c>
      <c r="D18" s="31">
        <f>(1-'Sales taxes'!$B$1)*D38</f>
        <v>1.6170569336578956E-5</v>
      </c>
      <c r="E18" s="31">
        <f>(1-'Sales taxes'!$B$1)*E38</f>
        <v>1.6462165523792016E-5</v>
      </c>
      <c r="F18" s="31">
        <f>(1-'Sales taxes'!$B$1)*F38</f>
        <v>1.6918586469194595E-5</v>
      </c>
      <c r="G18" s="31">
        <f>(1-'Sales taxes'!$B$1)*G38</f>
        <v>1.7172612016286013E-5</v>
      </c>
      <c r="H18" s="31">
        <f>(1-'Sales taxes'!$B$1)*H38</f>
        <v>1.7463217921878522E-5</v>
      </c>
      <c r="I18" s="31">
        <f>(1-'Sales taxes'!$B$1)*I38</f>
        <v>1.7483955971821284E-5</v>
      </c>
      <c r="J18" s="31">
        <f>(1-'Sales taxes'!$B$1)*J38</f>
        <v>1.7771421102569921E-5</v>
      </c>
      <c r="K18" s="31">
        <f>(1-'Sales taxes'!$B$1)*K38</f>
        <v>1.7914554884493949E-5</v>
      </c>
      <c r="L18" s="31">
        <f>(1-'Sales taxes'!$B$1)*L38</f>
        <v>1.8111248106461933E-5</v>
      </c>
      <c r="M18" s="31">
        <f>(1-'Sales taxes'!$B$1)*M38</f>
        <v>1.8331895596269002E-5</v>
      </c>
      <c r="N18" s="31">
        <f>(1-'Sales taxes'!$B$1)*N38</f>
        <v>1.8451839795273947E-5</v>
      </c>
      <c r="O18" s="31">
        <f>(1-'Sales taxes'!$B$1)*O38</f>
        <v>1.8754059536203316E-5</v>
      </c>
      <c r="P18" s="31">
        <f>(1-'Sales taxes'!$B$1)*P38</f>
        <v>1.8917645709910327E-5</v>
      </c>
      <c r="Q18" s="31">
        <f>(1-'Sales taxes'!$B$1)*Q38</f>
        <v>1.9088208534827201E-5</v>
      </c>
      <c r="R18" s="31">
        <f>(1-'Sales taxes'!$B$1)*R38</f>
        <v>1.9293717607079895E-5</v>
      </c>
      <c r="S18" s="31">
        <f>(1-'Sales taxes'!$B$1)*S38</f>
        <v>1.9381435170921429E-5</v>
      </c>
      <c r="T18" s="31">
        <f>(1-'Sales taxes'!$B$1)*T38</f>
        <v>1.955413164255477E-5</v>
      </c>
      <c r="U18" s="31">
        <f>(1-'Sales taxes'!$B$1)*U38</f>
        <v>1.9735702561018419E-5</v>
      </c>
      <c r="V18" s="31">
        <f>(1-'Sales taxes'!$B$1)*V38</f>
        <v>1.9791370744246966E-5</v>
      </c>
      <c r="W18" s="31">
        <f>(1-'Sales taxes'!$B$1)*W38</f>
        <v>1.9941829094370318E-5</v>
      </c>
      <c r="X18" s="31">
        <f>(1-'Sales taxes'!$B$1)*X38</f>
        <v>2.0229727107099535E-5</v>
      </c>
      <c r="Y18" s="31">
        <f>(1-'Sales taxes'!$B$1)*Y38</f>
        <v>2.0354134897965149E-5</v>
      </c>
      <c r="Z18" s="31">
        <f>(1-'Sales taxes'!$B$1)*Z38</f>
        <v>2.0517463979328367E-5</v>
      </c>
      <c r="AA18" s="31">
        <f>(1-'Sales taxes'!$B$1)*AA38</f>
        <v>2.0846720898851922E-5</v>
      </c>
      <c r="AB18" s="31">
        <f>(1-'Sales taxes'!$B$1)*AB38</f>
        <v>2.0864267634430235E-5</v>
      </c>
      <c r="AC18" s="31">
        <f>(1-'Sales taxes'!$B$1)*AC38</f>
        <v>2.1171952968149943E-5</v>
      </c>
      <c r="AD18" s="31">
        <f>(1-'Sales taxes'!$B$1)*AD38</f>
        <v>2.1403505275092174E-5</v>
      </c>
      <c r="AE18" s="31">
        <f>(1-'Sales taxes'!$B$1)*AE38</f>
        <v>2.1579920430000312E-5</v>
      </c>
      <c r="AF18" s="31">
        <f>(1-'Sales taxes'!$B$1)*AF38</f>
        <v>2.1683489824338837E-5</v>
      </c>
    </row>
    <row r="19" spans="1:32" s="153" customFormat="1" x14ac:dyDescent="0.25">
      <c r="A19" s="153" t="s">
        <v>262</v>
      </c>
      <c r="B19" s="31">
        <f>(1-'Sales taxes'!$B$1)*B39</f>
        <v>1.263808611632478E-5</v>
      </c>
      <c r="C19" s="31">
        <f>(1-'Sales taxes'!$B$1)*C39</f>
        <v>1.3870988048125649E-5</v>
      </c>
      <c r="D19" s="31">
        <f>(1-'Sales taxes'!$B$1)*D39</f>
        <v>1.355903361308703E-5</v>
      </c>
      <c r="E19" s="31">
        <f>(1-'Sales taxes'!$B$1)*E39</f>
        <v>1.3223891201280577E-5</v>
      </c>
      <c r="F19" s="31">
        <f>(1-'Sales taxes'!$B$1)*F39</f>
        <v>1.3032928754613933E-5</v>
      </c>
      <c r="G19" s="31">
        <f>(1-'Sales taxes'!$B$1)*G39</f>
        <v>1.2665506621379754E-5</v>
      </c>
      <c r="H19" s="31">
        <f>(1-'Sales taxes'!$B$1)*H39</f>
        <v>1.2922181468018388E-5</v>
      </c>
      <c r="I19" s="31">
        <f>(1-'Sales taxes'!$B$1)*I39</f>
        <v>1.2951005395931835E-5</v>
      </c>
      <c r="J19" s="31">
        <f>(1-'Sales taxes'!$B$1)*J39</f>
        <v>1.3167814272608729E-5</v>
      </c>
      <c r="K19" s="31">
        <f>(1-'Sales taxes'!$B$1)*K39</f>
        <v>1.3296981788117933E-5</v>
      </c>
      <c r="L19" s="31">
        <f>(1-'Sales taxes'!$B$1)*L39</f>
        <v>1.4881375703891172E-5</v>
      </c>
      <c r="M19" s="31">
        <f>(1-'Sales taxes'!$B$1)*M39</f>
        <v>1.5053864982876393E-5</v>
      </c>
      <c r="N19" s="31">
        <f>(1-'Sales taxes'!$B$1)*N39</f>
        <v>1.5162350676067687E-5</v>
      </c>
      <c r="O19" s="31">
        <f>(1-'Sales taxes'!$B$1)*O39</f>
        <v>1.5600337724463219E-5</v>
      </c>
      <c r="P19" s="31">
        <f>(1-'Sales taxes'!$B$1)*P39</f>
        <v>1.5716175750703057E-5</v>
      </c>
      <c r="Q19" s="31">
        <f>(1-'Sales taxes'!$B$1)*Q39</f>
        <v>1.5854389639829256E-5</v>
      </c>
      <c r="R19" s="31">
        <f>(1-'Sales taxes'!$B$1)*R39</f>
        <v>1.6038028069532438E-5</v>
      </c>
      <c r="S19" s="31">
        <f>(1-'Sales taxes'!$B$1)*S39</f>
        <v>1.6102648453527524E-5</v>
      </c>
      <c r="T19" s="31">
        <f>(1-'Sales taxes'!$B$1)*T39</f>
        <v>1.6240555174687286E-5</v>
      </c>
      <c r="U19" s="31">
        <f>(1-'Sales taxes'!$B$1)*U39</f>
        <v>1.6383096500294672E-5</v>
      </c>
      <c r="V19" s="31">
        <f>(1-'Sales taxes'!$B$1)*V39</f>
        <v>1.6400662322119301E-5</v>
      </c>
      <c r="W19" s="31">
        <f>(1-'Sales taxes'!$B$1)*W39</f>
        <v>1.6516749037454216E-5</v>
      </c>
      <c r="X19" s="31">
        <f>(1-'Sales taxes'!$B$1)*X39</f>
        <v>1.6749830429547916E-5</v>
      </c>
      <c r="Y19" s="31">
        <f>(1-'Sales taxes'!$B$1)*Y39</f>
        <v>1.6854106259567827E-5</v>
      </c>
      <c r="Z19" s="31">
        <f>(1-'Sales taxes'!$B$1)*Z39</f>
        <v>1.6979049138296033E-5</v>
      </c>
      <c r="AA19" s="31">
        <f>(1-'Sales taxes'!$B$1)*AA39</f>
        <v>1.7231526433104626E-5</v>
      </c>
      <c r="AB19" s="31">
        <f>(1-'Sales taxes'!$B$1)*AB39</f>
        <v>1.7232175856360341E-5</v>
      </c>
      <c r="AC19" s="31">
        <f>(1-'Sales taxes'!$B$1)*AC39</f>
        <v>1.7451675376687199E-5</v>
      </c>
      <c r="AD19" s="31">
        <f>(1-'Sales taxes'!$B$1)*AD39</f>
        <v>1.7580866283744948E-5</v>
      </c>
      <c r="AE19" s="31">
        <f>(1-'Sales taxes'!$B$1)*AE39</f>
        <v>1.7698546702216394E-5</v>
      </c>
      <c r="AF19" s="31">
        <f>(1-'Sales taxes'!$B$1)*AF39</f>
        <v>1.782715836066407E-5</v>
      </c>
    </row>
    <row r="20" spans="1:32" s="153" customFormat="1" x14ac:dyDescent="0.25">
      <c r="A20" s="153" t="s">
        <v>263</v>
      </c>
      <c r="B20" s="31">
        <f>(1-'Sales taxes'!$B$1)*B40</f>
        <v>1.2442795602385983E-5</v>
      </c>
      <c r="C20" s="31">
        <f>(1-'Sales taxes'!$B$1)*C40</f>
        <v>1.3656646069457037E-5</v>
      </c>
      <c r="D20" s="31">
        <f>(1-'Sales taxes'!$B$1)*D40</f>
        <v>1.3349512122377073E-5</v>
      </c>
      <c r="E20" s="31">
        <f>(1-'Sales taxes'!$B$1)*E40</f>
        <v>1.3057819089761349E-5</v>
      </c>
      <c r="F20" s="31">
        <f>(1-'Sales taxes'!$B$1)*F40</f>
        <v>1.2910923507946953E-5</v>
      </c>
      <c r="G20" s="31">
        <f>(1-'Sales taxes'!$B$1)*G40</f>
        <v>1.258692134603371E-5</v>
      </c>
      <c r="H20" s="31">
        <f>(1-'Sales taxes'!$B$1)*H40</f>
        <v>1.2845055952372823E-5</v>
      </c>
      <c r="I20" s="31">
        <f>(1-'Sales taxes'!$B$1)*I40</f>
        <v>1.2875670484637249E-5</v>
      </c>
      <c r="J20" s="31">
        <f>(1-'Sales taxes'!$B$1)*J40</f>
        <v>1.3087965596313846E-5</v>
      </c>
      <c r="K20" s="31">
        <f>(1-'Sales taxes'!$B$1)*K40</f>
        <v>1.3218292945084488E-5</v>
      </c>
      <c r="L20" s="31">
        <f>(1-'Sales taxes'!$B$1)*L40</f>
        <v>1.3299478822516309E-5</v>
      </c>
      <c r="M20" s="31">
        <f>(1-'Sales taxes'!$B$1)*M40</f>
        <v>1.3469477185339333E-5</v>
      </c>
      <c r="N20" s="31">
        <f>(1-'Sales taxes'!$B$1)*N40</f>
        <v>1.3578973090480245E-5</v>
      </c>
      <c r="O20" s="31">
        <f>(1-'Sales taxes'!$B$1)*O40</f>
        <v>1.3799902723755694E-5</v>
      </c>
      <c r="P20" s="31">
        <f>(1-'Sales taxes'!$B$1)*P40</f>
        <v>1.3911962328793719E-5</v>
      </c>
      <c r="Q20" s="31">
        <f>(1-'Sales taxes'!$B$1)*Q40</f>
        <v>1.4049035512727272E-5</v>
      </c>
      <c r="R20" s="31">
        <f>(1-'Sales taxes'!$B$1)*R40</f>
        <v>1.4234048164957321E-5</v>
      </c>
      <c r="S20" s="31">
        <f>(1-'Sales taxes'!$B$1)*S40</f>
        <v>1.4297046145562761E-5</v>
      </c>
      <c r="T20" s="31">
        <f>(1-'Sales taxes'!$B$1)*T40</f>
        <v>1.4433467655900044E-5</v>
      </c>
      <c r="U20" s="31">
        <f>(1-'Sales taxes'!$B$1)*U40</f>
        <v>1.4574057788949761E-5</v>
      </c>
      <c r="V20" s="31">
        <f>(1-'Sales taxes'!$B$1)*V40</f>
        <v>1.458683083711947E-5</v>
      </c>
      <c r="W20" s="31">
        <f>(1-'Sales taxes'!$B$1)*W40</f>
        <v>1.4700973217996284E-5</v>
      </c>
      <c r="X20" s="31">
        <f>(1-'Sales taxes'!$B$1)*X40</f>
        <v>1.493209500174914E-5</v>
      </c>
      <c r="Y20" s="31">
        <f>(1-'Sales taxes'!$B$1)*Y40</f>
        <v>1.503609436870623E-5</v>
      </c>
      <c r="Z20" s="31">
        <f>(1-'Sales taxes'!$B$1)*Z40</f>
        <v>1.5158758257099231E-5</v>
      </c>
      <c r="AA20" s="31">
        <f>(1-'Sales taxes'!$B$1)*AA40</f>
        <v>1.5406732037516458E-5</v>
      </c>
      <c r="AB20" s="31">
        <f>(1-'Sales taxes'!$B$1)*AB40</f>
        <v>1.5405084120213164E-5</v>
      </c>
      <c r="AC20" s="31">
        <f>(1-'Sales taxes'!$B$1)*AC40</f>
        <v>1.561773608613993E-5</v>
      </c>
      <c r="AD20" s="31">
        <f>(1-'Sales taxes'!$B$1)*AD40</f>
        <v>1.5735996110550585E-5</v>
      </c>
      <c r="AE20" s="31">
        <f>(1-'Sales taxes'!$B$1)*AE40</f>
        <v>1.5848439594945509E-5</v>
      </c>
      <c r="AF20" s="31">
        <f>(1-'Sales taxes'!$B$1)*AF40</f>
        <v>1.5983531961397464E-5</v>
      </c>
    </row>
    <row r="21" spans="1:32" s="153" customFormat="1" x14ac:dyDescent="0.25"/>
    <row r="22" spans="1:32" s="153" customFormat="1" x14ac:dyDescent="0.25">
      <c r="A22" s="59" t="s">
        <v>1149</v>
      </c>
    </row>
    <row r="23" spans="1:32" s="153" customFormat="1" x14ac:dyDescent="0.25">
      <c r="A23" s="153" t="s">
        <v>259</v>
      </c>
      <c r="B23" s="31">
        <f>'Tax-diesel'!B3</f>
        <v>6.9284733369478304E-6</v>
      </c>
      <c r="C23" s="31">
        <f>'Tax-diesel'!C3</f>
        <v>7.0362537667547691E-6</v>
      </c>
      <c r="D23" s="31">
        <f>'Tax-diesel'!D3</f>
        <v>6.9684820632881971E-6</v>
      </c>
      <c r="E23" s="31">
        <f>'Tax-diesel'!E3</f>
        <v>7.070844751806762E-6</v>
      </c>
      <c r="F23" s="31">
        <f>'Tax-diesel'!F3</f>
        <v>7.2017080220944472E-6</v>
      </c>
      <c r="G23" s="31">
        <f>'Tax-diesel'!G3</f>
        <v>7.3017913430417974E-6</v>
      </c>
      <c r="H23" s="31">
        <f>'Tax-diesel'!H3</f>
        <v>7.3585470679867787E-6</v>
      </c>
      <c r="I23" s="31">
        <f>'Tax-diesel'!I3</f>
        <v>7.3702412994280508E-6</v>
      </c>
      <c r="J23" s="31">
        <f>'Tax-diesel'!J3</f>
        <v>7.4169207379014254E-6</v>
      </c>
      <c r="K23" s="31">
        <f>'Tax-diesel'!K3</f>
        <v>7.4467580424763472E-6</v>
      </c>
      <c r="L23" s="31">
        <f>'Tax-diesel'!L3</f>
        <v>7.7977350014528248E-6</v>
      </c>
      <c r="M23" s="31">
        <f>'Tax-diesel'!M3</f>
        <v>7.8286136996851189E-6</v>
      </c>
      <c r="N23" s="31">
        <f>'Tax-diesel'!N3</f>
        <v>7.845764122807255E-6</v>
      </c>
      <c r="O23" s="31">
        <f>'Tax-diesel'!O3</f>
        <v>7.9360590315208823E-6</v>
      </c>
      <c r="P23" s="31">
        <f>'Tax-diesel'!P3</f>
        <v>7.9545482418855838E-6</v>
      </c>
      <c r="Q23" s="31">
        <f>'Tax-diesel'!Q3</f>
        <v>7.9780671083571646E-6</v>
      </c>
      <c r="R23" s="31">
        <f>'Tax-diesel'!R3</f>
        <v>8.0107972622955154E-6</v>
      </c>
      <c r="S23" s="31">
        <f>'Tax-diesel'!S3</f>
        <v>8.0344972257478186E-6</v>
      </c>
      <c r="T23" s="31">
        <f>'Tax-diesel'!T3</f>
        <v>8.0596904651273257E-6</v>
      </c>
      <c r="U23" s="31">
        <f>'Tax-diesel'!U3</f>
        <v>8.082358783651431E-6</v>
      </c>
      <c r="V23" s="31">
        <f>'Tax-diesel'!V3</f>
        <v>8.0823513287408882E-6</v>
      </c>
      <c r="W23" s="31">
        <f>'Tax-diesel'!W3</f>
        <v>8.0911222030309714E-6</v>
      </c>
      <c r="X23" s="31">
        <f>'Tax-diesel'!X3</f>
        <v>8.142438251789218E-6</v>
      </c>
      <c r="Y23" s="31">
        <f>'Tax-diesel'!Y3</f>
        <v>8.1585832942064455E-6</v>
      </c>
      <c r="Z23" s="31">
        <f>'Tax-diesel'!Z3</f>
        <v>8.1820155690247958E-6</v>
      </c>
      <c r="AA23" s="31">
        <f>'Tax-diesel'!AA3</f>
        <v>8.2246449266366254E-6</v>
      </c>
      <c r="AB23" s="31">
        <f>'Tax-diesel'!AB3</f>
        <v>8.2222709390469838E-6</v>
      </c>
      <c r="AC23" s="31">
        <f>'Tax-diesel'!AC3</f>
        <v>8.2565057233147475E-6</v>
      </c>
      <c r="AD23" s="31">
        <f>'Tax-diesel'!AD3</f>
        <v>8.2794799225529718E-6</v>
      </c>
      <c r="AE23" s="31">
        <f>'Tax-diesel'!AE3</f>
        <v>8.298116166691764E-6</v>
      </c>
      <c r="AF23" s="31">
        <f>'Tax-diesel'!AF3</f>
        <v>8.3177433404781011E-6</v>
      </c>
    </row>
    <row r="24" spans="1:32" s="153" customFormat="1" x14ac:dyDescent="0.25">
      <c r="A24" s="153" t="s">
        <v>260</v>
      </c>
      <c r="B24" s="31">
        <f>B37-B17</f>
        <v>9.5793436704401566E-7</v>
      </c>
      <c r="C24" s="31">
        <f t="shared" ref="C24:AF27" si="4">C37-C17</f>
        <v>1.0513851570446827E-6</v>
      </c>
      <c r="D24" s="31">
        <f t="shared" si="4"/>
        <v>1.0277398145834305E-6</v>
      </c>
      <c r="E24" s="31">
        <f t="shared" si="4"/>
        <v>9.9513074965073693E-7</v>
      </c>
      <c r="F24" s="31">
        <f t="shared" si="4"/>
        <v>9.7362285501545569E-7</v>
      </c>
      <c r="G24" s="31">
        <f t="shared" si="4"/>
        <v>9.3848345534119356E-7</v>
      </c>
      <c r="H24" s="31">
        <f t="shared" si="4"/>
        <v>9.5805615596488961E-7</v>
      </c>
      <c r="I24" s="31">
        <f t="shared" si="4"/>
        <v>9.5945299032906873E-7</v>
      </c>
      <c r="J24" s="31">
        <f t="shared" si="4"/>
        <v>9.78813958193059E-7</v>
      </c>
      <c r="K24" s="31">
        <f t="shared" si="4"/>
        <v>9.8845421191407218E-7</v>
      </c>
      <c r="L24" s="31">
        <f t="shared" si="4"/>
        <v>9.9616701674075793E-7</v>
      </c>
      <c r="M24" s="31">
        <f t="shared" si="4"/>
        <v>1.0110277261538256E-6</v>
      </c>
      <c r="N24" s="31">
        <f t="shared" si="4"/>
        <v>1.0191061794462472E-6</v>
      </c>
      <c r="O24" s="31">
        <f t="shared" si="4"/>
        <v>1.0386743908618505E-6</v>
      </c>
      <c r="P24" s="31">
        <f t="shared" si="4"/>
        <v>1.0496921408198738E-6</v>
      </c>
      <c r="Q24" s="31">
        <f t="shared" si="4"/>
        <v>1.0611798270008588E-6</v>
      </c>
      <c r="R24" s="31">
        <f t="shared" si="4"/>
        <v>1.0750209928573487E-6</v>
      </c>
      <c r="S24" s="31">
        <f t="shared" si="4"/>
        <v>1.080928938703005E-6</v>
      </c>
      <c r="T24" s="31">
        <f t="shared" si="4"/>
        <v>1.0925603782068662E-6</v>
      </c>
      <c r="U24" s="31">
        <f t="shared" si="4"/>
        <v>1.104789277042693E-6</v>
      </c>
      <c r="V24" s="31">
        <f t="shared" si="4"/>
        <v>1.1085386044432349E-6</v>
      </c>
      <c r="W24" s="31">
        <f t="shared" si="4"/>
        <v>1.1186722763987702E-6</v>
      </c>
      <c r="X24" s="31">
        <f t="shared" si="4"/>
        <v>1.1380625474452555E-6</v>
      </c>
      <c r="Y24" s="31">
        <f t="shared" si="4"/>
        <v>1.1464417283479191E-6</v>
      </c>
      <c r="Z24" s="31">
        <f t="shared" si="4"/>
        <v>1.1574420147931425E-6</v>
      </c>
      <c r="AA24" s="31">
        <f t="shared" si="4"/>
        <v>1.1796178641270288E-6</v>
      </c>
      <c r="AB24" s="31">
        <f t="shared" si="4"/>
        <v>1.1807997098223372E-6</v>
      </c>
      <c r="AC24" s="31">
        <f t="shared" si="4"/>
        <v>1.201522782352736E-6</v>
      </c>
      <c r="AD24" s="31">
        <f t="shared" si="4"/>
        <v>1.2171180939383965E-6</v>
      </c>
      <c r="AE24" s="31">
        <f t="shared" si="4"/>
        <v>1.2289997944604279E-6</v>
      </c>
      <c r="AF24" s="31">
        <f t="shared" si="4"/>
        <v>1.2359753331888391E-6</v>
      </c>
    </row>
    <row r="25" spans="1:32" s="153" customFormat="1" x14ac:dyDescent="0.25">
      <c r="A25" s="153" t="s">
        <v>261</v>
      </c>
      <c r="B25" s="31">
        <f t="shared" ref="B25:Q27" si="5">B38-B18</f>
        <v>1.3987136264744036E-6</v>
      </c>
      <c r="C25" s="31">
        <f t="shared" si="5"/>
        <v>1.5351644083605131E-6</v>
      </c>
      <c r="D25" s="31">
        <f t="shared" si="5"/>
        <v>1.5006390130505353E-6</v>
      </c>
      <c r="E25" s="31">
        <f t="shared" si="5"/>
        <v>1.5276993227700492E-6</v>
      </c>
      <c r="F25" s="31">
        <f t="shared" si="5"/>
        <v>1.5700554737990165E-6</v>
      </c>
      <c r="G25" s="31">
        <f t="shared" si="5"/>
        <v>1.5936292044662865E-6</v>
      </c>
      <c r="H25" s="31">
        <f t="shared" si="5"/>
        <v>1.6205976154280758E-6</v>
      </c>
      <c r="I25" s="31">
        <f t="shared" si="5"/>
        <v>1.6225221195163966E-6</v>
      </c>
      <c r="J25" s="31">
        <f t="shared" si="5"/>
        <v>1.6491990645957066E-6</v>
      </c>
      <c r="K25" s="31">
        <f t="shared" si="5"/>
        <v>1.6624819696542659E-6</v>
      </c>
      <c r="L25" s="31">
        <f t="shared" si="5"/>
        <v>1.6807352244620655E-6</v>
      </c>
      <c r="M25" s="31">
        <f t="shared" si="5"/>
        <v>1.7012114504034237E-6</v>
      </c>
      <c r="N25" s="31">
        <f t="shared" si="5"/>
        <v>1.7123423475703362E-6</v>
      </c>
      <c r="O25" s="31">
        <f t="shared" si="5"/>
        <v>1.7403885297617525E-6</v>
      </c>
      <c r="P25" s="31">
        <f t="shared" si="5"/>
        <v>1.7555694296516001E-6</v>
      </c>
      <c r="Q25" s="31">
        <f t="shared" si="5"/>
        <v>1.771397767165194E-6</v>
      </c>
      <c r="R25" s="31">
        <f t="shared" si="4"/>
        <v>1.7904691384285797E-6</v>
      </c>
      <c r="S25" s="31">
        <f t="shared" si="4"/>
        <v>1.7986093835671723E-6</v>
      </c>
      <c r="T25" s="31">
        <f t="shared" si="4"/>
        <v>1.8146357248390869E-6</v>
      </c>
      <c r="U25" s="31">
        <f t="shared" si="4"/>
        <v>1.831485620362902E-6</v>
      </c>
      <c r="V25" s="31">
        <f t="shared" si="4"/>
        <v>1.8366516628070233E-6</v>
      </c>
      <c r="W25" s="31">
        <f t="shared" si="4"/>
        <v>1.8506142924049557E-6</v>
      </c>
      <c r="X25" s="31">
        <f t="shared" si="4"/>
        <v>1.8773314092045421E-6</v>
      </c>
      <c r="Y25" s="31">
        <f t="shared" si="4"/>
        <v>1.8888765305057498E-6</v>
      </c>
      <c r="Z25" s="31">
        <f t="shared" si="4"/>
        <v>1.9040335720642611E-6</v>
      </c>
      <c r="AA25" s="31">
        <f t="shared" si="4"/>
        <v>1.9345888214478569E-6</v>
      </c>
      <c r="AB25" s="31">
        <f t="shared" si="4"/>
        <v>1.936217169554373E-6</v>
      </c>
      <c r="AC25" s="31">
        <f t="shared" si="4"/>
        <v>1.9647705621970681E-6</v>
      </c>
      <c r="AD25" s="31">
        <f t="shared" si="4"/>
        <v>1.9862587620326388E-6</v>
      </c>
      <c r="AE25" s="31">
        <f t="shared" si="4"/>
        <v>2.0026301994531915E-6</v>
      </c>
      <c r="AF25" s="31">
        <f t="shared" si="4"/>
        <v>2.0122415044398902E-6</v>
      </c>
    </row>
    <row r="26" spans="1:32" s="153" customFormat="1" x14ac:dyDescent="0.25">
      <c r="A26" s="153" t="s">
        <v>262</v>
      </c>
      <c r="B26" s="31">
        <f t="shared" si="5"/>
        <v>1.1728223466782138E-6</v>
      </c>
      <c r="C26" s="31">
        <f t="shared" si="4"/>
        <v>1.2872364220033546E-6</v>
      </c>
      <c r="D26" s="31">
        <f t="shared" si="4"/>
        <v>1.2582868540710655E-6</v>
      </c>
      <c r="E26" s="31">
        <f t="shared" si="4"/>
        <v>1.2271854272989752E-6</v>
      </c>
      <c r="F26" s="31">
        <f t="shared" si="4"/>
        <v>1.2094639920463952E-6</v>
      </c>
      <c r="G26" s="31">
        <f t="shared" si="4"/>
        <v>1.1753669868072386E-6</v>
      </c>
      <c r="H26" s="31">
        <f t="shared" si="4"/>
        <v>1.1991865741400993E-6</v>
      </c>
      <c r="I26" s="31">
        <f t="shared" si="4"/>
        <v>1.2018614527937789E-6</v>
      </c>
      <c r="J26" s="31">
        <f t="shared" si="4"/>
        <v>1.2219814530204278E-6</v>
      </c>
      <c r="K26" s="31">
        <f t="shared" si="4"/>
        <v>1.2339682797645838E-6</v>
      </c>
      <c r="L26" s="31">
        <f t="shared" si="4"/>
        <v>1.3810010324501001E-6</v>
      </c>
      <c r="M26" s="31">
        <f t="shared" si="4"/>
        <v>1.3970081461138514E-6</v>
      </c>
      <c r="N26" s="31">
        <f t="shared" si="4"/>
        <v>1.4070756867286657E-6</v>
      </c>
      <c r="O26" s="31">
        <f t="shared" si="4"/>
        <v>1.4477211605121036E-6</v>
      </c>
      <c r="P26" s="31">
        <f t="shared" si="4"/>
        <v>1.4584710022617748E-6</v>
      </c>
      <c r="Q26" s="31">
        <f t="shared" si="4"/>
        <v>1.4712973381718554E-6</v>
      </c>
      <c r="R26" s="31">
        <f t="shared" si="4"/>
        <v>1.4883391000401008E-6</v>
      </c>
      <c r="S26" s="31">
        <f t="shared" si="4"/>
        <v>1.4943359123503507E-6</v>
      </c>
      <c r="T26" s="31">
        <f t="shared" si="4"/>
        <v>1.5071337428797955E-6</v>
      </c>
      <c r="U26" s="31">
        <f t="shared" si="4"/>
        <v>1.5203616676192495E-6</v>
      </c>
      <c r="V26" s="31">
        <f t="shared" si="4"/>
        <v>1.5219917869414369E-6</v>
      </c>
      <c r="W26" s="31">
        <f t="shared" si="4"/>
        <v>1.5327647071956696E-6</v>
      </c>
      <c r="X26" s="31">
        <f t="shared" si="4"/>
        <v>1.5543948070957844E-6</v>
      </c>
      <c r="Y26" s="31">
        <f t="shared" si="4"/>
        <v>1.5640716697583821E-6</v>
      </c>
      <c r="Z26" s="31">
        <f t="shared" si="4"/>
        <v>1.5756664475500504E-6</v>
      </c>
      <c r="AA26" s="31">
        <f t="shared" si="4"/>
        <v>1.5990964994309193E-6</v>
      </c>
      <c r="AB26" s="31">
        <f t="shared" si="4"/>
        <v>1.5991567663178287E-6</v>
      </c>
      <c r="AC26" s="31">
        <f t="shared" si="4"/>
        <v>1.6195264599688294E-6</v>
      </c>
      <c r="AD26" s="31">
        <f t="shared" si="4"/>
        <v>1.6315154574634134E-6</v>
      </c>
      <c r="AE26" s="31">
        <f t="shared" si="4"/>
        <v>1.6424362743718761E-6</v>
      </c>
      <c r="AF26" s="31">
        <f t="shared" si="4"/>
        <v>1.6543715172308365E-6</v>
      </c>
    </row>
    <row r="27" spans="1:32" s="153" customFormat="1" x14ac:dyDescent="0.25">
      <c r="A27" s="153" t="s">
        <v>263</v>
      </c>
      <c r="B27" s="31">
        <f t="shared" si="5"/>
        <v>1.1546992640584622E-6</v>
      </c>
      <c r="C27" s="31">
        <f t="shared" si="4"/>
        <v>1.2673453514646717E-6</v>
      </c>
      <c r="D27" s="31">
        <f t="shared" si="4"/>
        <v>1.2388431278492168E-6</v>
      </c>
      <c r="E27" s="31">
        <f t="shared" si="4"/>
        <v>1.2117738308153752E-6</v>
      </c>
      <c r="F27" s="31">
        <f t="shared" si="4"/>
        <v>1.1981418283591116E-6</v>
      </c>
      <c r="G27" s="31">
        <f t="shared" si="4"/>
        <v>1.1680742237893763E-6</v>
      </c>
      <c r="H27" s="31">
        <f t="shared" si="4"/>
        <v>1.192029277741291E-6</v>
      </c>
      <c r="I27" s="31">
        <f t="shared" si="4"/>
        <v>1.1948703256058437E-6</v>
      </c>
      <c r="J27" s="31">
        <f t="shared" si="4"/>
        <v>1.2145714455992604E-6</v>
      </c>
      <c r="K27" s="31">
        <f t="shared" si="4"/>
        <v>1.226665905600138E-6</v>
      </c>
      <c r="L27" s="31">
        <f t="shared" si="4"/>
        <v>1.234200006128518E-6</v>
      </c>
      <c r="M27" s="31">
        <f t="shared" si="4"/>
        <v>1.2499759612045028E-6</v>
      </c>
      <c r="N27" s="31">
        <f t="shared" si="4"/>
        <v>1.2601372501241228E-6</v>
      </c>
      <c r="O27" s="31">
        <f t="shared" si="4"/>
        <v>1.2806396591569409E-6</v>
      </c>
      <c r="P27" s="31">
        <f t="shared" si="4"/>
        <v>1.2910388610407417E-6</v>
      </c>
      <c r="Q27" s="31">
        <f t="shared" si="4"/>
        <v>1.3037593387909244E-6</v>
      </c>
      <c r="R27" s="31">
        <f t="shared" si="4"/>
        <v>1.3209286293746731E-6</v>
      </c>
      <c r="S27" s="31">
        <f t="shared" si="4"/>
        <v>1.3267748816291367E-6</v>
      </c>
      <c r="T27" s="31">
        <f t="shared" si="4"/>
        <v>1.3394348836593862E-6</v>
      </c>
      <c r="U27" s="31">
        <f t="shared" si="4"/>
        <v>1.3524817365013046E-6</v>
      </c>
      <c r="V27" s="31">
        <f t="shared" si="4"/>
        <v>1.3536670834114882E-6</v>
      </c>
      <c r="W27" s="31">
        <f t="shared" si="4"/>
        <v>1.3642595682041405E-6</v>
      </c>
      <c r="X27" s="31">
        <f t="shared" si="4"/>
        <v>1.3857078152167432E-6</v>
      </c>
      <c r="Y27" s="31">
        <f t="shared" si="4"/>
        <v>1.3953590219330912E-6</v>
      </c>
      <c r="Z27" s="31">
        <f t="shared" si="4"/>
        <v>1.4067423079871337E-6</v>
      </c>
      <c r="AA27" s="31">
        <f t="shared" si="4"/>
        <v>1.4297544308977341E-6</v>
      </c>
      <c r="AB27" s="31">
        <f t="shared" si="4"/>
        <v>1.429601503134701E-6</v>
      </c>
      <c r="AC27" s="31">
        <f t="shared" si="4"/>
        <v>1.4493357394271578E-6</v>
      </c>
      <c r="AD27" s="31">
        <f t="shared" si="4"/>
        <v>1.4603103441316116E-6</v>
      </c>
      <c r="AE27" s="31">
        <f t="shared" si="4"/>
        <v>1.4707451702613667E-6</v>
      </c>
      <c r="AF27" s="31">
        <f t="shared" si="4"/>
        <v>1.4832818269024278E-6</v>
      </c>
    </row>
    <row r="28" spans="1:32" s="153" customFormat="1" x14ac:dyDescent="0.25"/>
    <row r="29" spans="1:32" s="153" customFormat="1" x14ac:dyDescent="0.25"/>
    <row r="30" spans="1:32" s="153" customFormat="1" x14ac:dyDescent="0.25"/>
    <row r="31" spans="1:32" s="153" customFormat="1" x14ac:dyDescent="0.25"/>
    <row r="32" spans="1:32" s="153" customFormat="1" x14ac:dyDescent="0.25"/>
    <row r="33" spans="1:33" s="153" customFormat="1" x14ac:dyDescent="0.25">
      <c r="A33" s="59" t="s">
        <v>1146</v>
      </c>
      <c r="B33" s="60"/>
      <c r="C33" s="60"/>
      <c r="D33" s="60"/>
    </row>
    <row r="34" spans="1:33" s="153" customFormat="1" x14ac:dyDescent="0.25"/>
    <row r="35" spans="1:33" s="45" customFormat="1" x14ac:dyDescent="0.25">
      <c r="A35" s="46" t="s">
        <v>918</v>
      </c>
    </row>
    <row r="36" spans="1:33" s="45" customFormat="1" x14ac:dyDescent="0.25">
      <c r="A36" s="121" t="s">
        <v>259</v>
      </c>
      <c r="B36" s="31">
        <f t="shared" ref="B36:AF36" si="6">B46</f>
        <v>2.0388563086865545E-5</v>
      </c>
      <c r="C36" s="31">
        <f t="shared" si="6"/>
        <v>2.3180419051351069E-5</v>
      </c>
      <c r="D36" s="31">
        <f t="shared" si="6"/>
        <v>2.2659098255454358E-5</v>
      </c>
      <c r="E36" s="31">
        <f t="shared" si="6"/>
        <v>2.3446503551751012E-5</v>
      </c>
      <c r="F36" s="31">
        <f t="shared" si="6"/>
        <v>2.4453144092425513E-5</v>
      </c>
      <c r="G36" s="31">
        <f t="shared" si="6"/>
        <v>2.5223015792020515E-5</v>
      </c>
      <c r="H36" s="31">
        <f t="shared" si="6"/>
        <v>2.5659598291597294E-5</v>
      </c>
      <c r="I36" s="31">
        <f t="shared" si="6"/>
        <v>2.5749553918068616E-5</v>
      </c>
      <c r="J36" s="31">
        <f t="shared" si="6"/>
        <v>2.6108626521709965E-5</v>
      </c>
      <c r="K36" s="31">
        <f t="shared" si="6"/>
        <v>2.6338144249209363E-5</v>
      </c>
      <c r="L36" s="31">
        <f t="shared" si="6"/>
        <v>2.9037967010566887E-5</v>
      </c>
      <c r="M36" s="31">
        <f t="shared" si="6"/>
        <v>2.9275495458507612E-5</v>
      </c>
      <c r="N36" s="31">
        <f t="shared" si="6"/>
        <v>2.9407421790216335E-5</v>
      </c>
      <c r="O36" s="31">
        <f t="shared" si="6"/>
        <v>3.0101998011090408E-5</v>
      </c>
      <c r="P36" s="31">
        <f t="shared" si="6"/>
        <v>3.0244222706203495E-5</v>
      </c>
      <c r="Q36" s="31">
        <f t="shared" si="6"/>
        <v>3.0425137063677181E-5</v>
      </c>
      <c r="R36" s="31">
        <f t="shared" si="6"/>
        <v>3.0676907478587571E-5</v>
      </c>
      <c r="S36" s="31">
        <f t="shared" si="6"/>
        <v>3.0859214889759142E-5</v>
      </c>
      <c r="T36" s="31">
        <f t="shared" si="6"/>
        <v>3.105300903883228E-5</v>
      </c>
      <c r="U36" s="31">
        <f t="shared" si="6"/>
        <v>3.1227380719786932E-5</v>
      </c>
      <c r="V36" s="31">
        <f t="shared" si="6"/>
        <v>3.1227323374321215E-5</v>
      </c>
      <c r="W36" s="31">
        <f t="shared" si="6"/>
        <v>3.1294791638091088E-5</v>
      </c>
      <c r="X36" s="31">
        <f t="shared" si="6"/>
        <v>3.1689530474692982E-5</v>
      </c>
      <c r="Y36" s="31">
        <f t="shared" si="6"/>
        <v>3.1813723108671664E-5</v>
      </c>
      <c r="Z36" s="31">
        <f t="shared" si="6"/>
        <v>3.1993971376505128E-5</v>
      </c>
      <c r="AA36" s="31">
        <f t="shared" si="6"/>
        <v>3.232188951198074E-5</v>
      </c>
      <c r="AB36" s="31">
        <f t="shared" si="6"/>
        <v>3.2303628068983485E-5</v>
      </c>
      <c r="AC36" s="31">
        <f t="shared" si="6"/>
        <v>3.2566972563350892E-5</v>
      </c>
      <c r="AD36" s="31">
        <f t="shared" si="6"/>
        <v>3.2743697172875699E-5</v>
      </c>
      <c r="AE36" s="31">
        <f t="shared" si="6"/>
        <v>3.2887052897020259E-5</v>
      </c>
      <c r="AF36" s="31">
        <f t="shared" si="6"/>
        <v>3.3038031156915167E-5</v>
      </c>
    </row>
    <row r="37" spans="1:33" s="45" customFormat="1" x14ac:dyDescent="0.25">
      <c r="A37" s="121" t="s">
        <v>260</v>
      </c>
      <c r="B37" s="31">
        <f t="shared" ref="B37:D40" si="7">E71</f>
        <v>1.1280432960951673E-5</v>
      </c>
      <c r="C37" s="31">
        <f t="shared" si="7"/>
        <v>1.2380889743813977E-5</v>
      </c>
      <c r="D37" s="31">
        <f t="shared" si="7"/>
        <v>1.2102447180681006E-5</v>
      </c>
      <c r="E37" s="31">
        <f t="shared" ref="E37:AF37" si="8">D37*(1+E79)</f>
        <v>1.1718449713268215E-5</v>
      </c>
      <c r="F37" s="31">
        <f t="shared" si="8"/>
        <v>1.1465177284685067E-5</v>
      </c>
      <c r="G37" s="31">
        <f t="shared" si="8"/>
        <v>1.1051383129312223E-5</v>
      </c>
      <c r="H37" s="31">
        <f t="shared" si="8"/>
        <v>1.1281867121583723E-5</v>
      </c>
      <c r="I37" s="31">
        <f t="shared" si="8"/>
        <v>1.1298315948293323E-5</v>
      </c>
      <c r="J37" s="31">
        <f t="shared" si="8"/>
        <v>1.1526306620266837E-5</v>
      </c>
      <c r="K37" s="31">
        <f t="shared" si="8"/>
        <v>1.163982821377852E-5</v>
      </c>
      <c r="L37" s="31">
        <f t="shared" si="8"/>
        <v>1.1730652575845005E-5</v>
      </c>
      <c r="M37" s="31">
        <f t="shared" si="8"/>
        <v>1.1905649153954607E-5</v>
      </c>
      <c r="N37" s="31">
        <f t="shared" si="8"/>
        <v>1.2000779315193672E-5</v>
      </c>
      <c r="O37" s="31">
        <f t="shared" si="8"/>
        <v>1.2231210443498001E-5</v>
      </c>
      <c r="P37" s="31">
        <f t="shared" si="8"/>
        <v>1.2360953142014529E-5</v>
      </c>
      <c r="Q37" s="31">
        <f t="shared" si="8"/>
        <v>1.2496229710325714E-5</v>
      </c>
      <c r="R37" s="31">
        <f t="shared" si="8"/>
        <v>1.2659220358659321E-5</v>
      </c>
      <c r="S37" s="31">
        <f t="shared" si="8"/>
        <v>1.2728791082230399E-5</v>
      </c>
      <c r="T37" s="31">
        <f t="shared" si="8"/>
        <v>1.286576045933663E-5</v>
      </c>
      <c r="U37" s="31">
        <f t="shared" si="8"/>
        <v>1.3009765391458929E-5</v>
      </c>
      <c r="V37" s="31">
        <f t="shared" si="8"/>
        <v>1.3053916679736628E-5</v>
      </c>
      <c r="W37" s="31">
        <f t="shared" si="8"/>
        <v>1.3173248662255884E-5</v>
      </c>
      <c r="X37" s="31">
        <f t="shared" si="8"/>
        <v>1.340158440232283E-5</v>
      </c>
      <c r="Y37" s="31">
        <f t="shared" si="8"/>
        <v>1.3500255868439933E-5</v>
      </c>
      <c r="Z37" s="31">
        <f t="shared" si="8"/>
        <v>1.3629792920314922E-5</v>
      </c>
      <c r="AA37" s="31">
        <f t="shared" si="8"/>
        <v>1.3890931042475608E-5</v>
      </c>
      <c r="AB37" s="31">
        <f t="shared" si="8"/>
        <v>1.3904848207987948E-5</v>
      </c>
      <c r="AC37" s="31">
        <f t="shared" si="8"/>
        <v>1.4148878737078846E-5</v>
      </c>
      <c r="AD37" s="31">
        <f t="shared" si="8"/>
        <v>1.4332525835355592E-5</v>
      </c>
      <c r="AE37" s="31">
        <f t="shared" si="8"/>
        <v>1.4472442233401176E-5</v>
      </c>
      <c r="AF37" s="31">
        <f t="shared" si="8"/>
        <v>1.4554584705473841E-5</v>
      </c>
    </row>
    <row r="38" spans="1:33" s="45" customFormat="1" x14ac:dyDescent="0.25">
      <c r="A38" s="121" t="s">
        <v>261</v>
      </c>
      <c r="B38" s="31">
        <f t="shared" si="7"/>
        <v>1.6470956505821999E-5</v>
      </c>
      <c r="C38" s="31">
        <f t="shared" si="7"/>
        <v>1.8077772119177026E-5</v>
      </c>
      <c r="D38" s="31">
        <f t="shared" si="7"/>
        <v>1.7671208349629491E-5</v>
      </c>
      <c r="E38" s="31">
        <f t="shared" ref="E38:AF38" si="9">D38*(1+E80)</f>
        <v>1.7989864846562065E-5</v>
      </c>
      <c r="F38" s="31">
        <f t="shared" si="9"/>
        <v>1.8488641942993611E-5</v>
      </c>
      <c r="G38" s="31">
        <f t="shared" si="9"/>
        <v>1.8766241220752299E-5</v>
      </c>
      <c r="H38" s="31">
        <f t="shared" si="9"/>
        <v>1.9083815537306598E-5</v>
      </c>
      <c r="I38" s="31">
        <f t="shared" si="9"/>
        <v>1.9106478091337681E-5</v>
      </c>
      <c r="J38" s="31">
        <f t="shared" si="9"/>
        <v>1.9420620167165628E-5</v>
      </c>
      <c r="K38" s="31">
        <f t="shared" si="9"/>
        <v>1.9577036854148215E-5</v>
      </c>
      <c r="L38" s="31">
        <f t="shared" si="9"/>
        <v>1.9791983330923998E-5</v>
      </c>
      <c r="M38" s="31">
        <f t="shared" si="9"/>
        <v>2.0033107046672426E-5</v>
      </c>
      <c r="N38" s="31">
        <f t="shared" si="9"/>
        <v>2.0164182142844283E-5</v>
      </c>
      <c r="O38" s="31">
        <f t="shared" si="9"/>
        <v>2.0494448065965069E-5</v>
      </c>
      <c r="P38" s="31">
        <f t="shared" si="9"/>
        <v>2.0673215139561927E-5</v>
      </c>
      <c r="Q38" s="31">
        <f t="shared" si="9"/>
        <v>2.0859606301992395E-5</v>
      </c>
      <c r="R38" s="31">
        <f t="shared" si="9"/>
        <v>2.1084186745508475E-5</v>
      </c>
      <c r="S38" s="31">
        <f t="shared" si="9"/>
        <v>2.1180044554488602E-5</v>
      </c>
      <c r="T38" s="31">
        <f t="shared" si="9"/>
        <v>2.1368767367393857E-5</v>
      </c>
      <c r="U38" s="31">
        <f t="shared" si="9"/>
        <v>2.1567188181381321E-5</v>
      </c>
      <c r="V38" s="31">
        <f t="shared" si="9"/>
        <v>2.1628022407053989E-5</v>
      </c>
      <c r="W38" s="31">
        <f t="shared" si="9"/>
        <v>2.1792443386775274E-5</v>
      </c>
      <c r="X38" s="31">
        <f t="shared" si="9"/>
        <v>2.2107058516304077E-5</v>
      </c>
      <c r="Y38" s="31">
        <f t="shared" si="9"/>
        <v>2.2243011428470898E-5</v>
      </c>
      <c r="Z38" s="31">
        <f t="shared" si="9"/>
        <v>2.2421497551392628E-5</v>
      </c>
      <c r="AA38" s="31">
        <f t="shared" si="9"/>
        <v>2.2781309720299779E-5</v>
      </c>
      <c r="AB38" s="31">
        <f t="shared" si="9"/>
        <v>2.2800484803984608E-5</v>
      </c>
      <c r="AC38" s="31">
        <f t="shared" si="9"/>
        <v>2.3136723530347011E-5</v>
      </c>
      <c r="AD38" s="31">
        <f t="shared" si="9"/>
        <v>2.3389764037124813E-5</v>
      </c>
      <c r="AE38" s="31">
        <f t="shared" si="9"/>
        <v>2.3582550629453504E-5</v>
      </c>
      <c r="AF38" s="31">
        <f t="shared" si="9"/>
        <v>2.3695731328778727E-5</v>
      </c>
    </row>
    <row r="39" spans="1:33" s="45" customFormat="1" x14ac:dyDescent="0.25">
      <c r="A39" s="121" t="s">
        <v>262</v>
      </c>
      <c r="B39" s="31">
        <f t="shared" si="7"/>
        <v>1.3810908463002993E-5</v>
      </c>
      <c r="C39" s="31">
        <f t="shared" si="7"/>
        <v>1.5158224470129004E-5</v>
      </c>
      <c r="D39" s="31">
        <f t="shared" si="7"/>
        <v>1.4817320467158096E-5</v>
      </c>
      <c r="E39" s="31">
        <f t="shared" ref="E39:AF39" si="10">D39*(1+E81)</f>
        <v>1.4451076628579553E-5</v>
      </c>
      <c r="F39" s="31">
        <f t="shared" si="10"/>
        <v>1.4242392746660328E-5</v>
      </c>
      <c r="G39" s="31">
        <f t="shared" si="10"/>
        <v>1.3840873608186993E-5</v>
      </c>
      <c r="H39" s="31">
        <f t="shared" si="10"/>
        <v>1.4121368042158487E-5</v>
      </c>
      <c r="I39" s="31">
        <f t="shared" si="10"/>
        <v>1.4152866848725614E-5</v>
      </c>
      <c r="J39" s="31">
        <f t="shared" si="10"/>
        <v>1.4389795725629157E-5</v>
      </c>
      <c r="K39" s="31">
        <f t="shared" si="10"/>
        <v>1.4530950067882517E-5</v>
      </c>
      <c r="L39" s="31">
        <f t="shared" si="10"/>
        <v>1.6262376736341272E-5</v>
      </c>
      <c r="M39" s="31">
        <f t="shared" si="10"/>
        <v>1.6450873128990244E-5</v>
      </c>
      <c r="N39" s="31">
        <f t="shared" si="10"/>
        <v>1.6569426362796353E-5</v>
      </c>
      <c r="O39" s="31">
        <f t="shared" si="10"/>
        <v>1.7048058884975323E-5</v>
      </c>
      <c r="P39" s="31">
        <f t="shared" si="10"/>
        <v>1.7174646752964832E-5</v>
      </c>
      <c r="Q39" s="31">
        <f t="shared" si="10"/>
        <v>1.7325686978001111E-5</v>
      </c>
      <c r="R39" s="31">
        <f t="shared" si="10"/>
        <v>1.7526367169572539E-5</v>
      </c>
      <c r="S39" s="31">
        <f t="shared" si="10"/>
        <v>1.7596984365877874E-5</v>
      </c>
      <c r="T39" s="31">
        <f t="shared" si="10"/>
        <v>1.7747688917567082E-5</v>
      </c>
      <c r="U39" s="31">
        <f t="shared" si="10"/>
        <v>1.7903458167913922E-5</v>
      </c>
      <c r="V39" s="31">
        <f t="shared" si="10"/>
        <v>1.7922654109060738E-5</v>
      </c>
      <c r="W39" s="31">
        <f t="shared" si="10"/>
        <v>1.8049513744649886E-5</v>
      </c>
      <c r="X39" s="31">
        <f t="shared" si="10"/>
        <v>1.8304225236643701E-5</v>
      </c>
      <c r="Y39" s="31">
        <f t="shared" si="10"/>
        <v>1.8418177929326209E-5</v>
      </c>
      <c r="Z39" s="31">
        <f t="shared" si="10"/>
        <v>1.8554715585846084E-5</v>
      </c>
      <c r="AA39" s="31">
        <f t="shared" si="10"/>
        <v>1.8830622932535545E-5</v>
      </c>
      <c r="AB39" s="31">
        <f t="shared" si="10"/>
        <v>1.883133262267817E-5</v>
      </c>
      <c r="AC39" s="31">
        <f t="shared" si="10"/>
        <v>1.9071201836656029E-5</v>
      </c>
      <c r="AD39" s="31">
        <f t="shared" si="10"/>
        <v>1.9212381741208361E-5</v>
      </c>
      <c r="AE39" s="31">
        <f t="shared" si="10"/>
        <v>1.934098297658827E-5</v>
      </c>
      <c r="AF39" s="31">
        <f t="shared" si="10"/>
        <v>1.9481529877894907E-5</v>
      </c>
    </row>
    <row r="40" spans="1:33" s="45" customFormat="1" x14ac:dyDescent="0.25">
      <c r="A40" s="121" t="s">
        <v>263</v>
      </c>
      <c r="B40" s="31">
        <f t="shared" si="7"/>
        <v>1.3597494866444445E-5</v>
      </c>
      <c r="C40" s="31">
        <f t="shared" si="7"/>
        <v>1.4923991420921709E-5</v>
      </c>
      <c r="D40" s="31">
        <f t="shared" si="7"/>
        <v>1.458835525022629E-5</v>
      </c>
      <c r="E40" s="31">
        <f t="shared" ref="E40:AF40" si="11">D40*(1+E82)</f>
        <v>1.4269592920576725E-5</v>
      </c>
      <c r="F40" s="31">
        <f t="shared" si="11"/>
        <v>1.4109065336306064E-5</v>
      </c>
      <c r="G40" s="31">
        <f t="shared" si="11"/>
        <v>1.3754995569823086E-5</v>
      </c>
      <c r="H40" s="31">
        <f t="shared" si="11"/>
        <v>1.4037085230114114E-5</v>
      </c>
      <c r="I40" s="31">
        <f t="shared" si="11"/>
        <v>1.4070540810243092E-5</v>
      </c>
      <c r="J40" s="31">
        <f t="shared" si="11"/>
        <v>1.4302537041913106E-5</v>
      </c>
      <c r="K40" s="31">
        <f t="shared" si="11"/>
        <v>1.4444958850684626E-5</v>
      </c>
      <c r="L40" s="31">
        <f t="shared" si="11"/>
        <v>1.4533678828644827E-5</v>
      </c>
      <c r="M40" s="31">
        <f t="shared" si="11"/>
        <v>1.4719453146543835E-5</v>
      </c>
      <c r="N40" s="31">
        <f t="shared" si="11"/>
        <v>1.4839110340604368E-5</v>
      </c>
      <c r="O40" s="31">
        <f t="shared" si="11"/>
        <v>1.5080542382912635E-5</v>
      </c>
      <c r="P40" s="31">
        <f t="shared" si="11"/>
        <v>1.520300118983446E-5</v>
      </c>
      <c r="Q40" s="31">
        <f t="shared" si="11"/>
        <v>1.5352794851518197E-5</v>
      </c>
      <c r="R40" s="31">
        <f t="shared" si="11"/>
        <v>1.5554976794331994E-5</v>
      </c>
      <c r="S40" s="31">
        <f t="shared" si="11"/>
        <v>1.5623821027191897E-5</v>
      </c>
      <c r="T40" s="31">
        <f t="shared" si="11"/>
        <v>1.577290253955943E-5</v>
      </c>
      <c r="U40" s="31">
        <f t="shared" si="11"/>
        <v>1.5926539525451065E-5</v>
      </c>
      <c r="V40" s="31">
        <f t="shared" si="11"/>
        <v>1.5940497920530958E-5</v>
      </c>
      <c r="W40" s="31">
        <f t="shared" si="11"/>
        <v>1.6065232786200424E-5</v>
      </c>
      <c r="X40" s="31">
        <f t="shared" si="11"/>
        <v>1.6317802816965883E-5</v>
      </c>
      <c r="Y40" s="31">
        <f t="shared" si="11"/>
        <v>1.6431453390639322E-5</v>
      </c>
      <c r="Z40" s="31">
        <f t="shared" si="11"/>
        <v>1.6565500565086365E-5</v>
      </c>
      <c r="AA40" s="31">
        <f t="shared" si="11"/>
        <v>1.6836486468414192E-5</v>
      </c>
      <c r="AB40" s="31">
        <f t="shared" si="11"/>
        <v>1.6834685623347865E-5</v>
      </c>
      <c r="AC40" s="31">
        <f t="shared" si="11"/>
        <v>1.7067071825567088E-5</v>
      </c>
      <c r="AD40" s="31">
        <f t="shared" si="11"/>
        <v>1.7196306454682197E-5</v>
      </c>
      <c r="AE40" s="31">
        <f t="shared" si="11"/>
        <v>1.7319184765206876E-5</v>
      </c>
      <c r="AF40" s="31">
        <f t="shared" si="11"/>
        <v>1.7466813788299892E-5</v>
      </c>
    </row>
    <row r="41" spans="1:33" s="45" customFormat="1" x14ac:dyDescent="0.25"/>
    <row r="42" spans="1:33" s="45" customFormat="1" x14ac:dyDescent="0.25">
      <c r="A42" s="46" t="s">
        <v>928</v>
      </c>
    </row>
    <row r="43" spans="1:33" s="45" customFormat="1" x14ac:dyDescent="0.25">
      <c r="A43" s="45" t="s">
        <v>819</v>
      </c>
      <c r="B43" s="31">
        <f>B44*(1+'AFDC regional alternative fuels'!$B$22)</f>
        <v>2.4325040889642944E-5</v>
      </c>
      <c r="C43" s="31">
        <f>C44*(1+'AFDC regional alternative fuels'!$B$22)</f>
        <v>2.8354089685412573E-5</v>
      </c>
      <c r="D43" s="31">
        <f>D44*(1+'AFDC regional alternative fuels'!$B$22)</f>
        <v>2.7587762937158184E-5</v>
      </c>
      <c r="E43" s="31">
        <f>E44*(1+'AFDC regional alternative fuels'!$B$22)</f>
        <v>2.7954748306069562E-5</v>
      </c>
      <c r="F43" s="31">
        <f>F44*(1+'AFDC regional alternative fuels'!$B$22)</f>
        <v>2.8223495126434732E-5</v>
      </c>
      <c r="G43" s="31">
        <f>G44*(1+'AFDC regional alternative fuels'!$B$22)</f>
        <v>2.8610351525775924E-5</v>
      </c>
      <c r="H43" s="31">
        <f>H44*(1+'AFDC regional alternative fuels'!$B$22)</f>
        <v>2.9057190709995931E-5</v>
      </c>
      <c r="I43" s="31">
        <f>I44*(1+'AFDC regional alternative fuels'!$B$22)</f>
        <v>2.9235932187013538E-5</v>
      </c>
      <c r="J43" s="31">
        <f>J44*(1+'AFDC regional alternative fuels'!$B$22)</f>
        <v>2.9554930468269327E-5</v>
      </c>
      <c r="K43" s="31">
        <f>K44*(1+'AFDC regional alternative fuels'!$B$22)</f>
        <v>2.9783807339585531E-5</v>
      </c>
      <c r="L43" s="31">
        <f>L44*(1+'AFDC regional alternative fuels'!$B$22)</f>
        <v>3.3759779142313066E-5</v>
      </c>
      <c r="M43" s="31">
        <f>M44*(1+'AFDC regional alternative fuels'!$B$22)</f>
        <v>3.3939497513146831E-5</v>
      </c>
      <c r="N43" s="31">
        <f>N44*(1+'AFDC regional alternative fuels'!$B$22)</f>
        <v>3.406734486425505E-5</v>
      </c>
      <c r="O43" s="31">
        <f>O44*(1+'AFDC regional alternative fuels'!$B$22)</f>
        <v>3.4951277937728189E-5</v>
      </c>
      <c r="P43" s="31">
        <f>P44*(1+'AFDC regional alternative fuels'!$B$22)</f>
        <v>3.5175809834678383E-5</v>
      </c>
      <c r="Q43" s="31">
        <f>Q44*(1+'AFDC regional alternative fuels'!$B$22)</f>
        <v>3.5450975782396569E-5</v>
      </c>
      <c r="R43" s="31">
        <f>R44*(1+'AFDC regional alternative fuels'!$B$22)</f>
        <v>3.571036312174425E-5</v>
      </c>
      <c r="S43" s="31">
        <f>S44*(1+'AFDC regional alternative fuels'!$B$22)</f>
        <v>3.5872404980489883E-5</v>
      </c>
      <c r="T43" s="31">
        <f>T44*(1+'AFDC regional alternative fuels'!$B$22)</f>
        <v>3.6188801435641267E-5</v>
      </c>
      <c r="U43" s="31">
        <f>U44*(1+'AFDC regional alternative fuels'!$B$22)</f>
        <v>3.649172234452118E-5</v>
      </c>
      <c r="V43" s="31">
        <f>V44*(1+'AFDC regional alternative fuels'!$B$22)</f>
        <v>3.6675495523240906E-5</v>
      </c>
      <c r="W43" s="31">
        <f>W44*(1+'AFDC regional alternative fuels'!$B$22)</f>
        <v>3.6919021503036761E-5</v>
      </c>
      <c r="X43" s="31">
        <f>X44*(1+'AFDC regional alternative fuels'!$B$22)</f>
        <v>3.7346903143893776E-5</v>
      </c>
      <c r="Y43" s="31">
        <f>Y44*(1+'AFDC regional alternative fuels'!$B$22)</f>
        <v>3.7620560225915716E-5</v>
      </c>
      <c r="Z43" s="31">
        <f>Z44*(1+'AFDC regional alternative fuels'!$B$22)</f>
        <v>3.7848339838061088E-5</v>
      </c>
      <c r="AA43" s="31">
        <f>AA44*(1+'AFDC regional alternative fuels'!$B$22)</f>
        <v>3.8072785759757916E-5</v>
      </c>
      <c r="AB43" s="31">
        <f>AB44*(1+'AFDC regional alternative fuels'!$B$22)</f>
        <v>3.8398442824385424E-5</v>
      </c>
      <c r="AC43" s="31">
        <f>AC44*(1+'AFDC regional alternative fuels'!$B$22)</f>
        <v>3.8667816189409367E-5</v>
      </c>
      <c r="AD43" s="31">
        <f>AD44*(1+'AFDC regional alternative fuels'!$B$22)</f>
        <v>3.9009688186818105E-5</v>
      </c>
      <c r="AE43" s="31">
        <f>AE44*(1+'AFDC regional alternative fuels'!$B$22)</f>
        <v>3.927792237973521E-5</v>
      </c>
      <c r="AF43" s="31">
        <f>AF44*(1+'AFDC regional alternative fuels'!$B$22)</f>
        <v>3.9569125936274586E-5</v>
      </c>
    </row>
    <row r="44" spans="1:33" s="45" customFormat="1" x14ac:dyDescent="0.25">
      <c r="A44" s="45" t="s">
        <v>820</v>
      </c>
      <c r="B44" s="31">
        <f>B51/(1+'AFDC regional alternative fuels'!$B$22*'CARB data'!$B$6)</f>
        <v>2.3003930644452144E-5</v>
      </c>
      <c r="C44" s="31">
        <f>C51/(1+'AFDC regional alternative fuels'!$B$22*'CARB data'!$B$6)</f>
        <v>2.681415893888682E-5</v>
      </c>
      <c r="D44" s="31">
        <f>D51/(1+'AFDC regional alternative fuels'!$B$22*'CARB data'!$B$6)</f>
        <v>2.6089451940538531E-5</v>
      </c>
      <c r="E44" s="31">
        <f>E51/(1+'AFDC regional alternative fuels'!$B$22*'CARB data'!$B$6)</f>
        <v>2.6436506073448971E-5</v>
      </c>
      <c r="F44" s="31">
        <f>F51/(1+'AFDC regional alternative fuels'!$B$22*'CARB data'!$B$6)</f>
        <v>2.6690657063149041E-5</v>
      </c>
      <c r="G44" s="31">
        <f>G51/(1+'AFDC regional alternative fuels'!$B$22*'CARB data'!$B$6)</f>
        <v>2.7056503016715202E-5</v>
      </c>
      <c r="H44" s="31">
        <f>H51/(1+'AFDC regional alternative fuels'!$B$22*'CARB data'!$B$6)</f>
        <v>2.7479074047516517E-5</v>
      </c>
      <c r="I44" s="31">
        <f>I51/(1+'AFDC regional alternative fuels'!$B$22*'CARB data'!$B$6)</f>
        <v>2.7648107947983696E-5</v>
      </c>
      <c r="J44" s="31">
        <f>J51/(1+'AFDC regional alternative fuels'!$B$22*'CARB data'!$B$6)</f>
        <v>2.7949781206047245E-5</v>
      </c>
      <c r="K44" s="31">
        <f>K51/(1+'AFDC regional alternative fuels'!$B$22*'CARB data'!$B$6)</f>
        <v>2.8166227611944918E-5</v>
      </c>
      <c r="L44" s="31">
        <f>L51/(1+'AFDC regional alternative fuels'!$B$22*'CARB data'!$B$6)</f>
        <v>3.1926261562522345E-5</v>
      </c>
      <c r="M44" s="31">
        <f>M51/(1+'AFDC regional alternative fuels'!$B$22*'CARB data'!$B$6)</f>
        <v>3.2096219301008782E-5</v>
      </c>
      <c r="N44" s="31">
        <f>N51/(1+'AFDC regional alternative fuels'!$B$22*'CARB data'!$B$6)</f>
        <v>3.2217123171687273E-5</v>
      </c>
      <c r="O44" s="31">
        <f>O51/(1+'AFDC regional alternative fuels'!$B$22*'CARB data'!$B$6)</f>
        <v>3.3053049212213321E-5</v>
      </c>
      <c r="P44" s="31">
        <f>P51/(1+'AFDC regional alternative fuels'!$B$22*'CARB data'!$B$6)</f>
        <v>3.3265386622388395E-5</v>
      </c>
      <c r="Q44" s="31">
        <f>Q51/(1+'AFDC regional alternative fuels'!$B$22*'CARB data'!$B$6)</f>
        <v>3.3525608112076382E-5</v>
      </c>
      <c r="R44" s="31">
        <f>R51/(1+'AFDC regional alternative fuels'!$B$22*'CARB data'!$B$6)</f>
        <v>3.3770907940819679E-5</v>
      </c>
      <c r="S44" s="31">
        <f>S51/(1+'AFDC regional alternative fuels'!$B$22*'CARB data'!$B$6)</f>
        <v>3.3924149191142502E-5</v>
      </c>
      <c r="T44" s="31">
        <f>T51/(1+'AFDC regional alternative fuels'!$B$22*'CARB data'!$B$6)</f>
        <v>3.4223361930125065E-5</v>
      </c>
      <c r="U44" s="31">
        <f>U51/(1+'AFDC regional alternative fuels'!$B$22*'CARB data'!$B$6)</f>
        <v>3.4509830989323845E-5</v>
      </c>
      <c r="V44" s="31">
        <f>V51/(1+'AFDC regional alternative fuels'!$B$22*'CARB data'!$B$6)</f>
        <v>3.4683623316200432E-5</v>
      </c>
      <c r="W44" s="31">
        <f>W51/(1+'AFDC regional alternative fuels'!$B$22*'CARB data'!$B$6)</f>
        <v>3.4913923227093132E-5</v>
      </c>
      <c r="X44" s="31">
        <f>X51/(1+'AFDC regional alternative fuels'!$B$22*'CARB data'!$B$6)</f>
        <v>3.5318566312174235E-5</v>
      </c>
      <c r="Y44" s="31">
        <f>Y51/(1+'AFDC regional alternative fuels'!$B$22*'CARB data'!$B$6)</f>
        <v>3.5577360883733468E-5</v>
      </c>
      <c r="Z44" s="31">
        <f>Z51/(1+'AFDC regional alternative fuels'!$B$22*'CARB data'!$B$6)</f>
        <v>3.5792769623385094E-5</v>
      </c>
      <c r="AA44" s="31">
        <f>AA51/(1+'AFDC regional alternative fuels'!$B$22*'CARB data'!$B$6)</f>
        <v>3.6005025727683871E-5</v>
      </c>
      <c r="AB44" s="31">
        <f>AB51/(1+'AFDC regional alternative fuels'!$B$22*'CARB data'!$B$6)</f>
        <v>3.6312996125865469E-5</v>
      </c>
      <c r="AC44" s="31">
        <f>AC51/(1+'AFDC regional alternative fuels'!$B$22*'CARB data'!$B$6)</f>
        <v>3.6567739632138953E-5</v>
      </c>
      <c r="AD44" s="31">
        <f>AD51/(1+'AFDC regional alternative fuels'!$B$22*'CARB data'!$B$6)</f>
        <v>3.689104431858737E-5</v>
      </c>
      <c r="AE44" s="31">
        <f>AE51/(1+'AFDC regional alternative fuels'!$B$22*'CARB data'!$B$6)</f>
        <v>3.7144710522000118E-5</v>
      </c>
      <c r="AF44" s="31">
        <f>AF51/(1+'AFDC regional alternative fuels'!$B$22*'CARB data'!$B$6)</f>
        <v>3.742009860658508E-5</v>
      </c>
    </row>
    <row r="45" spans="1:33" s="45" customFormat="1" x14ac:dyDescent="0.25">
      <c r="A45" s="45" t="s">
        <v>812</v>
      </c>
      <c r="B45" s="31">
        <f>B46*(1+'AFDC regional alternative fuels'!B16)</f>
        <v>2.6044551522294763E-5</v>
      </c>
      <c r="C45" s="31">
        <f>C46*(1+'AFDC regional alternative fuels'!$B$20)</f>
        <v>2.6185196678018802E-5</v>
      </c>
      <c r="D45" s="31">
        <f>D46*(1+'AFDC regional alternative fuels'!$B$20)</f>
        <v>2.5596299318456139E-5</v>
      </c>
      <c r="E45" s="31">
        <f>E46*(1+'AFDC regional alternative fuels'!$B$20)</f>
        <v>2.6485772563230797E-5</v>
      </c>
      <c r="F45" s="31">
        <f>F46*(1+'AFDC regional alternative fuels'!$B$20)</f>
        <v>2.7622899570436161E-5</v>
      </c>
      <c r="G45" s="31">
        <f>G46*(1+'AFDC regional alternative fuels'!$B$20)</f>
        <v>2.8492566414080248E-5</v>
      </c>
      <c r="H45" s="31">
        <f>H46*(1+'AFDC regional alternative fuels'!$B$20)</f>
        <v>2.8985741217877967E-5</v>
      </c>
      <c r="I45" s="31">
        <f>I46*(1+'AFDC regional alternative fuels'!$B$20)</f>
        <v>2.9087357403772963E-5</v>
      </c>
      <c r="J45" s="31">
        <f>J46*(1+'AFDC regional alternative fuels'!$B$20)</f>
        <v>2.9492975038519259E-5</v>
      </c>
      <c r="K45" s="31">
        <f>K46*(1+'AFDC regional alternative fuels'!$B$20)</f>
        <v>2.975224415795795E-5</v>
      </c>
      <c r="L45" s="31">
        <f>L46*(1+'AFDC regional alternative fuels'!$B$20)</f>
        <v>3.2802033285813174E-5</v>
      </c>
      <c r="M45" s="31">
        <f>M46*(1+'AFDC regional alternative fuels'!$B$20)</f>
        <v>3.3070351520793051E-5</v>
      </c>
      <c r="N45" s="31">
        <f>N46*(1+'AFDC regional alternative fuels'!$B$20)</f>
        <v>3.3219378893212407E-5</v>
      </c>
      <c r="O45" s="31">
        <f>O46*(1+'AFDC regional alternative fuels'!$B$20)</f>
        <v>3.400399003036105E-5</v>
      </c>
      <c r="P45" s="31">
        <f>P46*(1+'AFDC regional alternative fuels'!$B$20)</f>
        <v>3.4164650698563696E-5</v>
      </c>
      <c r="Q45" s="31">
        <f>Q46*(1+'AFDC regional alternative fuels'!$B$20)</f>
        <v>3.43690162029936E-5</v>
      </c>
      <c r="R45" s="31">
        <f>R46*(1+'AFDC regional alternative fuels'!$B$20)</f>
        <v>3.4653422529623433E-5</v>
      </c>
      <c r="S45" s="31">
        <f>S46*(1+'AFDC regional alternative fuels'!$B$20)</f>
        <v>3.4859361663286754E-5</v>
      </c>
      <c r="T45" s="31">
        <f>T46*(1+'AFDC regional alternative fuels'!$B$20)</f>
        <v>3.5078276511085146E-5</v>
      </c>
      <c r="U45" s="31">
        <f>U46*(1+'AFDC regional alternative fuels'!$B$20)</f>
        <v>3.5275251240090666E-5</v>
      </c>
      <c r="V45" s="31">
        <f>V46*(1+'AFDC regional alternative fuels'!$B$20)</f>
        <v>3.5275186461179854E-5</v>
      </c>
      <c r="W45" s="31">
        <f>W46*(1+'AFDC regional alternative fuels'!$B$20)</f>
        <v>3.5351400344648696E-5</v>
      </c>
      <c r="X45" s="31">
        <f>X46*(1+'AFDC regional alternative fuels'!$B$20)</f>
        <v>3.5797307472124479E-5</v>
      </c>
      <c r="Y45" s="31">
        <f>Y46*(1+'AFDC regional alternative fuels'!$B$20)</f>
        <v>3.5937598660971794E-5</v>
      </c>
      <c r="Z45" s="31">
        <f>Z46*(1+'AFDC regional alternative fuels'!$B$20)</f>
        <v>3.6141211733437639E-5</v>
      </c>
      <c r="AA45" s="31">
        <f>AA46*(1+'AFDC regional alternative fuels'!$B$20)</f>
        <v>3.6511636480837439E-5</v>
      </c>
      <c r="AB45" s="31">
        <f>AB46*(1+'AFDC regional alternative fuels'!$B$20)</f>
        <v>3.649100788583886E-5</v>
      </c>
      <c r="AC45" s="31">
        <f>AC46*(1+'AFDC regional alternative fuels'!$B$20)</f>
        <v>3.6788488589867899E-5</v>
      </c>
      <c r="AD45" s="31">
        <f>AD46*(1+'AFDC regional alternative fuels'!$B$20)</f>
        <v>3.6988121247413984E-5</v>
      </c>
      <c r="AE45" s="31">
        <f>AE46*(1+'AFDC regional alternative fuels'!$B$20)</f>
        <v>3.7150059555057576E-5</v>
      </c>
      <c r="AF45" s="31">
        <f>AF46*(1+'AFDC regional alternative fuels'!$B$20)</f>
        <v>3.7320608474846099E-5</v>
      </c>
    </row>
    <row r="46" spans="1:33" s="45" customFormat="1" x14ac:dyDescent="0.25">
      <c r="A46" s="45" t="s">
        <v>912</v>
      </c>
      <c r="B46" s="31">
        <f>B52/(1+'CARB data'!B5*'AFDC regional alternative fuels'!B16)</f>
        <v>2.0388563086865545E-5</v>
      </c>
      <c r="C46" s="31">
        <f>C52/(1+'CARB data'!$B$5*'AFDC regional alternative fuels'!$B$20)</f>
        <v>2.3180419051351069E-5</v>
      </c>
      <c r="D46" s="31">
        <f>D52/(1+'CARB data'!$B$5*'AFDC regional alternative fuels'!$B$20)</f>
        <v>2.2659098255454358E-5</v>
      </c>
      <c r="E46" s="31">
        <f>E52/(1+'CARB data'!$B$5*'AFDC regional alternative fuels'!$B$20)</f>
        <v>2.3446503551751012E-5</v>
      </c>
      <c r="F46" s="31">
        <f>F52/(1+'CARB data'!$B$5*'AFDC regional alternative fuels'!$B$20)</f>
        <v>2.4453144092425513E-5</v>
      </c>
      <c r="G46" s="31">
        <f>G52/(1+'CARB data'!$B$5*'AFDC regional alternative fuels'!$B$20)</f>
        <v>2.5223015792020515E-5</v>
      </c>
      <c r="H46" s="31">
        <f>H52/(1+'CARB data'!$B$5*'AFDC regional alternative fuels'!$B$20)</f>
        <v>2.5659598291597294E-5</v>
      </c>
      <c r="I46" s="31">
        <f>I52/(1+'CARB data'!$B$5*'AFDC regional alternative fuels'!$B$20)</f>
        <v>2.5749553918068616E-5</v>
      </c>
      <c r="J46" s="31">
        <f>J52/(1+'CARB data'!$B$5*'AFDC regional alternative fuels'!$B$20)</f>
        <v>2.6108626521709965E-5</v>
      </c>
      <c r="K46" s="31">
        <f>K52/(1+'CARB data'!$B$5*'AFDC regional alternative fuels'!$B$20)</f>
        <v>2.6338144249209363E-5</v>
      </c>
      <c r="L46" s="31">
        <f>L52/(1+'CARB data'!$B$5*'AFDC regional alternative fuels'!$B$20)</f>
        <v>2.9037967010566887E-5</v>
      </c>
      <c r="M46" s="31">
        <f>M52/(1+'CARB data'!$B$5*'AFDC regional alternative fuels'!$B$20)</f>
        <v>2.9275495458507612E-5</v>
      </c>
      <c r="N46" s="31">
        <f>N52/(1+'CARB data'!$B$5*'AFDC regional alternative fuels'!$B$20)</f>
        <v>2.9407421790216335E-5</v>
      </c>
      <c r="O46" s="31">
        <f>O52/(1+'CARB data'!$B$5*'AFDC regional alternative fuels'!$B$20)</f>
        <v>3.0101998011090408E-5</v>
      </c>
      <c r="P46" s="31">
        <f>P52/(1+'CARB data'!$B$5*'AFDC regional alternative fuels'!$B$20)</f>
        <v>3.0244222706203495E-5</v>
      </c>
      <c r="Q46" s="31">
        <f>Q52/(1+'CARB data'!$B$5*'AFDC regional alternative fuels'!$B$20)</f>
        <v>3.0425137063677181E-5</v>
      </c>
      <c r="R46" s="31">
        <f>R52/(1+'CARB data'!$B$5*'AFDC regional alternative fuels'!$B$20)</f>
        <v>3.0676907478587571E-5</v>
      </c>
      <c r="S46" s="31">
        <f>S52/(1+'CARB data'!$B$5*'AFDC regional alternative fuels'!$B$20)</f>
        <v>3.0859214889759142E-5</v>
      </c>
      <c r="T46" s="31">
        <f>T52/(1+'CARB data'!$B$5*'AFDC regional alternative fuels'!$B$20)</f>
        <v>3.105300903883228E-5</v>
      </c>
      <c r="U46" s="31">
        <f>U52/(1+'CARB data'!$B$5*'AFDC regional alternative fuels'!$B$20)</f>
        <v>3.1227380719786932E-5</v>
      </c>
      <c r="V46" s="31">
        <f>V52/(1+'CARB data'!$B$5*'AFDC regional alternative fuels'!$B$20)</f>
        <v>3.1227323374321215E-5</v>
      </c>
      <c r="W46" s="31">
        <f>W52/(1+'CARB data'!$B$5*'AFDC regional alternative fuels'!$B$20)</f>
        <v>3.1294791638091088E-5</v>
      </c>
      <c r="X46" s="31">
        <f>X52/(1+'CARB data'!$B$5*'AFDC regional alternative fuels'!$B$20)</f>
        <v>3.1689530474692982E-5</v>
      </c>
      <c r="Y46" s="31">
        <f>Y52/(1+'CARB data'!$B$5*'AFDC regional alternative fuels'!$B$20)</f>
        <v>3.1813723108671664E-5</v>
      </c>
      <c r="Z46" s="31">
        <f>Z52/(1+'CARB data'!$B$5*'AFDC regional alternative fuels'!$B$20)</f>
        <v>3.1993971376505128E-5</v>
      </c>
      <c r="AA46" s="31">
        <f>AA52/(1+'CARB data'!$B$5*'AFDC regional alternative fuels'!$B$20)</f>
        <v>3.232188951198074E-5</v>
      </c>
      <c r="AB46" s="31">
        <f>AB52/(1+'CARB data'!$B$5*'AFDC regional alternative fuels'!$B$20)</f>
        <v>3.2303628068983485E-5</v>
      </c>
      <c r="AC46" s="31">
        <f>AC52/(1+'CARB data'!$B$5*'AFDC regional alternative fuels'!$B$20)</f>
        <v>3.2566972563350892E-5</v>
      </c>
      <c r="AD46" s="31">
        <f>AD52/(1+'CARB data'!$B$5*'AFDC regional alternative fuels'!$B$20)</f>
        <v>3.2743697172875699E-5</v>
      </c>
      <c r="AE46" s="31">
        <f>AE52/(1+'CARB data'!$B$5*'AFDC regional alternative fuels'!$B$20)</f>
        <v>3.2887052897020259E-5</v>
      </c>
      <c r="AF46" s="31">
        <f>AF52/(1+'CARB data'!$B$5*'AFDC regional alternative fuels'!$B$20)</f>
        <v>3.3038031156915167E-5</v>
      </c>
      <c r="AG46" s="31"/>
    </row>
    <row r="47" spans="1:33" s="45" customFormat="1" x14ac:dyDescent="0.25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</row>
    <row r="48" spans="1:33" s="45" customFormat="1" x14ac:dyDescent="0.25"/>
    <row r="49" spans="1:37" s="45" customFormat="1" x14ac:dyDescent="0.25">
      <c r="A49" s="46" t="s">
        <v>929</v>
      </c>
    </row>
    <row r="50" spans="1:37" x14ac:dyDescent="0.25">
      <c r="A50" s="45" t="s">
        <v>810</v>
      </c>
      <c r="B50">
        <v>2020</v>
      </c>
      <c r="C50">
        <v>2021</v>
      </c>
      <c r="D50">
        <v>2022</v>
      </c>
      <c r="E50">
        <f>D50+1</f>
        <v>2023</v>
      </c>
      <c r="F50" s="45">
        <f t="shared" ref="F50:AF50" si="12">E50+1</f>
        <v>2024</v>
      </c>
      <c r="G50" s="45">
        <f t="shared" si="12"/>
        <v>2025</v>
      </c>
      <c r="H50" s="45">
        <f t="shared" si="12"/>
        <v>2026</v>
      </c>
      <c r="I50" s="45">
        <f t="shared" si="12"/>
        <v>2027</v>
      </c>
      <c r="J50" s="45">
        <f t="shared" si="12"/>
        <v>2028</v>
      </c>
      <c r="K50" s="45">
        <f t="shared" si="12"/>
        <v>2029</v>
      </c>
      <c r="L50" s="45">
        <f t="shared" si="12"/>
        <v>2030</v>
      </c>
      <c r="M50" s="45">
        <f t="shared" si="12"/>
        <v>2031</v>
      </c>
      <c r="N50" s="45">
        <f t="shared" si="12"/>
        <v>2032</v>
      </c>
      <c r="O50" s="45">
        <f t="shared" si="12"/>
        <v>2033</v>
      </c>
      <c r="P50" s="45">
        <f t="shared" si="12"/>
        <v>2034</v>
      </c>
      <c r="Q50" s="45">
        <f t="shared" si="12"/>
        <v>2035</v>
      </c>
      <c r="R50" s="45">
        <f t="shared" si="12"/>
        <v>2036</v>
      </c>
      <c r="S50" s="45">
        <f t="shared" si="12"/>
        <v>2037</v>
      </c>
      <c r="T50" s="45">
        <f t="shared" si="12"/>
        <v>2038</v>
      </c>
      <c r="U50" s="45">
        <f t="shared" si="12"/>
        <v>2039</v>
      </c>
      <c r="V50" s="45">
        <f t="shared" si="12"/>
        <v>2040</v>
      </c>
      <c r="W50" s="45">
        <f t="shared" si="12"/>
        <v>2041</v>
      </c>
      <c r="X50" s="45">
        <f t="shared" si="12"/>
        <v>2042</v>
      </c>
      <c r="Y50" s="45">
        <f t="shared" si="12"/>
        <v>2043</v>
      </c>
      <c r="Z50" s="45">
        <f t="shared" si="12"/>
        <v>2044</v>
      </c>
      <c r="AA50" s="45">
        <f t="shared" si="12"/>
        <v>2045</v>
      </c>
      <c r="AB50" s="45">
        <f t="shared" si="12"/>
        <v>2046</v>
      </c>
      <c r="AC50" s="45">
        <f t="shared" si="12"/>
        <v>2047</v>
      </c>
      <c r="AD50" s="45">
        <f t="shared" si="12"/>
        <v>2048</v>
      </c>
      <c r="AE50" s="45">
        <f t="shared" si="12"/>
        <v>2049</v>
      </c>
      <c r="AF50" s="45">
        <f t="shared" si="12"/>
        <v>2050</v>
      </c>
      <c r="AG50" s="45"/>
      <c r="AH50" s="45"/>
      <c r="AI50" s="45"/>
      <c r="AJ50" s="45"/>
      <c r="AK50" s="45"/>
    </row>
    <row r="51" spans="1:37" s="45" customFormat="1" x14ac:dyDescent="0.25">
      <c r="A51" s="45" t="s">
        <v>808</v>
      </c>
      <c r="B51" s="31">
        <f>B54/About!$B$125</f>
        <v>2.3098522138007802E-5</v>
      </c>
      <c r="C51" s="31">
        <f>C54/About!$B$125</f>
        <v>2.6924417980338063E-5</v>
      </c>
      <c r="D51" s="31">
        <f>D54/About!$B$125</f>
        <v>2.6196731007896496E-5</v>
      </c>
      <c r="E51" s="31">
        <f>E54/About!$B$125</f>
        <v>2.6545212217304603E-5</v>
      </c>
      <c r="F51" s="31">
        <f>F54/About!$B$125</f>
        <v>2.6800408268480296E-5</v>
      </c>
      <c r="G51" s="31">
        <f>G54/About!$B$125</f>
        <v>2.7167758569963946E-5</v>
      </c>
      <c r="H51" s="31">
        <f>H54/About!$B$125</f>
        <v>2.7592067200550042E-5</v>
      </c>
      <c r="I51" s="31">
        <f>I54/About!$B$125</f>
        <v>2.7761796163498231E-5</v>
      </c>
      <c r="J51" s="31">
        <f>J54/About!$B$125</f>
        <v>2.8064709893222346E-5</v>
      </c>
      <c r="K51" s="31">
        <f>K54/About!$B$125</f>
        <v>2.8282046320443982E-5</v>
      </c>
      <c r="L51" s="31">
        <f>L54/About!$B$125</f>
        <v>3.2057541421235361E-5</v>
      </c>
      <c r="M51" s="31">
        <f>M54/About!$B$125</f>
        <v>3.2228198020997864E-5</v>
      </c>
      <c r="N51" s="31">
        <f>N54/About!$B$125</f>
        <v>3.2349599044875125E-5</v>
      </c>
      <c r="O51" s="31">
        <f>O54/About!$B$125</f>
        <v>3.3188962388960185E-5</v>
      </c>
      <c r="P51" s="31">
        <f>P54/About!$B$125</f>
        <v>3.3402172924388353E-5</v>
      </c>
      <c r="Q51" s="31">
        <f>Q54/About!$B$125</f>
        <v>3.3663464437271308E-5</v>
      </c>
      <c r="R51" s="31">
        <f>R54/About!$B$125</f>
        <v>3.3909772931773879E-5</v>
      </c>
      <c r="S51" s="31">
        <f>S54/About!$B$125</f>
        <v>3.4063644305659771E-5</v>
      </c>
      <c r="T51" s="31">
        <f>T54/About!$B$125</f>
        <v>3.4364087398720021E-5</v>
      </c>
      <c r="U51" s="31">
        <f>U54/About!$B$125</f>
        <v>3.4651734410355972E-5</v>
      </c>
      <c r="V51" s="31">
        <f>V54/About!$B$125</f>
        <v>3.4826241366224528E-5</v>
      </c>
      <c r="W51" s="31">
        <f>W54/About!$B$125</f>
        <v>3.5057488263650695E-5</v>
      </c>
      <c r="X51" s="31">
        <f>X54/About!$B$125</f>
        <v>3.5463795229325352E-5</v>
      </c>
      <c r="Y51" s="31">
        <f>Y54/About!$B$125</f>
        <v>3.5723653956633715E-5</v>
      </c>
      <c r="Z51" s="31">
        <f>Z54/About!$B$125</f>
        <v>3.593994845075589E-5</v>
      </c>
      <c r="AA51" s="31">
        <f>AA54/About!$B$125</f>
        <v>3.6153077345980367E-5</v>
      </c>
      <c r="AB51" s="31">
        <f>AB54/About!$B$125</f>
        <v>3.6462314109479493E-5</v>
      </c>
      <c r="AC51" s="31">
        <f>AC54/About!$B$125</f>
        <v>3.6718105113639509E-5</v>
      </c>
      <c r="AD51" s="31">
        <f>AD54/About!$B$125</f>
        <v>3.7042739219552692E-5</v>
      </c>
      <c r="AE51" s="31">
        <f>AE54/About!$B$125</f>
        <v>3.7297448491013945E-5</v>
      </c>
      <c r="AF51" s="31">
        <f>AF54/About!$B$125</f>
        <v>3.7573968963390848E-5</v>
      </c>
    </row>
    <row r="52" spans="1:37" s="45" customFormat="1" x14ac:dyDescent="0.25">
      <c r="A52" s="45" t="s">
        <v>809</v>
      </c>
      <c r="B52" s="31">
        <f>B55/About!$B$126</f>
        <v>2.180629641978563E-5</v>
      </c>
      <c r="C52" s="31">
        <f>C55/About!$B$126</f>
        <v>2.3933598349359314E-5</v>
      </c>
      <c r="D52" s="31">
        <f>D55/About!$B$126</f>
        <v>2.3395338772924564E-5</v>
      </c>
      <c r="E52" s="31">
        <f>E55/About!$B$126</f>
        <v>2.4208328480227721E-5</v>
      </c>
      <c r="F52" s="31">
        <f>F55/About!$B$126</f>
        <v>2.5247676834082488E-5</v>
      </c>
      <c r="G52" s="31">
        <f>G55/About!$B$126</f>
        <v>2.6042563242211137E-5</v>
      </c>
      <c r="H52" s="31">
        <f>H55/About!$B$126</f>
        <v>2.6493331201499645E-5</v>
      </c>
      <c r="I52" s="31">
        <f>I55/About!$B$126</f>
        <v>2.6586209670541131E-5</v>
      </c>
      <c r="J52" s="31">
        <f>J55/About!$B$126</f>
        <v>2.6956949278603129E-5</v>
      </c>
      <c r="K52" s="31">
        <f>K55/About!$B$126</f>
        <v>2.7193924507215665E-5</v>
      </c>
      <c r="L52" s="31">
        <f>L55/About!$B$126</f>
        <v>2.9981470040436857E-5</v>
      </c>
      <c r="M52" s="31">
        <f>M55/About!$B$126</f>
        <v>3.022671627420711E-5</v>
      </c>
      <c r="N52" s="31">
        <f>N55/About!$B$126</f>
        <v>3.0362929162672423E-5</v>
      </c>
      <c r="O52" s="31">
        <f>O55/About!$B$126</f>
        <v>3.1080073587740401E-5</v>
      </c>
      <c r="P52" s="31">
        <f>P55/About!$B$126</f>
        <v>3.122691945453237E-5</v>
      </c>
      <c r="Q52" s="31">
        <f>Q55/About!$B$126</f>
        <v>3.1413712090067371E-5</v>
      </c>
      <c r="R52" s="31">
        <f>R55/About!$B$126</f>
        <v>3.1673663041487532E-5</v>
      </c>
      <c r="S52" s="31">
        <f>S55/About!$B$126</f>
        <v>3.1861893993888614E-5</v>
      </c>
      <c r="T52" s="31">
        <f>T55/About!$B$126</f>
        <v>3.2061984911835239E-5</v>
      </c>
      <c r="U52" s="31">
        <f>U55/About!$B$126</f>
        <v>3.2242022285889009E-5</v>
      </c>
      <c r="V52" s="31">
        <f>V55/About!$B$126</f>
        <v>3.2241963077151643E-5</v>
      </c>
      <c r="W52" s="31">
        <f>W55/About!$B$126</f>
        <v>3.2311623523014148E-5</v>
      </c>
      <c r="X52" s="31">
        <f>X55/About!$B$126</f>
        <v>3.2719188233004687E-5</v>
      </c>
      <c r="Y52" s="31">
        <f>Y55/About!$B$126</f>
        <v>3.2847416140058921E-5</v>
      </c>
      <c r="Z52" s="31">
        <f>Z55/About!$B$126</f>
        <v>3.3033521043336861E-5</v>
      </c>
      <c r="AA52" s="31">
        <f>AA55/About!$B$126</f>
        <v>3.3372093910745254E-5</v>
      </c>
      <c r="AB52" s="31">
        <f>AB55/About!$B$126</f>
        <v>3.3353239116058074E-5</v>
      </c>
      <c r="AC52" s="31">
        <f>AC55/About!$B$126</f>
        <v>3.362514021248529E-5</v>
      </c>
      <c r="AD52" s="31">
        <f>AD55/About!$B$126</f>
        <v>3.3807606966578225E-5</v>
      </c>
      <c r="AE52" s="31">
        <f>AE55/About!$B$126</f>
        <v>3.3955620611851714E-5</v>
      </c>
      <c r="AF52" s="31">
        <f>AF55/About!$B$126</f>
        <v>3.4111504464676167E-5</v>
      </c>
    </row>
    <row r="53" spans="1:37" s="45" customFormat="1" x14ac:dyDescent="0.25">
      <c r="A53" s="45" t="s">
        <v>919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</row>
    <row r="54" spans="1:37" s="45" customFormat="1" x14ac:dyDescent="0.25">
      <c r="A54" s="45" t="s">
        <v>808</v>
      </c>
      <c r="B54" s="70">
        <f>B58</f>
        <v>2.7784288338924066</v>
      </c>
      <c r="C54" s="70">
        <f>C58</f>
        <v>3.2386305411829444</v>
      </c>
      <c r="D54" s="70">
        <f>D59</f>
        <v>3.1510999860158377</v>
      </c>
      <c r="E54" s="70">
        <f t="shared" ref="E54:AF54" si="13">D54*(1+E60)</f>
        <v>3.1930173967707014</v>
      </c>
      <c r="F54" s="70">
        <f t="shared" si="13"/>
        <v>3.2237139089824209</v>
      </c>
      <c r="G54" s="70">
        <f t="shared" si="13"/>
        <v>3.2679010073466834</v>
      </c>
      <c r="H54" s="70">
        <f t="shared" si="13"/>
        <v>3.3189393952853625</v>
      </c>
      <c r="I54" s="70">
        <f t="shared" si="13"/>
        <v>3.339355413322548</v>
      </c>
      <c r="J54" s="70">
        <f t="shared" si="13"/>
        <v>3.3757916942161432</v>
      </c>
      <c r="K54" s="70">
        <f t="shared" si="13"/>
        <v>3.4019342237009247</v>
      </c>
      <c r="L54" s="70">
        <f t="shared" si="13"/>
        <v>3.8560734273947168</v>
      </c>
      <c r="M54" s="70">
        <f t="shared" si="13"/>
        <v>3.876601027153749</v>
      </c>
      <c r="N54" s="70">
        <f t="shared" si="13"/>
        <v>3.8912038707118493</v>
      </c>
      <c r="O54" s="70">
        <f t="shared" si="13"/>
        <v>3.9921675299184649</v>
      </c>
      <c r="P54" s="70">
        <f t="shared" si="13"/>
        <v>4.0178137723829774</v>
      </c>
      <c r="Q54" s="70">
        <f t="shared" si="13"/>
        <v>4.0492434833016162</v>
      </c>
      <c r="R54" s="70">
        <f t="shared" si="13"/>
        <v>4.0788709468713531</v>
      </c>
      <c r="S54" s="70">
        <f t="shared" si="13"/>
        <v>4.097379518950591</v>
      </c>
      <c r="T54" s="70">
        <f t="shared" si="13"/>
        <v>4.1335186168424363</v>
      </c>
      <c r="U54" s="70">
        <f t="shared" si="13"/>
        <v>4.1681185252840782</v>
      </c>
      <c r="V54" s="70">
        <f t="shared" si="13"/>
        <v>4.1891092689776839</v>
      </c>
      <c r="W54" s="70">
        <f t="shared" si="13"/>
        <v>4.2169250332814876</v>
      </c>
      <c r="X54" s="70">
        <f t="shared" si="13"/>
        <v>4.2657980729546292</v>
      </c>
      <c r="Y54" s="70">
        <f t="shared" si="13"/>
        <v>4.297055439827643</v>
      </c>
      <c r="Z54" s="70">
        <f t="shared" si="13"/>
        <v>4.3230726393476226</v>
      </c>
      <c r="AA54" s="70">
        <f t="shared" si="13"/>
        <v>4.3487090616385942</v>
      </c>
      <c r="AB54" s="70">
        <f t="shared" si="13"/>
        <v>4.3859059149728505</v>
      </c>
      <c r="AC54" s="70">
        <f t="shared" si="13"/>
        <v>4.4166739916992421</v>
      </c>
      <c r="AD54" s="70">
        <f t="shared" si="13"/>
        <v>4.4557229297631151</v>
      </c>
      <c r="AE54" s="70">
        <f t="shared" si="13"/>
        <v>4.4863608891901032</v>
      </c>
      <c r="AF54" s="70">
        <f t="shared" si="13"/>
        <v>4.5196224307304318</v>
      </c>
    </row>
    <row r="55" spans="1:37" s="45" customFormat="1" x14ac:dyDescent="0.25">
      <c r="A55" s="45" t="s">
        <v>809</v>
      </c>
      <c r="B55" s="70">
        <f>B63</f>
        <v>2.9957708084465695</v>
      </c>
      <c r="C55" s="70">
        <f>C63</f>
        <v>3.288021674833332</v>
      </c>
      <c r="D55" s="70">
        <f>D64</f>
        <v>3.2140750359631496</v>
      </c>
      <c r="E55" s="70">
        <f>D55*(1+E65)</f>
        <v>3.3257643749421648</v>
      </c>
      <c r="F55" s="70">
        <f t="shared" ref="F55:AF55" si="14">E55*(1+F78)</f>
        <v>3.4685510911430861</v>
      </c>
      <c r="G55" s="70">
        <f t="shared" si="14"/>
        <v>3.577753380778208</v>
      </c>
      <c r="H55" s="70">
        <f t="shared" si="14"/>
        <v>3.6396803337932226</v>
      </c>
      <c r="I55" s="70">
        <f t="shared" si="14"/>
        <v>3.6524400707486113</v>
      </c>
      <c r="J55" s="70">
        <f t="shared" si="14"/>
        <v>3.7033726488437764</v>
      </c>
      <c r="K55" s="70">
        <f t="shared" si="14"/>
        <v>3.7359285427257953</v>
      </c>
      <c r="L55" s="70">
        <f t="shared" si="14"/>
        <v>4.118884335625256</v>
      </c>
      <c r="M55" s="70">
        <f t="shared" si="14"/>
        <v>4.1525765084668471</v>
      </c>
      <c r="N55" s="70">
        <f t="shared" si="14"/>
        <v>4.1712895712971001</v>
      </c>
      <c r="O55" s="70">
        <f t="shared" si="14"/>
        <v>4.2698115895573636</v>
      </c>
      <c r="P55" s="70">
        <f t="shared" si="14"/>
        <v>4.2899854215831112</v>
      </c>
      <c r="Q55" s="70">
        <f t="shared" si="14"/>
        <v>4.3156471806455459</v>
      </c>
      <c r="R55" s="70">
        <f t="shared" si="14"/>
        <v>4.3513595023025982</v>
      </c>
      <c r="S55" s="70">
        <f t="shared" si="14"/>
        <v>4.3772188587744116</v>
      </c>
      <c r="T55" s="70">
        <f t="shared" si="14"/>
        <v>4.4047075491728371</v>
      </c>
      <c r="U55" s="70">
        <f t="shared" si="14"/>
        <v>4.4294412636577176</v>
      </c>
      <c r="V55" s="70">
        <f t="shared" si="14"/>
        <v>4.4294331295021703</v>
      </c>
      <c r="W55" s="70">
        <f t="shared" si="14"/>
        <v>4.4390031512152071</v>
      </c>
      <c r="X55" s="70">
        <f t="shared" si="14"/>
        <v>4.4949947986384169</v>
      </c>
      <c r="Y55" s="70">
        <f t="shared" si="14"/>
        <v>4.5126108767374342</v>
      </c>
      <c r="Z55" s="70">
        <f t="shared" si="14"/>
        <v>4.5381781544546609</v>
      </c>
      <c r="AA55" s="70">
        <f t="shared" si="14"/>
        <v>4.5846916335520937</v>
      </c>
      <c r="AB55" s="70">
        <f t="shared" si="14"/>
        <v>4.5821013430031741</v>
      </c>
      <c r="AC55" s="70">
        <f t="shared" si="14"/>
        <v>4.6194553875314419</v>
      </c>
      <c r="AD55" s="70">
        <f t="shared" si="14"/>
        <v>4.6445228526754834</v>
      </c>
      <c r="AE55" s="70">
        <f t="shared" si="14"/>
        <v>4.6648571152768001</v>
      </c>
      <c r="AF55" s="70">
        <f t="shared" si="14"/>
        <v>4.6862725948616761</v>
      </c>
    </row>
    <row r="56" spans="1:37" s="45" customFormat="1" x14ac:dyDescent="0.25"/>
    <row r="57" spans="1:37" s="45" customFormat="1" x14ac:dyDescent="0.25">
      <c r="A57" s="59" t="s">
        <v>600</v>
      </c>
      <c r="B57" s="59"/>
      <c r="C57" s="59"/>
      <c r="D57" s="59"/>
    </row>
    <row r="58" spans="1:37" x14ac:dyDescent="0.25">
      <c r="A58" s="45" t="s">
        <v>599</v>
      </c>
      <c r="B58" s="62">
        <f>'EIA gasoline+diesel'!$B$2</f>
        <v>2.7784288338924066</v>
      </c>
      <c r="C58" s="70">
        <f>'EIA gasoline+diesel'!$B$41</f>
        <v>3.2386305411829444</v>
      </c>
    </row>
    <row r="59" spans="1:37" x14ac:dyDescent="0.25">
      <c r="A59" s="45" t="s">
        <v>607</v>
      </c>
      <c r="B59" s="62"/>
      <c r="D59" s="70">
        <f>C58*(1+'EIA Short Run'!AF19)</f>
        <v>3.1510999860158377</v>
      </c>
    </row>
    <row r="60" spans="1:37" x14ac:dyDescent="0.25">
      <c r="A60" s="45" t="s">
        <v>1061</v>
      </c>
      <c r="E60">
        <f>'AEO 2020 Pacific Table 3'!H25</f>
        <v>1.3302469277676881E-2</v>
      </c>
      <c r="F60" s="45">
        <f>'AEO 2020 Pacific Table 3'!I25</f>
        <v>9.6136376340338319E-3</v>
      </c>
      <c r="G60" s="45">
        <f>'AEO 2020 Pacific Table 3'!J25</f>
        <v>1.370689199222711E-2</v>
      </c>
      <c r="H60" s="45">
        <f>'AEO 2020 Pacific Table 3'!K25</f>
        <v>1.561809486393192E-2</v>
      </c>
      <c r="I60" s="45">
        <f>'AEO 2020 Pacific Table 3'!L25</f>
        <v>6.1513681347081326E-3</v>
      </c>
      <c r="J60" s="45">
        <f>'AEO 2020 Pacific Table 3'!M25</f>
        <v>1.0911171883121547E-2</v>
      </c>
      <c r="K60" s="45">
        <f>'AEO 2020 Pacific Table 3'!N25</f>
        <v>7.7441180774194558E-3</v>
      </c>
      <c r="L60" s="45">
        <f>'AEO 2020 Pacific Table 3'!O25</f>
        <v>0.1334944104826751</v>
      </c>
      <c r="M60" s="45">
        <f>'AEO 2020 Pacific Table 3'!P25</f>
        <v>5.3234462842947205E-3</v>
      </c>
      <c r="N60" s="45">
        <f>'AEO 2020 Pacific Table 3'!Q25</f>
        <v>3.7669193852589646E-3</v>
      </c>
      <c r="O60" s="45">
        <f>'AEO 2020 Pacific Table 3'!R25</f>
        <v>2.5946638254177624E-2</v>
      </c>
      <c r="P60" s="45">
        <f>'AEO 2020 Pacific Table 3'!S25</f>
        <v>6.424139836895988E-3</v>
      </c>
      <c r="Q60" s="45">
        <f>'AEO 2020 Pacific Table 3'!T25</f>
        <v>7.8225902690352671E-3</v>
      </c>
      <c r="R60" s="45">
        <f>'AEO 2020 Pacific Table 3'!U25</f>
        <v>7.3167898378835175E-3</v>
      </c>
      <c r="S60" s="45">
        <f>'AEO 2020 Pacific Table 3'!V25</f>
        <v>4.5376704289786102E-3</v>
      </c>
      <c r="T60" s="45">
        <f>'AEO 2020 Pacific Table 3'!W25</f>
        <v>8.8200513827678163E-3</v>
      </c>
      <c r="U60" s="45">
        <f>'AEO 2020 Pacific Table 3'!X25</f>
        <v>8.3705703660463867E-3</v>
      </c>
      <c r="V60" s="45">
        <f>'AEO 2020 Pacific Table 3'!Y25</f>
        <v>5.0360237038064035E-3</v>
      </c>
      <c r="W60" s="45">
        <f>'AEO 2020 Pacific Table 3'!Z25</f>
        <v>6.6400188006058118E-3</v>
      </c>
      <c r="X60" s="45">
        <f>'AEO 2020 Pacific Table 3'!AA25</f>
        <v>1.158973405678744E-2</v>
      </c>
      <c r="Y60" s="45">
        <f>'AEO 2020 Pacific Table 3'!AB25</f>
        <v>7.3274370559609173E-3</v>
      </c>
      <c r="Z60" s="45">
        <f>'AEO 2020 Pacific Table 3'!AC25</f>
        <v>6.0546576334194755E-3</v>
      </c>
      <c r="AA60" s="45">
        <f>'AEO 2020 Pacific Table 3'!AD25</f>
        <v>5.930139146317976E-3</v>
      </c>
      <c r="AB60" s="45">
        <f>'AEO 2020 Pacific Table 3'!AE25</f>
        <v>8.5535391784155087E-3</v>
      </c>
      <c r="AC60" s="45">
        <f>'AEO 2020 Pacific Table 3'!AF25</f>
        <v>7.0152158579949815E-3</v>
      </c>
      <c r="AD60" s="45">
        <f>'AEO 2020 Pacific Table 3'!AG25</f>
        <v>8.8412543323916435E-3</v>
      </c>
      <c r="AE60" s="45">
        <f>'AEO 2020 Pacific Table 3'!AH25</f>
        <v>6.8760916937483391E-3</v>
      </c>
      <c r="AF60" s="45">
        <f>'AEO 2020 Pacific Table 3'!AI25</f>
        <v>7.4139246400066932E-3</v>
      </c>
    </row>
    <row r="61" spans="1:37" s="45" customFormat="1" x14ac:dyDescent="0.25"/>
    <row r="62" spans="1:37" x14ac:dyDescent="0.25">
      <c r="A62" s="59" t="s">
        <v>601</v>
      </c>
      <c r="B62" s="59"/>
      <c r="C62" s="59"/>
      <c r="D62" s="59"/>
    </row>
    <row r="63" spans="1:37" x14ac:dyDescent="0.25">
      <c r="A63" s="45" t="s">
        <v>599</v>
      </c>
      <c r="B63" s="62">
        <f>'EIA gasoline+diesel'!B3</f>
        <v>2.9957708084465695</v>
      </c>
      <c r="C63" s="62">
        <f>'EIA gasoline+diesel'!C41</f>
        <v>3.288021674833332</v>
      </c>
    </row>
    <row r="64" spans="1:37" x14ac:dyDescent="0.25">
      <c r="A64" s="45" t="s">
        <v>822</v>
      </c>
      <c r="D64" s="70">
        <f>C63*(1+'EIA Short Run'!AF6)</f>
        <v>3.2140750359631496</v>
      </c>
    </row>
    <row r="65" spans="1:32" x14ac:dyDescent="0.25">
      <c r="A65" s="45" t="s">
        <v>1061</v>
      </c>
      <c r="E65">
        <f>'AEO 2020 Pacific Table 3'!H27</f>
        <v>3.4750072020501462E-2</v>
      </c>
      <c r="F65" s="45">
        <f>'AEO 2020 Pacific Table 3'!I27</f>
        <v>4.2933503430592379E-2</v>
      </c>
      <c r="G65" s="45">
        <f>'AEO 2020 Pacific Table 3'!J27</f>
        <v>3.1483546520035176E-2</v>
      </c>
      <c r="H65" s="45">
        <f>'AEO 2020 Pacific Table 3'!K27</f>
        <v>1.7308893717415643E-2</v>
      </c>
      <c r="I65" s="45">
        <f>'AEO 2020 Pacific Table 3'!L27</f>
        <v>3.5057301150650125E-3</v>
      </c>
      <c r="J65" s="45">
        <f>'AEO 2020 Pacific Table 3'!M27</f>
        <v>1.3944808705574597E-2</v>
      </c>
      <c r="K65" s="45">
        <f>'AEO 2020 Pacific Table 3'!N27</f>
        <v>8.790877119045264E-3</v>
      </c>
      <c r="L65" s="45">
        <f>'AEO 2020 Pacific Table 3'!O27</f>
        <v>0.10250618782447304</v>
      </c>
      <c r="M65" s="45">
        <f>'AEO 2020 Pacific Table 3'!P27</f>
        <v>8.1799269161747009E-3</v>
      </c>
      <c r="N65" s="45">
        <f>'AEO 2020 Pacific Table 3'!Q27</f>
        <v>4.5063740046928777E-3</v>
      </c>
      <c r="O65" s="45">
        <f>'AEO 2020 Pacific Table 3'!R27</f>
        <v>2.3619079082449531E-2</v>
      </c>
      <c r="P65" s="45">
        <f>'AEO 2020 Pacific Table 3'!S27</f>
        <v>4.7247593020466267E-3</v>
      </c>
      <c r="Q65" s="45">
        <f>'AEO 2020 Pacific Table 3'!T27</f>
        <v>5.9817823467018649E-3</v>
      </c>
      <c r="R65" s="45">
        <f>'AEO 2020 Pacific Table 3'!U27</f>
        <v>8.2750790697654637E-3</v>
      </c>
      <c r="S65" s="45">
        <f>'AEO 2020 Pacific Table 3'!V27</f>
        <v>5.9428223427941771E-3</v>
      </c>
      <c r="T65" s="45">
        <f>'AEO 2020 Pacific Table 3'!W27</f>
        <v>6.2799442489202342E-3</v>
      </c>
      <c r="U65" s="45">
        <f>'AEO 2020 Pacific Table 3'!X27</f>
        <v>5.6152909605825729E-3</v>
      </c>
      <c r="V65" s="45">
        <f>'AEO 2020 Pacific Table 3'!Y27</f>
        <v>-1.8363841088166525E-6</v>
      </c>
      <c r="W65" s="45">
        <f>'AEO 2020 Pacific Table 3'!Z27</f>
        <v>2.1605522497441061E-3</v>
      </c>
      <c r="X65" s="45">
        <f>'AEO 2020 Pacific Table 3'!AA27</f>
        <v>1.2613563342004374E-2</v>
      </c>
      <c r="Y65" s="45">
        <f>'AEO 2020 Pacific Table 3'!AB27</f>
        <v>3.9190430441329955E-3</v>
      </c>
      <c r="Z65" s="45">
        <f>'AEO 2020 Pacific Table 3'!AC27</f>
        <v>5.6657395054881474E-3</v>
      </c>
      <c r="AA65" s="45">
        <f>'AEO 2020 Pacific Table 3'!AD27</f>
        <v>1.024937265888856E-2</v>
      </c>
      <c r="AB65" s="45">
        <f>'AEO 2020 Pacific Table 3'!AE27</f>
        <v>-5.6498686410299539E-4</v>
      </c>
      <c r="AC65" s="45">
        <f>'AEO 2020 Pacific Table 3'!AF27</f>
        <v>8.1521646362768905E-3</v>
      </c>
      <c r="AD65" s="45">
        <f>'AEO 2020 Pacific Table 3'!AG27</f>
        <v>5.4264979399307233E-3</v>
      </c>
      <c r="AE65" s="45">
        <f>'AEO 2020 Pacific Table 3'!AH27</f>
        <v>4.3781166002021619E-3</v>
      </c>
      <c r="AF65" s="45">
        <f>'AEO 2020 Pacific Table 3'!AI27</f>
        <v>4.5908114773211698E-3</v>
      </c>
    </row>
    <row r="66" spans="1:32" s="45" customFormat="1" x14ac:dyDescent="0.25"/>
    <row r="67" spans="1:32" x14ac:dyDescent="0.25">
      <c r="A67" s="45" t="s">
        <v>1062</v>
      </c>
      <c r="E67" s="46"/>
      <c r="F67" s="46"/>
      <c r="G67" s="46"/>
    </row>
    <row r="68" spans="1:32" x14ac:dyDescent="0.25">
      <c r="D68" s="121"/>
      <c r="E68" s="121" t="s">
        <v>592</v>
      </c>
      <c r="F68" s="121" t="s">
        <v>592</v>
      </c>
      <c r="G68" s="121" t="s">
        <v>592</v>
      </c>
      <c r="H68" s="46"/>
    </row>
    <row r="69" spans="1:32" x14ac:dyDescent="0.25">
      <c r="B69" t="s">
        <v>915</v>
      </c>
      <c r="C69" t="s">
        <v>914</v>
      </c>
      <c r="D69" t="s">
        <v>920</v>
      </c>
      <c r="E69">
        <v>2020</v>
      </c>
      <c r="F69">
        <v>2021</v>
      </c>
      <c r="G69">
        <v>2022</v>
      </c>
    </row>
    <row r="70" spans="1:32" x14ac:dyDescent="0.25">
      <c r="A70" s="46" t="s">
        <v>916</v>
      </c>
      <c r="B70" s="70">
        <f>AggregateSEDS!D3</f>
        <v>28.61</v>
      </c>
      <c r="C70" s="70">
        <f>B70*About!$G$174</f>
        <v>25.693348275228136</v>
      </c>
      <c r="E70" s="31">
        <f>B52</f>
        <v>2.180629641978563E-5</v>
      </c>
      <c r="F70" s="31">
        <f>C52</f>
        <v>2.3933598349359314E-5</v>
      </c>
      <c r="G70" s="31">
        <f>D52</f>
        <v>2.3395338772924564E-5</v>
      </c>
    </row>
    <row r="71" spans="1:32" x14ac:dyDescent="0.25">
      <c r="A71" s="121" t="s">
        <v>260</v>
      </c>
      <c r="B71" s="70">
        <f>AggregateSEDS!D4</f>
        <v>14.8</v>
      </c>
      <c r="C71" s="70">
        <f>B71*About!$G$174</f>
        <v>13.29121127135185</v>
      </c>
      <c r="D71">
        <f>C71/$C$70</f>
        <v>0.517301642782244</v>
      </c>
      <c r="E71" s="31">
        <f>D71*$E$70</f>
        <v>1.1280432960951673E-5</v>
      </c>
      <c r="F71" s="31">
        <f>D71*$F$70</f>
        <v>1.2380889743813977E-5</v>
      </c>
      <c r="G71" s="31">
        <f>D71*$G$70</f>
        <v>1.2102447180681006E-5</v>
      </c>
    </row>
    <row r="72" spans="1:32" x14ac:dyDescent="0.25">
      <c r="A72" s="121" t="s">
        <v>261</v>
      </c>
      <c r="B72" s="70">
        <f>AggregateSEDS!D5</f>
        <v>21.61</v>
      </c>
      <c r="C72" s="70">
        <f>B72*About!$G$174</f>
        <v>19.406964565804962</v>
      </c>
      <c r="D72" s="45">
        <f t="shared" ref="D72:D74" si="15">C72/$C$70</f>
        <v>0.7553303040894791</v>
      </c>
      <c r="E72" s="31">
        <f t="shared" ref="E72:E74" si="16">D72*$E$70</f>
        <v>1.6470956505821999E-5</v>
      </c>
      <c r="F72" s="31">
        <f t="shared" ref="F72:F74" si="17">D72*$F$70</f>
        <v>1.8077772119177026E-5</v>
      </c>
      <c r="G72" s="31">
        <f t="shared" ref="G72:G74" si="18">D72*$G$70</f>
        <v>1.7671208349629491E-5</v>
      </c>
    </row>
    <row r="73" spans="1:32" x14ac:dyDescent="0.25">
      <c r="A73" s="121" t="s">
        <v>262</v>
      </c>
      <c r="B73" s="70">
        <f>AggregateSEDS!D6</f>
        <v>18.12</v>
      </c>
      <c r="C73" s="70">
        <f>B73*About!$G$174</f>
        <v>16.272753259249697</v>
      </c>
      <c r="D73" s="45">
        <f t="shared" si="15"/>
        <v>0.63334498427123387</v>
      </c>
      <c r="E73" s="31">
        <f t="shared" si="16"/>
        <v>1.3810908463002993E-5</v>
      </c>
      <c r="F73" s="31">
        <f t="shared" si="17"/>
        <v>1.5158224470129004E-5</v>
      </c>
      <c r="G73" s="31">
        <f t="shared" si="18"/>
        <v>1.4817320467158096E-5</v>
      </c>
    </row>
    <row r="74" spans="1:32" x14ac:dyDescent="0.25">
      <c r="A74" s="121" t="s">
        <v>263</v>
      </c>
      <c r="B74" s="70">
        <f>AggregateSEDS!D7</f>
        <v>17.84</v>
      </c>
      <c r="C74" s="70">
        <f>B74*About!$G$174</f>
        <v>16.021297910872768</v>
      </c>
      <c r="D74" s="45">
        <f t="shared" si="15"/>
        <v>0.62355819643481292</v>
      </c>
      <c r="E74" s="31">
        <f t="shared" si="16"/>
        <v>1.3597494866444445E-5</v>
      </c>
      <c r="F74" s="31">
        <f t="shared" si="17"/>
        <v>1.4923991420921709E-5</v>
      </c>
      <c r="G74" s="31">
        <f t="shared" si="18"/>
        <v>1.458835525022629E-5</v>
      </c>
    </row>
    <row r="75" spans="1:32" x14ac:dyDescent="0.25">
      <c r="A75" s="121"/>
    </row>
    <row r="77" spans="1:32" x14ac:dyDescent="0.25">
      <c r="B77" s="45"/>
      <c r="C77" s="45"/>
      <c r="D77" s="45"/>
      <c r="E77" s="45">
        <f>'AEO 2020 Pacific Table 3'!H1</f>
        <v>2023</v>
      </c>
      <c r="F77" s="45">
        <f>'AEO 2020 Pacific Table 3'!I1</f>
        <v>2024</v>
      </c>
      <c r="G77" s="45">
        <f>'AEO 2020 Pacific Table 3'!J1</f>
        <v>2025</v>
      </c>
      <c r="H77" s="45">
        <f>'AEO 2020 Pacific Table 3'!K1</f>
        <v>2026</v>
      </c>
      <c r="I77" s="45">
        <f>'AEO 2020 Pacific Table 3'!L1</f>
        <v>2027</v>
      </c>
      <c r="J77" s="45">
        <f>'AEO 2020 Pacific Table 3'!M1</f>
        <v>2028</v>
      </c>
      <c r="K77" s="45">
        <f>'AEO 2020 Pacific Table 3'!N1</f>
        <v>2029</v>
      </c>
      <c r="L77" s="45">
        <f>'AEO 2020 Pacific Table 3'!O1</f>
        <v>2030</v>
      </c>
      <c r="M77" s="45">
        <f>'AEO 2020 Pacific Table 3'!P1</f>
        <v>2031</v>
      </c>
      <c r="N77" s="45">
        <f>'AEO 2020 Pacific Table 3'!Q1</f>
        <v>2032</v>
      </c>
      <c r="O77" s="45">
        <f>'AEO 2020 Pacific Table 3'!R1</f>
        <v>2033</v>
      </c>
      <c r="P77" s="45">
        <f>'AEO 2020 Pacific Table 3'!S1</f>
        <v>2034</v>
      </c>
      <c r="Q77" s="45">
        <f>'AEO 2020 Pacific Table 3'!T1</f>
        <v>2035</v>
      </c>
      <c r="R77" s="45">
        <f>'AEO 2020 Pacific Table 3'!U1</f>
        <v>2036</v>
      </c>
      <c r="S77" s="45">
        <f>'AEO 2020 Pacific Table 3'!V1</f>
        <v>2037</v>
      </c>
      <c r="T77" s="45">
        <f>'AEO 2020 Pacific Table 3'!W1</f>
        <v>2038</v>
      </c>
      <c r="U77" s="45">
        <f>'AEO 2020 Pacific Table 3'!X1</f>
        <v>2039</v>
      </c>
      <c r="V77" s="45">
        <f>'AEO 2020 Pacific Table 3'!Y1</f>
        <v>2040</v>
      </c>
      <c r="W77" s="45">
        <f>'AEO 2020 Pacific Table 3'!Z1</f>
        <v>2041</v>
      </c>
      <c r="X77" s="45">
        <f>'AEO 2020 Pacific Table 3'!AA1</f>
        <v>2042</v>
      </c>
      <c r="Y77" s="45">
        <f>'AEO 2020 Pacific Table 3'!AB1</f>
        <v>2043</v>
      </c>
      <c r="Z77" s="45">
        <f>'AEO 2020 Pacific Table 3'!AC1</f>
        <v>2044</v>
      </c>
      <c r="AA77" s="45">
        <f>'AEO 2020 Pacific Table 3'!AD1</f>
        <v>2045</v>
      </c>
      <c r="AB77" s="45">
        <f>'AEO 2020 Pacific Table 3'!AE1</f>
        <v>2046</v>
      </c>
      <c r="AC77" s="45">
        <f>'AEO 2020 Pacific Table 3'!AF1</f>
        <v>2047</v>
      </c>
      <c r="AD77" s="45">
        <f>'AEO 2020 Pacific Table 3'!AG1</f>
        <v>2048</v>
      </c>
      <c r="AE77" s="45">
        <f>'AEO 2020 Pacific Table 3'!AH1</f>
        <v>2049</v>
      </c>
      <c r="AF77" s="45">
        <f>'AEO 2020 Pacific Table 3'!AI1</f>
        <v>2050</v>
      </c>
    </row>
    <row r="78" spans="1:32" x14ac:dyDescent="0.25">
      <c r="A78" s="45" t="s">
        <v>259</v>
      </c>
      <c r="B78" s="45"/>
      <c r="C78" s="45"/>
      <c r="D78" s="45"/>
      <c r="E78" s="45">
        <f>'AEO 2020 Pacific Table 3'!H27</f>
        <v>3.4750072020501462E-2</v>
      </c>
      <c r="F78" s="45">
        <f>'AEO 2020 Pacific Table 3'!I27</f>
        <v>4.2933503430592379E-2</v>
      </c>
      <c r="G78" s="45">
        <f>'AEO 2020 Pacific Table 3'!J27</f>
        <v>3.1483546520035176E-2</v>
      </c>
      <c r="H78" s="45">
        <f>'AEO 2020 Pacific Table 3'!K27</f>
        <v>1.7308893717415643E-2</v>
      </c>
      <c r="I78" s="45">
        <f>'AEO 2020 Pacific Table 3'!L27</f>
        <v>3.5057301150650125E-3</v>
      </c>
      <c r="J78" s="45">
        <f>'AEO 2020 Pacific Table 3'!M27</f>
        <v>1.3944808705574597E-2</v>
      </c>
      <c r="K78" s="45">
        <f>'AEO 2020 Pacific Table 3'!N27</f>
        <v>8.790877119045264E-3</v>
      </c>
      <c r="L78" s="45">
        <f>'AEO 2020 Pacific Table 3'!O27</f>
        <v>0.10250618782447304</v>
      </c>
      <c r="M78" s="45">
        <f>'AEO 2020 Pacific Table 3'!P27</f>
        <v>8.1799269161747009E-3</v>
      </c>
      <c r="N78" s="45">
        <f>'AEO 2020 Pacific Table 3'!Q27</f>
        <v>4.5063740046928777E-3</v>
      </c>
      <c r="O78" s="45">
        <f>'AEO 2020 Pacific Table 3'!R27</f>
        <v>2.3619079082449531E-2</v>
      </c>
      <c r="P78" s="45">
        <f>'AEO 2020 Pacific Table 3'!S27</f>
        <v>4.7247593020466267E-3</v>
      </c>
      <c r="Q78" s="45">
        <f>'AEO 2020 Pacific Table 3'!T27</f>
        <v>5.9817823467018649E-3</v>
      </c>
      <c r="R78" s="45">
        <f>'AEO 2020 Pacific Table 3'!U27</f>
        <v>8.2750790697654637E-3</v>
      </c>
      <c r="S78" s="45">
        <f>'AEO 2020 Pacific Table 3'!V27</f>
        <v>5.9428223427941771E-3</v>
      </c>
      <c r="T78" s="45">
        <f>'AEO 2020 Pacific Table 3'!W27</f>
        <v>6.2799442489202342E-3</v>
      </c>
      <c r="U78" s="45">
        <f>'AEO 2020 Pacific Table 3'!X27</f>
        <v>5.6152909605825729E-3</v>
      </c>
      <c r="V78" s="45">
        <f>'AEO 2020 Pacific Table 3'!Y27</f>
        <v>-1.8363841088166525E-6</v>
      </c>
      <c r="W78" s="45">
        <f>'AEO 2020 Pacific Table 3'!Z27</f>
        <v>2.1605522497441061E-3</v>
      </c>
      <c r="X78" s="45">
        <f>'AEO 2020 Pacific Table 3'!AA27</f>
        <v>1.2613563342004374E-2</v>
      </c>
      <c r="Y78" s="45">
        <f>'AEO 2020 Pacific Table 3'!AB27</f>
        <v>3.9190430441329955E-3</v>
      </c>
      <c r="Z78" s="45">
        <f>'AEO 2020 Pacific Table 3'!AC27</f>
        <v>5.6657395054881474E-3</v>
      </c>
      <c r="AA78" s="45">
        <f>'AEO 2020 Pacific Table 3'!AD27</f>
        <v>1.024937265888856E-2</v>
      </c>
      <c r="AB78" s="45">
        <f>'AEO 2020 Pacific Table 3'!AE27</f>
        <v>-5.6498686410299539E-4</v>
      </c>
      <c r="AC78" s="45">
        <f>'AEO 2020 Pacific Table 3'!AF27</f>
        <v>8.1521646362768905E-3</v>
      </c>
      <c r="AD78" s="45">
        <f>'AEO 2020 Pacific Table 3'!AG27</f>
        <v>5.4264979399307233E-3</v>
      </c>
      <c r="AE78" s="45">
        <f>'AEO 2020 Pacific Table 3'!AH27</f>
        <v>4.3781166002021619E-3</v>
      </c>
      <c r="AF78" s="45">
        <f>'AEO 2020 Pacific Table 3'!AI27</f>
        <v>4.5908114773211698E-3</v>
      </c>
    </row>
    <row r="79" spans="1:32" x14ac:dyDescent="0.25">
      <c r="A79" s="45" t="s">
        <v>260</v>
      </c>
      <c r="B79" s="45"/>
      <c r="C79" s="45"/>
      <c r="D79" s="45"/>
      <c r="E79" s="45">
        <f>'AEO 2020 Pacific Table 3'!H32</f>
        <v>-3.1728910829353751E-2</v>
      </c>
      <c r="F79" s="45">
        <f>'AEO 2020 Pacific Table 3'!I32</f>
        <v>-2.1613134397494533E-2</v>
      </c>
      <c r="G79" s="45">
        <f>'AEO 2020 Pacific Table 3'!J32</f>
        <v>-3.6091387433282988E-2</v>
      </c>
      <c r="H79" s="45">
        <f>'AEO 2020 Pacific Table 3'!K32</f>
        <v>2.0855669337910828E-2</v>
      </c>
      <c r="I79" s="45">
        <f>'AEO 2020 Pacific Table 3'!L32</f>
        <v>1.4579879848195827E-3</v>
      </c>
      <c r="J79" s="45">
        <f>'AEO 2020 Pacific Table 3'!M32</f>
        <v>2.0179172986214189E-2</v>
      </c>
      <c r="K79" s="45">
        <f>'AEO 2020 Pacific Table 3'!N32</f>
        <v>9.8489132079894459E-3</v>
      </c>
      <c r="L79" s="45">
        <f>'AEO 2020 Pacific Table 3'!O32</f>
        <v>7.8028954034710914E-3</v>
      </c>
      <c r="M79" s="45">
        <f>'AEO 2020 Pacific Table 3'!P32</f>
        <v>1.4917889433529296E-2</v>
      </c>
      <c r="N79" s="45">
        <f>'AEO 2020 Pacific Table 3'!Q32</f>
        <v>7.9903380327199201E-3</v>
      </c>
      <c r="O79" s="45">
        <f>'AEO 2020 Pacific Table 3'!R32</f>
        <v>1.920134703357047E-2</v>
      </c>
      <c r="P79" s="45">
        <f>'AEO 2020 Pacific Table 3'!S32</f>
        <v>1.0607510934087292E-2</v>
      </c>
      <c r="Q79" s="45">
        <f>'AEO 2020 Pacific Table 3'!T32</f>
        <v>1.0943862237563388E-2</v>
      </c>
      <c r="R79" s="45">
        <f>'AEO 2020 Pacific Table 3'!U32</f>
        <v>1.3043185993846282E-2</v>
      </c>
      <c r="S79" s="45">
        <f>'AEO 2020 Pacific Table 3'!V32</f>
        <v>5.495656256863244E-3</v>
      </c>
      <c r="T79" s="45">
        <f>'AEO 2020 Pacific Table 3'!W32</f>
        <v>1.0760595898022309E-2</v>
      </c>
      <c r="U79" s="45">
        <f>'AEO 2020 Pacific Table 3'!X32</f>
        <v>1.1192881491726854E-2</v>
      </c>
      <c r="V79" s="45">
        <f>'AEO 2020 Pacific Table 3'!Y32</f>
        <v>3.3937036486979999E-3</v>
      </c>
      <c r="W79" s="45">
        <f>'AEO 2020 Pacific Table 3'!Z32</f>
        <v>9.1414696023372211E-3</v>
      </c>
      <c r="X79" s="45">
        <f>'AEO 2020 Pacific Table 3'!AA32</f>
        <v>1.7333290057840803E-2</v>
      </c>
      <c r="Y79" s="45">
        <f>'AEO 2020 Pacific Table 3'!AB32</f>
        <v>7.3626716927590692E-3</v>
      </c>
      <c r="Z79" s="45">
        <f>'AEO 2020 Pacific Table 3'!AC32</f>
        <v>9.5951553168566878E-3</v>
      </c>
      <c r="AA79" s="45">
        <f>'AEO 2020 Pacific Table 3'!AD32</f>
        <v>1.9159360944616118E-2</v>
      </c>
      <c r="AB79" s="45">
        <f>'AEO 2020 Pacific Table 3'!AE32</f>
        <v>1.0018886041391771E-3</v>
      </c>
      <c r="AC79" s="45">
        <f>'AEO 2020 Pacific Table 3'!AF32</f>
        <v>1.7550031862319002E-2</v>
      </c>
      <c r="AD79" s="45">
        <f>'AEO 2020 Pacific Table 3'!AG32</f>
        <v>1.2979622038563151E-2</v>
      </c>
      <c r="AE79" s="45">
        <f>'AEO 2020 Pacific Table 3'!AH32</f>
        <v>9.7621591373961408E-3</v>
      </c>
      <c r="AF79" s="45">
        <f>'AEO 2020 Pacific Table 3'!AI32</f>
        <v>5.6757851057845869E-3</v>
      </c>
    </row>
    <row r="80" spans="1:32" x14ac:dyDescent="0.25">
      <c r="A80" s="45" t="s">
        <v>261</v>
      </c>
      <c r="B80" s="45"/>
      <c r="C80" s="45"/>
      <c r="D80" s="45"/>
      <c r="E80" s="45">
        <f>'AEO 2020 Pacific Table 3'!H4</f>
        <v>1.8032524467363632E-2</v>
      </c>
      <c r="F80" s="45">
        <f>'AEO 2020 Pacific Table 3'!I4</f>
        <v>2.7725449895576335E-2</v>
      </c>
      <c r="G80" s="45">
        <f>'AEO 2020 Pacific Table 3'!J4</f>
        <v>1.5014584554918284E-2</v>
      </c>
      <c r="H80" s="45">
        <f>'AEO 2020 Pacific Table 3'!K4</f>
        <v>1.6922638519807465E-2</v>
      </c>
      <c r="I80" s="45">
        <f>'AEO 2020 Pacific Table 3'!L4</f>
        <v>1.1875274096409081E-3</v>
      </c>
      <c r="J80" s="45">
        <f>'AEO 2020 Pacific Table 3'!M4</f>
        <v>1.6441652633531163E-2</v>
      </c>
      <c r="K80" s="45">
        <f>'AEO 2020 Pacific Table 3'!N4</f>
        <v>8.0541551009292427E-3</v>
      </c>
      <c r="L80" s="45">
        <f>'AEO 2020 Pacific Table 3'!O4</f>
        <v>1.0979520464571126E-2</v>
      </c>
      <c r="M80" s="45">
        <f>'AEO 2020 Pacific Table 3'!P4</f>
        <v>1.2182898081350143E-2</v>
      </c>
      <c r="N80" s="45">
        <f>'AEO 2020 Pacific Table 3'!Q4</f>
        <v>6.5429239641402303E-3</v>
      </c>
      <c r="O80" s="45">
        <f>'AEO 2020 Pacific Table 3'!R4</f>
        <v>1.6378840499513461E-2</v>
      </c>
      <c r="P80" s="45">
        <f>'AEO 2020 Pacific Table 3'!S4</f>
        <v>8.7227073898973086E-3</v>
      </c>
      <c r="Q80" s="45">
        <f>'AEO 2020 Pacific Table 3'!T4</f>
        <v>9.0160703679698154E-3</v>
      </c>
      <c r="R80" s="45">
        <f>'AEO 2020 Pacific Table 3'!U4</f>
        <v>1.0766283901275313E-2</v>
      </c>
      <c r="S80" s="45">
        <f>'AEO 2020 Pacific Table 3'!V4</f>
        <v>4.5464314150294536E-3</v>
      </c>
      <c r="T80" s="45">
        <f>'AEO 2020 Pacific Table 3'!W4</f>
        <v>8.9104067944586526E-3</v>
      </c>
      <c r="U80" s="45">
        <f>'AEO 2020 Pacific Table 3'!X4</f>
        <v>9.2855526280954098E-3</v>
      </c>
      <c r="V80" s="45">
        <f>'AEO 2020 Pacific Table 3'!Y4</f>
        <v>2.8206841411615433E-3</v>
      </c>
      <c r="W80" s="45">
        <f>'AEO 2020 Pacific Table 3'!Z4</f>
        <v>7.6022197788947659E-3</v>
      </c>
      <c r="X80" s="45">
        <f>'AEO 2020 Pacific Table 3'!AA4</f>
        <v>1.4436890987622282E-2</v>
      </c>
      <c r="Y80" s="45">
        <f>'AEO 2020 Pacific Table 3'!AB4</f>
        <v>6.1497513143396335E-3</v>
      </c>
      <c r="Z80" s="45">
        <f>'AEO 2020 Pacific Table 3'!AC4</f>
        <v>8.0243686200362728E-3</v>
      </c>
      <c r="AA80" s="45">
        <f>'AEO 2020 Pacific Table 3'!AD4</f>
        <v>1.6047642138194353E-2</v>
      </c>
      <c r="AB80" s="45">
        <f>'AEO 2020 Pacific Table 3'!AE4</f>
        <v>8.4170242713230061E-4</v>
      </c>
      <c r="AC80" s="45">
        <f>'AEO 2020 Pacific Table 3'!AF4</f>
        <v>1.4746998989409392E-2</v>
      </c>
      <c r="AD80" s="45">
        <f>'AEO 2020 Pacific Table 3'!AG4</f>
        <v>1.0936747653396408E-2</v>
      </c>
      <c r="AE80" s="45">
        <f>'AEO 2020 Pacific Table 3'!AH4</f>
        <v>8.2423487480546894E-3</v>
      </c>
      <c r="AF80" s="45">
        <f>'AEO 2020 Pacific Table 3'!AI4</f>
        <v>4.799340881467884E-3</v>
      </c>
    </row>
    <row r="81" spans="1:32" x14ac:dyDescent="0.25">
      <c r="A81" s="45" t="s">
        <v>262</v>
      </c>
      <c r="B81" s="45"/>
      <c r="C81" s="45"/>
      <c r="D81" s="45"/>
      <c r="E81" s="45">
        <f>'AEO 2020 Pacific Table 3'!H9</f>
        <v>-2.4717278632820697E-2</v>
      </c>
      <c r="F81" s="45">
        <f>'AEO 2020 Pacific Table 3'!I9</f>
        <v>-1.444071519948324E-2</v>
      </c>
      <c r="G81" s="45">
        <f>'AEO 2020 Pacific Table 3'!J9</f>
        <v>-2.8191831640613011E-2</v>
      </c>
      <c r="H81" s="45">
        <f>'AEO 2020 Pacific Table 3'!K9</f>
        <v>2.0265659662232621E-2</v>
      </c>
      <c r="I81" s="45">
        <f>'AEO 2020 Pacific Table 3'!L9</f>
        <v>2.2305775526202339E-3</v>
      </c>
      <c r="J81" s="45">
        <f>'AEO 2020 Pacific Table 3'!M9</f>
        <v>1.6740698505538176E-2</v>
      </c>
      <c r="K81" s="45">
        <f>'AEO 2020 Pacific Table 3'!N9</f>
        <v>9.8093360701398159E-3</v>
      </c>
      <c r="L81" s="45">
        <f>'AEO 2020 Pacific Table 3'!O9</f>
        <v>0.11915440218087972</v>
      </c>
      <c r="M81" s="45">
        <f>'AEO 2020 Pacific Table 3'!P9</f>
        <v>1.159094981656303E-2</v>
      </c>
      <c r="N81" s="45">
        <f>'AEO 2020 Pacific Table 3'!Q9</f>
        <v>7.2065010091890355E-3</v>
      </c>
      <c r="O81" s="45">
        <f>'AEO 2020 Pacific Table 3'!R9</f>
        <v>2.8886487178195388E-2</v>
      </c>
      <c r="P81" s="45">
        <f>'AEO 2020 Pacific Table 3'!S9</f>
        <v>7.4253537510404789E-3</v>
      </c>
      <c r="Q81" s="45">
        <f>'AEO 2020 Pacific Table 3'!T9</f>
        <v>8.7943715645975862E-3</v>
      </c>
      <c r="R81" s="45">
        <f>'AEO 2020 Pacific Table 3'!U9</f>
        <v>1.1582812954328248E-2</v>
      </c>
      <c r="S81" s="45">
        <f>'AEO 2020 Pacific Table 3'!V9</f>
        <v>4.0291975868185087E-3</v>
      </c>
      <c r="T81" s="45">
        <f>'AEO 2020 Pacific Table 3'!W9</f>
        <v>8.5642260375836735E-3</v>
      </c>
      <c r="U81" s="45">
        <f>'AEO 2020 Pacific Table 3'!X9</f>
        <v>8.7768751790920259E-3</v>
      </c>
      <c r="V81" s="45">
        <f>'AEO 2020 Pacific Table 3'!Y9</f>
        <v>1.0721918060064219E-3</v>
      </c>
      <c r="W81" s="45">
        <f>'AEO 2020 Pacific Table 3'!Z9</f>
        <v>7.0781723966327204E-3</v>
      </c>
      <c r="X81" s="45">
        <f>'AEO 2020 Pacific Table 3'!AA9</f>
        <v>1.4111820162984404E-2</v>
      </c>
      <c r="Y81" s="45">
        <f>'AEO 2020 Pacific Table 3'!AB9</f>
        <v>6.2254857121395151E-3</v>
      </c>
      <c r="Z81" s="45">
        <f>'AEO 2020 Pacific Table 3'!AC9</f>
        <v>7.4132010801391405E-3</v>
      </c>
      <c r="AA81" s="45">
        <f>'AEO 2020 Pacific Table 3'!AD9</f>
        <v>1.4869931334324987E-2</v>
      </c>
      <c r="AB81" s="45">
        <f>'AEO 2020 Pacific Table 3'!AE9</f>
        <v>3.7688086324397984E-5</v>
      </c>
      <c r="AC81" s="45">
        <f>'AEO 2020 Pacific Table 3'!AF9</f>
        <v>1.2737771605658517E-2</v>
      </c>
      <c r="AD81" s="45">
        <f>'AEO 2020 Pacific Table 3'!AG9</f>
        <v>7.4027796340016125E-3</v>
      </c>
      <c r="AE81" s="45">
        <f>'AEO 2020 Pacific Table 3'!AH9</f>
        <v>6.693664383321832E-3</v>
      </c>
      <c r="AF81" s="45">
        <f>'AEO 2020 Pacific Table 3'!AI9</f>
        <v>7.2667920486133679E-3</v>
      </c>
    </row>
    <row r="82" spans="1:32" x14ac:dyDescent="0.25">
      <c r="A82" s="45" t="s">
        <v>263</v>
      </c>
      <c r="B82" s="45"/>
      <c r="C82" s="45"/>
      <c r="D82" s="45"/>
      <c r="E82" s="45">
        <f>'AEO 2020 Pacific Table 3'!H15</f>
        <v>-2.1850463892742096E-2</v>
      </c>
      <c r="F82" s="45">
        <f>'AEO 2020 Pacific Table 3'!I15</f>
        <v>-1.1249626051993417E-2</v>
      </c>
      <c r="G82" s="45">
        <f>'AEO 2020 Pacific Table 3'!J15</f>
        <v>-2.5095196460099313E-2</v>
      </c>
      <c r="H82" s="45">
        <f>'AEO 2020 Pacific Table 3'!K15</f>
        <v>2.0508160752148792E-2</v>
      </c>
      <c r="I82" s="45">
        <f>'AEO 2020 Pacific Table 3'!L15</f>
        <v>2.3833708765410265E-3</v>
      </c>
      <c r="J82" s="45">
        <f>'AEO 2020 Pacific Table 3'!M15</f>
        <v>1.6488082071523767E-2</v>
      </c>
      <c r="K82" s="45">
        <f>'AEO 2020 Pacific Table 3'!N15</f>
        <v>9.9578003786431283E-3</v>
      </c>
      <c r="L82" s="45">
        <f>'AEO 2020 Pacific Table 3'!O15</f>
        <v>6.1419335892394043E-3</v>
      </c>
      <c r="M82" s="45">
        <f>'AEO 2020 Pacific Table 3'!P15</f>
        <v>1.2782332683233789E-2</v>
      </c>
      <c r="N82" s="45">
        <f>'AEO 2020 Pacific Table 3'!Q15</f>
        <v>8.1291874683963993E-3</v>
      </c>
      <c r="O82" s="45">
        <f>'AEO 2020 Pacific Table 3'!R15</f>
        <v>1.6269980933266211E-2</v>
      </c>
      <c r="P82" s="45">
        <f>'AEO 2020 Pacific Table 3'!S15</f>
        <v>8.1203184747904444E-3</v>
      </c>
      <c r="Q82" s="45">
        <f>'AEO 2020 Pacific Table 3'!T15</f>
        <v>9.8529007406706545E-3</v>
      </c>
      <c r="R82" s="45">
        <f>'AEO 2020 Pacific Table 3'!U15</f>
        <v>1.3169064314944953E-2</v>
      </c>
      <c r="S82" s="45">
        <f>'AEO 2020 Pacific Table 3'!V15</f>
        <v>4.4258653529454395E-3</v>
      </c>
      <c r="T82" s="45">
        <f>'AEO 2020 Pacific Table 3'!W15</f>
        <v>9.541936771297492E-3</v>
      </c>
      <c r="U82" s="45">
        <f>'AEO 2020 Pacific Table 3'!X15</f>
        <v>9.7405652197687931E-3</v>
      </c>
      <c r="V82" s="45">
        <f>'AEO 2020 Pacific Table 3'!Y15</f>
        <v>8.7642359833320837E-4</v>
      </c>
      <c r="W82" s="45">
        <f>'AEO 2020 Pacific Table 3'!Z15</f>
        <v>7.8250294496016396E-3</v>
      </c>
      <c r="X82" s="45">
        <f>'AEO 2020 Pacific Table 3'!AA15</f>
        <v>1.5721529474655944E-2</v>
      </c>
      <c r="Y82" s="45">
        <f>'AEO 2020 Pacific Table 3'!AB15</f>
        <v>6.9648208737560372E-3</v>
      </c>
      <c r="Z82" s="45">
        <f>'AEO 2020 Pacific Table 3'!AC15</f>
        <v>8.157962126673822E-3</v>
      </c>
      <c r="AA82" s="45">
        <f>'AEO 2020 Pacific Table 3'!AD15</f>
        <v>1.6358449433092368E-2</v>
      </c>
      <c r="AB82" s="45">
        <f>'AEO 2020 Pacific Table 3'!AE15</f>
        <v>-1.0696085966077824E-4</v>
      </c>
      <c r="AC82" s="45">
        <f>'AEO 2020 Pacific Table 3'!AF15</f>
        <v>1.3804011991583076E-2</v>
      </c>
      <c r="AD82" s="45">
        <f>'AEO 2020 Pacific Table 3'!AG15</f>
        <v>7.5721617882635924E-3</v>
      </c>
      <c r="AE82" s="45">
        <f>'AEO 2020 Pacific Table 3'!AH15</f>
        <v>7.1456222793252E-3</v>
      </c>
      <c r="AF82" s="45">
        <f>'AEO 2020 Pacific Table 3'!AI15</f>
        <v>8.5240168688304231E-3</v>
      </c>
    </row>
  </sheetData>
  <phoneticPr fontId="34" type="noConversion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61B09-0F73-4324-A4F8-E648FE052847}">
  <sheetPr>
    <tabColor theme="9" tint="0.79998168889431442"/>
  </sheetPr>
  <dimension ref="A1:AQ40"/>
  <sheetViews>
    <sheetView workbookViewId="0">
      <selection activeCell="B3" sqref="B3:AF7"/>
    </sheetView>
  </sheetViews>
  <sheetFormatPr defaultRowHeight="15" x14ac:dyDescent="0.25"/>
  <cols>
    <col min="1" max="1" width="18" customWidth="1"/>
    <col min="2" max="2" width="11.85546875" bestFit="1" customWidth="1"/>
  </cols>
  <sheetData>
    <row r="1" spans="1:43" s="153" customFormat="1" x14ac:dyDescent="0.25">
      <c r="B1" s="153">
        <v>2020</v>
      </c>
      <c r="C1" s="153">
        <v>2021</v>
      </c>
      <c r="D1" s="153">
        <v>2022</v>
      </c>
      <c r="E1" s="153">
        <v>2023</v>
      </c>
      <c r="F1" s="153">
        <v>2024</v>
      </c>
      <c r="G1" s="153">
        <v>2025</v>
      </c>
      <c r="H1" s="153">
        <v>2026</v>
      </c>
      <c r="I1" s="153">
        <v>2027</v>
      </c>
      <c r="J1" s="153">
        <v>2028</v>
      </c>
      <c r="K1" s="153">
        <v>2029</v>
      </c>
      <c r="L1" s="153">
        <v>2030</v>
      </c>
      <c r="M1" s="153">
        <v>2031</v>
      </c>
      <c r="N1" s="153">
        <v>2032</v>
      </c>
      <c r="O1" s="153">
        <v>2033</v>
      </c>
      <c r="P1" s="153">
        <v>2034</v>
      </c>
      <c r="Q1" s="153">
        <v>2035</v>
      </c>
      <c r="R1" s="153">
        <v>2036</v>
      </c>
      <c r="S1" s="153">
        <v>2037</v>
      </c>
      <c r="T1" s="153">
        <v>2038</v>
      </c>
      <c r="U1" s="153">
        <v>2039</v>
      </c>
      <c r="V1" s="153">
        <v>2040</v>
      </c>
      <c r="W1" s="153">
        <v>2041</v>
      </c>
      <c r="X1" s="153">
        <v>2042</v>
      </c>
      <c r="Y1" s="153">
        <v>2043</v>
      </c>
      <c r="Z1" s="153">
        <v>2044</v>
      </c>
      <c r="AA1" s="153">
        <v>2045</v>
      </c>
      <c r="AB1" s="153">
        <v>2046</v>
      </c>
      <c r="AC1" s="153">
        <v>2047</v>
      </c>
      <c r="AD1" s="153">
        <v>2048</v>
      </c>
      <c r="AE1" s="153">
        <v>2049</v>
      </c>
      <c r="AF1" s="153">
        <v>2050</v>
      </c>
    </row>
    <row r="2" spans="1:43" s="153" customFormat="1" x14ac:dyDescent="0.25">
      <c r="A2" s="59" t="s">
        <v>1148</v>
      </c>
    </row>
    <row r="3" spans="1:43" s="153" customFormat="1" x14ac:dyDescent="0.25">
      <c r="A3" s="153" t="s">
        <v>259</v>
      </c>
      <c r="B3" s="31">
        <f>B17-B10</f>
        <v>1.1483889681613627E-5</v>
      </c>
      <c r="C3" s="31">
        <f t="shared" ref="C3:AF3" si="0">C17-C10</f>
        <v>6.1784089949024351E-6</v>
      </c>
      <c r="D3" s="31">
        <f t="shared" si="0"/>
        <v>1.0133522671400153E-5</v>
      </c>
      <c r="E3" s="31">
        <f t="shared" si="0"/>
        <v>1.0781218560405091E-5</v>
      </c>
      <c r="F3" s="31">
        <f t="shared" si="0"/>
        <v>1.0763895779648563E-5</v>
      </c>
      <c r="G3" s="31">
        <f t="shared" si="0"/>
        <v>1.1015535798414793E-5</v>
      </c>
      <c r="H3" s="31">
        <f t="shared" si="0"/>
        <v>1.0991492992813444E-5</v>
      </c>
      <c r="I3" s="31">
        <f t="shared" si="0"/>
        <v>1.1399322920815712E-5</v>
      </c>
      <c r="J3" s="31">
        <f t="shared" si="0"/>
        <v>1.1417947599541838E-5</v>
      </c>
      <c r="K3" s="31">
        <f t="shared" si="0"/>
        <v>1.1858044233537854E-5</v>
      </c>
      <c r="L3" s="31">
        <f t="shared" si="0"/>
        <v>1.1779804016751384E-5</v>
      </c>
      <c r="M3" s="31">
        <f t="shared" si="0"/>
        <v>1.2134549679615131E-5</v>
      </c>
      <c r="N3" s="31">
        <f t="shared" si="0"/>
        <v>1.2440878658432423E-5</v>
      </c>
      <c r="O3" s="31">
        <f t="shared" si="0"/>
        <v>1.2537861646010137E-5</v>
      </c>
      <c r="P3" s="31">
        <f t="shared" si="0"/>
        <v>1.2950435714716107E-5</v>
      </c>
      <c r="Q3" s="31">
        <f t="shared" si="0"/>
        <v>1.319213002602759E-5</v>
      </c>
      <c r="R3" s="31">
        <f t="shared" si="0"/>
        <v>1.3419652347667966E-5</v>
      </c>
      <c r="S3" s="31">
        <f t="shared" si="0"/>
        <v>1.3630266021437175E-5</v>
      </c>
      <c r="T3" s="31">
        <f t="shared" si="0"/>
        <v>1.3826927388502366E-5</v>
      </c>
      <c r="U3" s="31">
        <f t="shared" si="0"/>
        <v>1.3992229644396709E-5</v>
      </c>
      <c r="V3" s="31">
        <f t="shared" si="0"/>
        <v>1.4230113700994225E-5</v>
      </c>
      <c r="W3" s="31">
        <f t="shared" si="0"/>
        <v>1.4295489423100727E-5</v>
      </c>
      <c r="X3" s="31">
        <f t="shared" si="0"/>
        <v>1.4494121689772215E-5</v>
      </c>
      <c r="Y3" s="31">
        <f t="shared" si="0"/>
        <v>1.4823730014453212E-5</v>
      </c>
      <c r="Z3" s="31">
        <f t="shared" si="0"/>
        <v>1.4994600552390128E-5</v>
      </c>
      <c r="AA3" s="31">
        <f t="shared" si="0"/>
        <v>1.5192221907964373E-5</v>
      </c>
      <c r="AB3" s="31">
        <f t="shared" si="0"/>
        <v>1.5553960025763918E-5</v>
      </c>
      <c r="AC3" s="31">
        <f t="shared" si="0"/>
        <v>1.5583663005819079E-5</v>
      </c>
      <c r="AD3" s="31">
        <f t="shared" si="0"/>
        <v>1.5942121158498742E-5</v>
      </c>
      <c r="AE3" s="31">
        <f t="shared" si="0"/>
        <v>1.6234850386094401E-5</v>
      </c>
      <c r="AF3" s="31">
        <f t="shared" si="0"/>
        <v>1.6439359071700389E-5</v>
      </c>
    </row>
    <row r="4" spans="1:43" s="153" customFormat="1" x14ac:dyDescent="0.25">
      <c r="A4" s="153" t="s">
        <v>260</v>
      </c>
      <c r="B4" s="31">
        <f>B7</f>
        <v>2.3914147220033092E-5</v>
      </c>
      <c r="C4" s="31">
        <f t="shared" ref="C4:AF4" si="1">C7</f>
        <v>1.9985841623025038E-5</v>
      </c>
      <c r="D4" s="31">
        <f t="shared" si="1"/>
        <v>2.4704503525407217E-5</v>
      </c>
      <c r="E4" s="31">
        <f t="shared" si="1"/>
        <v>2.4148906518659068E-5</v>
      </c>
      <c r="F4" s="31">
        <f t="shared" si="1"/>
        <v>2.4988082759398827E-5</v>
      </c>
      <c r="G4" s="31">
        <f t="shared" si="1"/>
        <v>2.6060908696273404E-5</v>
      </c>
      <c r="H4" s="31">
        <f t="shared" si="1"/>
        <v>2.6881398527566917E-5</v>
      </c>
      <c r="I4" s="31">
        <f t="shared" si="1"/>
        <v>2.7346685797656069E-5</v>
      </c>
      <c r="J4" s="31">
        <f t="shared" si="1"/>
        <v>2.7442555897604129E-5</v>
      </c>
      <c r="K4" s="31">
        <f t="shared" si="1"/>
        <v>2.7825237089988259E-5</v>
      </c>
      <c r="L4" s="31">
        <f t="shared" si="1"/>
        <v>2.8069845330054641E-5</v>
      </c>
      <c r="M4" s="31">
        <f t="shared" si="1"/>
        <v>3.0947178167661133E-5</v>
      </c>
      <c r="N4" s="31">
        <f t="shared" si="1"/>
        <v>3.1200323823334439E-5</v>
      </c>
      <c r="O4" s="31">
        <f t="shared" si="1"/>
        <v>3.1340924151549911E-5</v>
      </c>
      <c r="P4" s="31">
        <f t="shared" si="1"/>
        <v>3.2081167917602417E-5</v>
      </c>
      <c r="Q4" s="31">
        <f t="shared" si="1"/>
        <v>3.2232743714141628E-5</v>
      </c>
      <c r="R4" s="31">
        <f t="shared" si="1"/>
        <v>3.2425552971476648E-5</v>
      </c>
      <c r="S4" s="31">
        <f t="shared" si="1"/>
        <v>3.2693876986196479E-5</v>
      </c>
      <c r="T4" s="31">
        <f t="shared" si="1"/>
        <v>3.2888170888822611E-5</v>
      </c>
      <c r="U4" s="31">
        <f t="shared" si="1"/>
        <v>3.3094706768453379E-5</v>
      </c>
      <c r="V4" s="31">
        <f t="shared" si="1"/>
        <v>3.3280543176213413E-5</v>
      </c>
      <c r="W4" s="31">
        <f t="shared" si="1"/>
        <v>3.328048206035279E-5</v>
      </c>
      <c r="X4" s="31">
        <f t="shared" si="1"/>
        <v>3.3352386280740848E-5</v>
      </c>
      <c r="Y4" s="31">
        <f t="shared" si="1"/>
        <v>3.3773078717699971E-5</v>
      </c>
      <c r="Z4" s="31">
        <f t="shared" si="1"/>
        <v>3.3905436866927529E-5</v>
      </c>
      <c r="AA4" s="31">
        <f t="shared" si="1"/>
        <v>3.4097536240035316E-5</v>
      </c>
      <c r="AB4" s="31">
        <f t="shared" si="1"/>
        <v>3.4447014595709397E-5</v>
      </c>
      <c r="AC4" s="31">
        <f t="shared" si="1"/>
        <v>3.4427552484955254E-5</v>
      </c>
      <c r="AD4" s="31">
        <f t="shared" si="1"/>
        <v>3.4708211560836673E-5</v>
      </c>
      <c r="AE4" s="31">
        <f t="shared" si="1"/>
        <v>3.4896555599370235E-5</v>
      </c>
      <c r="AF4" s="31">
        <f t="shared" si="1"/>
        <v>3.5049336788729713E-5</v>
      </c>
    </row>
    <row r="5" spans="1:43" s="153" customFormat="1" x14ac:dyDescent="0.25">
      <c r="A5" s="153" t="s">
        <v>261</v>
      </c>
      <c r="B5" s="31">
        <f>(1-'Sales taxes'!$B$1)*B19</f>
        <v>1.8975177295895667E-5</v>
      </c>
      <c r="C5" s="31">
        <f>(1-'Sales taxes'!$B$1)*C19</f>
        <v>1.5858181548991342E-5</v>
      </c>
      <c r="D5" s="31">
        <f>(1-'Sales taxes'!$B$1)*D19</f>
        <v>1.9602301938201116E-5</v>
      </c>
      <c r="E5" s="31">
        <f>(1-'Sales taxes'!$B$1)*E19</f>
        <v>1.9161451942125008E-5</v>
      </c>
      <c r="F5" s="31">
        <f>(1-'Sales taxes'!$B$1)*F19</f>
        <v>1.9827313777131229E-5</v>
      </c>
      <c r="G5" s="31">
        <f>(1-'Sales taxes'!$B$1)*G19</f>
        <v>2.0678569821201126E-5</v>
      </c>
      <c r="H5" s="31">
        <f>(1-'Sales taxes'!$B$1)*H19</f>
        <v>2.1329604536134706E-5</v>
      </c>
      <c r="I5" s="31">
        <f>(1-'Sales taxes'!$B$1)*I19</f>
        <v>2.1698796394085167E-5</v>
      </c>
      <c r="J5" s="31">
        <f>(1-'Sales taxes'!$B$1)*J19</f>
        <v>2.1774866518064576E-5</v>
      </c>
      <c r="K5" s="31">
        <f>(1-'Sales taxes'!$B$1)*K19</f>
        <v>2.207851286624841E-5</v>
      </c>
      <c r="L5" s="31">
        <f>(1-'Sales taxes'!$B$1)*L19</f>
        <v>2.2272602359826856E-5</v>
      </c>
      <c r="M5" s="31">
        <f>(1-'Sales taxes'!$B$1)*M19</f>
        <v>2.4555681920663069E-5</v>
      </c>
      <c r="N5" s="31">
        <f>(1-'Sales taxes'!$B$1)*N19</f>
        <v>2.4756545604150924E-5</v>
      </c>
      <c r="O5" s="31">
        <f>(1-'Sales taxes'!$B$1)*O19</f>
        <v>2.4868107857707466E-5</v>
      </c>
      <c r="P5" s="31">
        <f>(1-'Sales taxes'!$B$1)*P19</f>
        <v>2.5455469663829542E-5</v>
      </c>
      <c r="Q5" s="31">
        <f>(1-'Sales taxes'!$B$1)*Q19</f>
        <v>2.5575740630911687E-5</v>
      </c>
      <c r="R5" s="31">
        <f>(1-'Sales taxes'!$B$1)*R19</f>
        <v>2.5728729144721501E-5</v>
      </c>
      <c r="S5" s="31">
        <f>(1-'Sales taxes'!$B$1)*S19</f>
        <v>2.5941636412758648E-5</v>
      </c>
      <c r="T5" s="31">
        <f>(1-'Sales taxes'!$B$1)*T19</f>
        <v>2.6095802949241036E-5</v>
      </c>
      <c r="U5" s="31">
        <f>(1-'Sales taxes'!$B$1)*U19</f>
        <v>2.6259683136893079E-5</v>
      </c>
      <c r="V5" s="31">
        <f>(1-'Sales taxes'!$B$1)*V19</f>
        <v>2.640713889823944E-5</v>
      </c>
      <c r="W5" s="31">
        <f>(1-'Sales taxes'!$B$1)*W19</f>
        <v>2.6407090404589207E-5</v>
      </c>
      <c r="X5" s="31">
        <f>(1-'Sales taxes'!$B$1)*X19</f>
        <v>2.6464144303172038E-5</v>
      </c>
      <c r="Y5" s="31">
        <f>(1-'Sales taxes'!$B$1)*Y19</f>
        <v>2.6797951463632041E-5</v>
      </c>
      <c r="Z5" s="31">
        <f>(1-'Sales taxes'!$B$1)*Z19</f>
        <v>2.6902973788912598E-5</v>
      </c>
      <c r="AA5" s="31">
        <f>(1-'Sales taxes'!$B$1)*AA19</f>
        <v>2.7055399030323555E-5</v>
      </c>
      <c r="AB5" s="31">
        <f>(1-'Sales taxes'!$B$1)*AB19</f>
        <v>2.7332699897420275E-5</v>
      </c>
      <c r="AC5" s="31">
        <f>(1-'Sales taxes'!$B$1)*AC19</f>
        <v>2.7317257281017762E-5</v>
      </c>
      <c r="AD5" s="31">
        <f>(1-'Sales taxes'!$B$1)*AD19</f>
        <v>2.7539952059784157E-5</v>
      </c>
      <c r="AE5" s="31">
        <f>(1-'Sales taxes'!$B$1)*AE19</f>
        <v>2.7689397552902367E-5</v>
      </c>
      <c r="AF5" s="31">
        <f>(1-'Sales taxes'!$B$1)*AF19</f>
        <v>2.7810624963978327E-5</v>
      </c>
    </row>
    <row r="6" spans="1:43" s="153" customFormat="1" x14ac:dyDescent="0.25">
      <c r="A6" s="153" t="s">
        <v>262</v>
      </c>
      <c r="B6" s="31">
        <f>(1-'Sales taxes'!$B$1)*B20</f>
        <v>1.8975177295895667E-5</v>
      </c>
      <c r="C6" s="31">
        <f>(1-'Sales taxes'!$B$1)*C20</f>
        <v>1.5858181548991342E-5</v>
      </c>
      <c r="D6" s="31">
        <f>(1-'Sales taxes'!$B$1)*D20</f>
        <v>1.9602301938201116E-5</v>
      </c>
      <c r="E6" s="31">
        <f>(1-'Sales taxes'!$B$1)*E20</f>
        <v>1.9161451942125008E-5</v>
      </c>
      <c r="F6" s="31">
        <f>(1-'Sales taxes'!$B$1)*F20</f>
        <v>1.9827313777131229E-5</v>
      </c>
      <c r="G6" s="31">
        <f>(1-'Sales taxes'!$B$1)*G20</f>
        <v>2.0678569821201126E-5</v>
      </c>
      <c r="H6" s="31">
        <f>(1-'Sales taxes'!$B$1)*H20</f>
        <v>2.1329604536134706E-5</v>
      </c>
      <c r="I6" s="31">
        <f>(1-'Sales taxes'!$B$1)*I20</f>
        <v>2.1698796394085167E-5</v>
      </c>
      <c r="J6" s="31">
        <f>(1-'Sales taxes'!$B$1)*J20</f>
        <v>2.1774866518064576E-5</v>
      </c>
      <c r="K6" s="31">
        <f>(1-'Sales taxes'!$B$1)*K20</f>
        <v>2.207851286624841E-5</v>
      </c>
      <c r="L6" s="31">
        <f>(1-'Sales taxes'!$B$1)*L20</f>
        <v>2.2272602359826856E-5</v>
      </c>
      <c r="M6" s="31">
        <f>(1-'Sales taxes'!$B$1)*M20</f>
        <v>2.4555681920663069E-5</v>
      </c>
      <c r="N6" s="31">
        <f>(1-'Sales taxes'!$B$1)*N20</f>
        <v>2.4756545604150924E-5</v>
      </c>
      <c r="O6" s="31">
        <f>(1-'Sales taxes'!$B$1)*O20</f>
        <v>2.4868107857707466E-5</v>
      </c>
      <c r="P6" s="31">
        <f>(1-'Sales taxes'!$B$1)*P20</f>
        <v>2.5455469663829542E-5</v>
      </c>
      <c r="Q6" s="31">
        <f>(1-'Sales taxes'!$B$1)*Q20</f>
        <v>2.5575740630911687E-5</v>
      </c>
      <c r="R6" s="31">
        <f>(1-'Sales taxes'!$B$1)*R20</f>
        <v>2.5728729144721501E-5</v>
      </c>
      <c r="S6" s="31">
        <f>(1-'Sales taxes'!$B$1)*S20</f>
        <v>2.5941636412758648E-5</v>
      </c>
      <c r="T6" s="31">
        <f>(1-'Sales taxes'!$B$1)*T20</f>
        <v>2.6095802949241036E-5</v>
      </c>
      <c r="U6" s="31">
        <f>(1-'Sales taxes'!$B$1)*U20</f>
        <v>2.6259683136893079E-5</v>
      </c>
      <c r="V6" s="31">
        <f>(1-'Sales taxes'!$B$1)*V20</f>
        <v>2.640713889823944E-5</v>
      </c>
      <c r="W6" s="31">
        <f>(1-'Sales taxes'!$B$1)*W20</f>
        <v>2.6407090404589207E-5</v>
      </c>
      <c r="X6" s="31">
        <f>(1-'Sales taxes'!$B$1)*X20</f>
        <v>2.6464144303172038E-5</v>
      </c>
      <c r="Y6" s="31">
        <f>(1-'Sales taxes'!$B$1)*Y20</f>
        <v>2.6797951463632041E-5</v>
      </c>
      <c r="Z6" s="31">
        <f>(1-'Sales taxes'!$B$1)*Z20</f>
        <v>2.6902973788912598E-5</v>
      </c>
      <c r="AA6" s="31">
        <f>(1-'Sales taxes'!$B$1)*AA20</f>
        <v>2.7055399030323555E-5</v>
      </c>
      <c r="AB6" s="31">
        <f>(1-'Sales taxes'!$B$1)*AB20</f>
        <v>2.7332699897420275E-5</v>
      </c>
      <c r="AC6" s="31">
        <f>(1-'Sales taxes'!$B$1)*AC20</f>
        <v>2.7317257281017762E-5</v>
      </c>
      <c r="AD6" s="31">
        <f>(1-'Sales taxes'!$B$1)*AD20</f>
        <v>2.7539952059784157E-5</v>
      </c>
      <c r="AE6" s="31">
        <f>(1-'Sales taxes'!$B$1)*AE20</f>
        <v>2.7689397552902367E-5</v>
      </c>
      <c r="AF6" s="31">
        <f>(1-'Sales taxes'!$B$1)*AF20</f>
        <v>2.7810624963978327E-5</v>
      </c>
    </row>
    <row r="7" spans="1:43" s="153" customFormat="1" x14ac:dyDescent="0.25">
      <c r="A7" s="153" t="s">
        <v>263</v>
      </c>
      <c r="B7" s="31">
        <f>(1-'Sales taxes'!$B$1)*B21</f>
        <v>2.3914147220033092E-5</v>
      </c>
      <c r="C7" s="31">
        <f>(1-'Sales taxes'!$B$1)*C21</f>
        <v>1.9985841623025038E-5</v>
      </c>
      <c r="D7" s="31">
        <f>(1-'Sales taxes'!$B$1)*D21</f>
        <v>2.4704503525407217E-5</v>
      </c>
      <c r="E7" s="31">
        <f>(1-'Sales taxes'!$B$1)*E21</f>
        <v>2.4148906518659068E-5</v>
      </c>
      <c r="F7" s="31">
        <f>(1-'Sales taxes'!$B$1)*F21</f>
        <v>2.4988082759398827E-5</v>
      </c>
      <c r="G7" s="31">
        <f>(1-'Sales taxes'!$B$1)*G21</f>
        <v>2.6060908696273404E-5</v>
      </c>
      <c r="H7" s="31">
        <f>(1-'Sales taxes'!$B$1)*H21</f>
        <v>2.6881398527566917E-5</v>
      </c>
      <c r="I7" s="31">
        <f>(1-'Sales taxes'!$B$1)*I21</f>
        <v>2.7346685797656069E-5</v>
      </c>
      <c r="J7" s="31">
        <f>(1-'Sales taxes'!$B$1)*J21</f>
        <v>2.7442555897604129E-5</v>
      </c>
      <c r="K7" s="31">
        <f>(1-'Sales taxes'!$B$1)*K21</f>
        <v>2.7825237089988259E-5</v>
      </c>
      <c r="L7" s="31">
        <f>(1-'Sales taxes'!$B$1)*L21</f>
        <v>2.8069845330054641E-5</v>
      </c>
      <c r="M7" s="31">
        <f>(1-'Sales taxes'!$B$1)*M21</f>
        <v>3.0947178167661133E-5</v>
      </c>
      <c r="N7" s="31">
        <f>(1-'Sales taxes'!$B$1)*N21</f>
        <v>3.1200323823334439E-5</v>
      </c>
      <c r="O7" s="31">
        <f>(1-'Sales taxes'!$B$1)*O21</f>
        <v>3.1340924151549911E-5</v>
      </c>
      <c r="P7" s="31">
        <f>(1-'Sales taxes'!$B$1)*P21</f>
        <v>3.2081167917602417E-5</v>
      </c>
      <c r="Q7" s="31">
        <f>(1-'Sales taxes'!$B$1)*Q21</f>
        <v>3.2232743714141628E-5</v>
      </c>
      <c r="R7" s="31">
        <f>(1-'Sales taxes'!$B$1)*R21</f>
        <v>3.2425552971476648E-5</v>
      </c>
      <c r="S7" s="31">
        <f>(1-'Sales taxes'!$B$1)*S21</f>
        <v>3.2693876986196479E-5</v>
      </c>
      <c r="T7" s="31">
        <f>(1-'Sales taxes'!$B$1)*T21</f>
        <v>3.2888170888822611E-5</v>
      </c>
      <c r="U7" s="31">
        <f>(1-'Sales taxes'!$B$1)*U21</f>
        <v>3.3094706768453379E-5</v>
      </c>
      <c r="V7" s="31">
        <f>(1-'Sales taxes'!$B$1)*V21</f>
        <v>3.3280543176213413E-5</v>
      </c>
      <c r="W7" s="31">
        <f>(1-'Sales taxes'!$B$1)*W21</f>
        <v>3.328048206035279E-5</v>
      </c>
      <c r="X7" s="31">
        <f>(1-'Sales taxes'!$B$1)*X21</f>
        <v>3.3352386280740848E-5</v>
      </c>
      <c r="Y7" s="31">
        <f>(1-'Sales taxes'!$B$1)*Y21</f>
        <v>3.3773078717699971E-5</v>
      </c>
      <c r="Z7" s="31">
        <f>(1-'Sales taxes'!$B$1)*Z21</f>
        <v>3.3905436866927529E-5</v>
      </c>
      <c r="AA7" s="31">
        <f>(1-'Sales taxes'!$B$1)*AA21</f>
        <v>3.4097536240035316E-5</v>
      </c>
      <c r="AB7" s="31">
        <f>(1-'Sales taxes'!$B$1)*AB21</f>
        <v>3.4447014595709397E-5</v>
      </c>
      <c r="AC7" s="31">
        <f>(1-'Sales taxes'!$B$1)*AC21</f>
        <v>3.4427552484955254E-5</v>
      </c>
      <c r="AD7" s="31">
        <f>(1-'Sales taxes'!$B$1)*AD21</f>
        <v>3.4708211560836673E-5</v>
      </c>
      <c r="AE7" s="31">
        <f>(1-'Sales taxes'!$B$1)*AE21</f>
        <v>3.4896555599370235E-5</v>
      </c>
      <c r="AF7" s="31">
        <f>(1-'Sales taxes'!$B$1)*AF21</f>
        <v>3.5049336788729713E-5</v>
      </c>
    </row>
    <row r="8" spans="1:43" s="153" customFormat="1" x14ac:dyDescent="0.25"/>
    <row r="9" spans="1:43" s="153" customFormat="1" x14ac:dyDescent="0.25">
      <c r="A9" s="59" t="s">
        <v>1149</v>
      </c>
    </row>
    <row r="10" spans="1:43" s="153" customFormat="1" x14ac:dyDescent="0.25">
      <c r="A10" s="153" t="s">
        <v>259</v>
      </c>
      <c r="B10" s="31">
        <f>'Tax-jet fuel'!B2</f>
        <v>1.7713993971129463E-6</v>
      </c>
      <c r="C10" s="31">
        <f>'Tax-jet fuel'!C2</f>
        <v>2.6360218137939152E-6</v>
      </c>
      <c r="D10" s="31">
        <f>'Tax-jet fuel'!D2</f>
        <v>2.5834805564136643E-6</v>
      </c>
      <c r="E10" s="31">
        <f>'Tax-jet fuel'!E2</f>
        <v>2.6086419810496713E-6</v>
      </c>
      <c r="F10" s="31">
        <f>'Tax-jet fuel'!F2</f>
        <v>2.6270679278029263E-6</v>
      </c>
      <c r="G10" s="31">
        <f>'Tax-jet fuel'!G2</f>
        <v>2.6535917594364729E-6</v>
      </c>
      <c r="H10" s="31">
        <f>'Tax-jet fuel'!H2</f>
        <v>2.6842281591695682E-6</v>
      </c>
      <c r="I10" s="31">
        <f>'Tax-jet fuel'!I2</f>
        <v>2.6964831169534386E-6</v>
      </c>
      <c r="J10" s="31">
        <f>'Tax-jet fuel'!J2</f>
        <v>2.7183544281630462E-6</v>
      </c>
      <c r="K10" s="31">
        <f>'Tax-jet fuel'!K2</f>
        <v>2.7340467925906275E-6</v>
      </c>
      <c r="L10" s="31">
        <f>'Tax-jet fuel'!L2</f>
        <v>3.006649254007491E-6</v>
      </c>
      <c r="M10" s="31">
        <f>'Tax-jet fuel'!M2</f>
        <v>3.0189711900477575E-6</v>
      </c>
      <c r="N10" s="31">
        <f>'Tax-jet fuel'!N2</f>
        <v>3.0277367206719483E-6</v>
      </c>
      <c r="O10" s="31">
        <f>'Tax-jet fuel'!O2</f>
        <v>3.0883413586100865E-6</v>
      </c>
      <c r="P10" s="31">
        <f>'Tax-jet fuel'!P2</f>
        <v>3.1037358208477796E-6</v>
      </c>
      <c r="Q10" s="31">
        <f>'Tax-jet fuel'!Q2</f>
        <v>3.1226018788501587E-6</v>
      </c>
      <c r="R10" s="31">
        <f>'Tax-jet fuel'!R2</f>
        <v>3.1403861164340477E-6</v>
      </c>
      <c r="S10" s="31">
        <f>'Tax-jet fuel'!S2</f>
        <v>3.1514961070824521E-6</v>
      </c>
      <c r="T10" s="31">
        <f>'Tax-jet fuel'!T2</f>
        <v>3.1731890306586882E-6</v>
      </c>
      <c r="U10" s="31">
        <f>'Tax-jet fuel'!U2</f>
        <v>3.1939580374505995E-6</v>
      </c>
      <c r="V10" s="31">
        <f>'Tax-jet fuel'!V2</f>
        <v>3.2065579811491522E-6</v>
      </c>
      <c r="W10" s="31">
        <f>'Tax-jet fuel'!W2</f>
        <v>3.223254724688873E-6</v>
      </c>
      <c r="X10" s="31">
        <f>'Tax-jet fuel'!X2</f>
        <v>3.2525913483572526E-6</v>
      </c>
      <c r="Y10" s="31">
        <f>'Tax-jet fuel'!Y2</f>
        <v>3.2713539547952972E-6</v>
      </c>
      <c r="Z10" s="31">
        <f>'Tax-jet fuel'!Z2</f>
        <v>3.28697108842004E-6</v>
      </c>
      <c r="AA10" s="31">
        <f>'Tax-jet fuel'!AA2</f>
        <v>3.3023596559817012E-6</v>
      </c>
      <c r="AB10" s="31">
        <f>'Tax-jet fuel'!AB2</f>
        <v>3.3246875098498671E-6</v>
      </c>
      <c r="AC10" s="31">
        <f>'Tax-jet fuel'!AC2</f>
        <v>3.3431564140546947E-6</v>
      </c>
      <c r="AD10" s="31">
        <f>'Tax-jet fuel'!AD2</f>
        <v>3.3665960038222052E-6</v>
      </c>
      <c r="AE10" s="31">
        <f>'Tax-jet fuel'!AE2</f>
        <v>3.3849868035696295E-6</v>
      </c>
      <c r="AF10" s="31">
        <f>'Tax-jet fuel'!AF2</f>
        <v>3.4049524397020391E-6</v>
      </c>
    </row>
    <row r="11" spans="1:43" s="153" customFormat="1" x14ac:dyDescent="0.25">
      <c r="A11" s="153" t="s">
        <v>260</v>
      </c>
      <c r="B11" s="31">
        <f>B14</f>
        <v>2.2192479148546679E-6</v>
      </c>
      <c r="C11" s="31">
        <f t="shared" ref="C11:AF11" si="2">C14</f>
        <v>1.8546986827679382E-6</v>
      </c>
      <c r="D11" s="31">
        <f t="shared" si="2"/>
        <v>2.2925934774856623E-6</v>
      </c>
      <c r="E11" s="31">
        <f t="shared" si="2"/>
        <v>2.2410337255371413E-6</v>
      </c>
      <c r="F11" s="31">
        <f t="shared" si="2"/>
        <v>2.3189098088999309E-6</v>
      </c>
      <c r="G11" s="31">
        <f t="shared" si="2"/>
        <v>2.4184687311355701E-6</v>
      </c>
      <c r="H11" s="31">
        <f t="shared" si="2"/>
        <v>2.4946107039395266E-6</v>
      </c>
      <c r="I11" s="31">
        <f t="shared" si="2"/>
        <v>2.5377896554803438E-6</v>
      </c>
      <c r="J11" s="31">
        <f t="shared" si="2"/>
        <v>2.5466864611012624E-6</v>
      </c>
      <c r="K11" s="31">
        <f t="shared" si="2"/>
        <v>2.5821995166343946E-6</v>
      </c>
      <c r="L11" s="31">
        <f t="shared" si="2"/>
        <v>2.604899315281987E-6</v>
      </c>
      <c r="M11" s="31">
        <f t="shared" si="2"/>
        <v>2.8719176137581239E-6</v>
      </c>
      <c r="N11" s="31">
        <f t="shared" si="2"/>
        <v>2.8954096899479401E-6</v>
      </c>
      <c r="O11" s="31">
        <f t="shared" si="2"/>
        <v>2.9084574889076578E-6</v>
      </c>
      <c r="P11" s="31">
        <f t="shared" si="2"/>
        <v>2.9771525763461112E-6</v>
      </c>
      <c r="Q11" s="31">
        <f t="shared" si="2"/>
        <v>2.9912189056748088E-6</v>
      </c>
      <c r="R11" s="31">
        <f t="shared" si="2"/>
        <v>3.0091117261198968E-6</v>
      </c>
      <c r="S11" s="31">
        <f t="shared" si="2"/>
        <v>3.0340123635833001E-6</v>
      </c>
      <c r="T11" s="31">
        <f t="shared" si="2"/>
        <v>3.0520429600459182E-6</v>
      </c>
      <c r="U11" s="31">
        <f t="shared" si="2"/>
        <v>3.0712096196803155E-6</v>
      </c>
      <c r="V11" s="31">
        <f t="shared" si="2"/>
        <v>3.0884553552957552E-6</v>
      </c>
      <c r="W11" s="31">
        <f t="shared" si="2"/>
        <v>3.0884496837054216E-6</v>
      </c>
      <c r="X11" s="31">
        <f t="shared" si="2"/>
        <v>3.0951224406177745E-6</v>
      </c>
      <c r="Y11" s="31">
        <f t="shared" si="2"/>
        <v>3.1341629635737683E-6</v>
      </c>
      <c r="Z11" s="31">
        <f t="shared" si="2"/>
        <v>3.1464458831353387E-6</v>
      </c>
      <c r="AA11" s="31">
        <f t="shared" si="2"/>
        <v>3.1642728258772995E-6</v>
      </c>
      <c r="AB11" s="31">
        <f t="shared" si="2"/>
        <v>3.1967046372641066E-6</v>
      </c>
      <c r="AC11" s="31">
        <f t="shared" si="2"/>
        <v>3.1948985411356381E-6</v>
      </c>
      <c r="AD11" s="31">
        <f t="shared" si="2"/>
        <v>3.2209438800391777E-6</v>
      </c>
      <c r="AE11" s="31">
        <f t="shared" si="2"/>
        <v>3.2384223253688411E-6</v>
      </c>
      <c r="AF11" s="31">
        <f t="shared" si="2"/>
        <v>3.2526005159100042E-6</v>
      </c>
    </row>
    <row r="12" spans="1:43" s="153" customFormat="1" x14ac:dyDescent="0.25">
      <c r="A12" s="153" t="s">
        <v>261</v>
      </c>
      <c r="B12" s="31">
        <f>B19-B5</f>
        <v>1.7609083970444788E-6</v>
      </c>
      <c r="C12" s="31">
        <f t="shared" ref="C12:AF12" si="3">C19-C5</f>
        <v>1.4716492297289237E-6</v>
      </c>
      <c r="D12" s="31">
        <f t="shared" si="3"/>
        <v>1.8191059585960138E-6</v>
      </c>
      <c r="E12" s="31">
        <f t="shared" si="3"/>
        <v>1.7781948014657253E-6</v>
      </c>
      <c r="F12" s="31">
        <f t="shared" si="3"/>
        <v>1.83998719888314E-6</v>
      </c>
      <c r="G12" s="31">
        <f t="shared" si="3"/>
        <v>1.9189842955986347E-6</v>
      </c>
      <c r="H12" s="31">
        <f t="shared" si="3"/>
        <v>1.9794007269403314E-6</v>
      </c>
      <c r="I12" s="31">
        <f t="shared" si="3"/>
        <v>2.0136619637471187E-6</v>
      </c>
      <c r="J12" s="31">
        <f t="shared" si="3"/>
        <v>2.0207213191349873E-6</v>
      </c>
      <c r="K12" s="31">
        <f t="shared" si="3"/>
        <v>2.0488998913775994E-6</v>
      </c>
      <c r="L12" s="31">
        <f t="shared" si="3"/>
        <v>2.066911518551926E-6</v>
      </c>
      <c r="M12" s="31">
        <f t="shared" si="3"/>
        <v>2.2787827388891779E-6</v>
      </c>
      <c r="N12" s="31">
        <f t="shared" si="3"/>
        <v>2.2974230151511314E-6</v>
      </c>
      <c r="O12" s="31">
        <f t="shared" si="3"/>
        <v>2.3077760625043903E-6</v>
      </c>
      <c r="P12" s="31">
        <f t="shared" si="3"/>
        <v>2.362283607829267E-6</v>
      </c>
      <c r="Q12" s="31">
        <f t="shared" si="3"/>
        <v>2.3734448292794284E-6</v>
      </c>
      <c r="R12" s="31">
        <f t="shared" si="3"/>
        <v>2.3876422596600834E-6</v>
      </c>
      <c r="S12" s="31">
        <f t="shared" si="3"/>
        <v>2.407400188149084E-6</v>
      </c>
      <c r="T12" s="31">
        <f t="shared" si="3"/>
        <v>2.4217069397752629E-6</v>
      </c>
      <c r="U12" s="31">
        <f t="shared" si="3"/>
        <v>2.4369151243442754E-6</v>
      </c>
      <c r="V12" s="31">
        <f t="shared" si="3"/>
        <v>2.4505991118137129E-6</v>
      </c>
      <c r="W12" s="31">
        <f t="shared" si="3"/>
        <v>2.4505946115724485E-6</v>
      </c>
      <c r="X12" s="31">
        <f t="shared" si="3"/>
        <v>2.4558892492736898E-6</v>
      </c>
      <c r="Y12" s="31">
        <f t="shared" si="3"/>
        <v>2.4868667638803515E-6</v>
      </c>
      <c r="Z12" s="31">
        <f t="shared" si="3"/>
        <v>2.4966129017730227E-6</v>
      </c>
      <c r="AA12" s="31">
        <f t="shared" si="3"/>
        <v>2.5107580601205096E-6</v>
      </c>
      <c r="AB12" s="31">
        <f t="shared" si="3"/>
        <v>2.5364917551349925E-6</v>
      </c>
      <c r="AC12" s="31">
        <f t="shared" si="3"/>
        <v>2.5350586706124377E-6</v>
      </c>
      <c r="AD12" s="31">
        <f t="shared" si="3"/>
        <v>2.55572488625789E-6</v>
      </c>
      <c r="AE12" s="31">
        <f t="shared" si="3"/>
        <v>2.5695935220881989E-6</v>
      </c>
      <c r="AF12" s="31">
        <f t="shared" si="3"/>
        <v>2.5808435021430236E-6</v>
      </c>
    </row>
    <row r="13" spans="1:43" s="153" customFormat="1" x14ac:dyDescent="0.25">
      <c r="A13" s="153" t="s">
        <v>262</v>
      </c>
      <c r="B13" s="31">
        <f>B20-B6</f>
        <v>1.7609083970444788E-6</v>
      </c>
      <c r="C13" s="31">
        <f t="shared" ref="C13:AF13" si="4">C20-C6</f>
        <v>1.4716492297289237E-6</v>
      </c>
      <c r="D13" s="31">
        <f t="shared" si="4"/>
        <v>1.8191059585960138E-6</v>
      </c>
      <c r="E13" s="31">
        <f t="shared" si="4"/>
        <v>1.7781948014657253E-6</v>
      </c>
      <c r="F13" s="31">
        <f t="shared" si="4"/>
        <v>1.83998719888314E-6</v>
      </c>
      <c r="G13" s="31">
        <f t="shared" si="4"/>
        <v>1.9189842955986347E-6</v>
      </c>
      <c r="H13" s="31">
        <f t="shared" si="4"/>
        <v>1.9794007269403314E-6</v>
      </c>
      <c r="I13" s="31">
        <f t="shared" si="4"/>
        <v>2.0136619637471187E-6</v>
      </c>
      <c r="J13" s="31">
        <f t="shared" si="4"/>
        <v>2.0207213191349873E-6</v>
      </c>
      <c r="K13" s="31">
        <f t="shared" si="4"/>
        <v>2.0488998913775994E-6</v>
      </c>
      <c r="L13" s="31">
        <f t="shared" si="4"/>
        <v>2.066911518551926E-6</v>
      </c>
      <c r="M13" s="31">
        <f t="shared" si="4"/>
        <v>2.2787827388891779E-6</v>
      </c>
      <c r="N13" s="31">
        <f t="shared" si="4"/>
        <v>2.2974230151511314E-6</v>
      </c>
      <c r="O13" s="31">
        <f t="shared" si="4"/>
        <v>2.3077760625043903E-6</v>
      </c>
      <c r="P13" s="31">
        <f t="shared" si="4"/>
        <v>2.362283607829267E-6</v>
      </c>
      <c r="Q13" s="31">
        <f t="shared" si="4"/>
        <v>2.3734448292794284E-6</v>
      </c>
      <c r="R13" s="31">
        <f t="shared" si="4"/>
        <v>2.3876422596600834E-6</v>
      </c>
      <c r="S13" s="31">
        <f t="shared" si="4"/>
        <v>2.407400188149084E-6</v>
      </c>
      <c r="T13" s="31">
        <f t="shared" si="4"/>
        <v>2.4217069397752629E-6</v>
      </c>
      <c r="U13" s="31">
        <f t="shared" si="4"/>
        <v>2.4369151243442754E-6</v>
      </c>
      <c r="V13" s="31">
        <f t="shared" si="4"/>
        <v>2.4505991118137129E-6</v>
      </c>
      <c r="W13" s="31">
        <f t="shared" si="4"/>
        <v>2.4505946115724485E-6</v>
      </c>
      <c r="X13" s="31">
        <f t="shared" si="4"/>
        <v>2.4558892492736898E-6</v>
      </c>
      <c r="Y13" s="31">
        <f t="shared" si="4"/>
        <v>2.4868667638803515E-6</v>
      </c>
      <c r="Z13" s="31">
        <f t="shared" si="4"/>
        <v>2.4966129017730227E-6</v>
      </c>
      <c r="AA13" s="31">
        <f t="shared" si="4"/>
        <v>2.5107580601205096E-6</v>
      </c>
      <c r="AB13" s="31">
        <f t="shared" si="4"/>
        <v>2.5364917551349925E-6</v>
      </c>
      <c r="AC13" s="31">
        <f t="shared" si="4"/>
        <v>2.5350586706124377E-6</v>
      </c>
      <c r="AD13" s="31">
        <f t="shared" si="4"/>
        <v>2.55572488625789E-6</v>
      </c>
      <c r="AE13" s="31">
        <f t="shared" si="4"/>
        <v>2.5695935220881989E-6</v>
      </c>
      <c r="AF13" s="31">
        <f t="shared" si="4"/>
        <v>2.5808435021430236E-6</v>
      </c>
    </row>
    <row r="14" spans="1:43" s="153" customFormat="1" x14ac:dyDescent="0.25">
      <c r="A14" s="153" t="s">
        <v>263</v>
      </c>
      <c r="B14" s="31">
        <f>B21-B7</f>
        <v>2.2192479148546679E-6</v>
      </c>
      <c r="C14" s="31">
        <f t="shared" ref="C14:AF14" si="5">C21-C7</f>
        <v>1.8546986827679382E-6</v>
      </c>
      <c r="D14" s="31">
        <f t="shared" si="5"/>
        <v>2.2925934774856623E-6</v>
      </c>
      <c r="E14" s="31">
        <f t="shared" si="5"/>
        <v>2.2410337255371413E-6</v>
      </c>
      <c r="F14" s="31">
        <f t="shared" si="5"/>
        <v>2.3189098088999309E-6</v>
      </c>
      <c r="G14" s="31">
        <f t="shared" si="5"/>
        <v>2.4184687311355701E-6</v>
      </c>
      <c r="H14" s="31">
        <f t="shared" si="5"/>
        <v>2.4946107039395266E-6</v>
      </c>
      <c r="I14" s="31">
        <f t="shared" si="5"/>
        <v>2.5377896554803438E-6</v>
      </c>
      <c r="J14" s="31">
        <f t="shared" si="5"/>
        <v>2.5466864611012624E-6</v>
      </c>
      <c r="K14" s="31">
        <f t="shared" si="5"/>
        <v>2.5821995166343946E-6</v>
      </c>
      <c r="L14" s="31">
        <f t="shared" si="5"/>
        <v>2.604899315281987E-6</v>
      </c>
      <c r="M14" s="31">
        <f t="shared" si="5"/>
        <v>2.8719176137581239E-6</v>
      </c>
      <c r="N14" s="31">
        <f t="shared" si="5"/>
        <v>2.8954096899479401E-6</v>
      </c>
      <c r="O14" s="31">
        <f t="shared" si="5"/>
        <v>2.9084574889076578E-6</v>
      </c>
      <c r="P14" s="31">
        <f t="shared" si="5"/>
        <v>2.9771525763461112E-6</v>
      </c>
      <c r="Q14" s="31">
        <f t="shared" si="5"/>
        <v>2.9912189056748088E-6</v>
      </c>
      <c r="R14" s="31">
        <f t="shared" si="5"/>
        <v>3.0091117261198968E-6</v>
      </c>
      <c r="S14" s="31">
        <f t="shared" si="5"/>
        <v>3.0340123635833001E-6</v>
      </c>
      <c r="T14" s="31">
        <f t="shared" si="5"/>
        <v>3.0520429600459182E-6</v>
      </c>
      <c r="U14" s="31">
        <f t="shared" si="5"/>
        <v>3.0712096196803155E-6</v>
      </c>
      <c r="V14" s="31">
        <f t="shared" si="5"/>
        <v>3.0884553552957552E-6</v>
      </c>
      <c r="W14" s="31">
        <f t="shared" si="5"/>
        <v>3.0884496837054216E-6</v>
      </c>
      <c r="X14" s="31">
        <f t="shared" si="5"/>
        <v>3.0951224406177745E-6</v>
      </c>
      <c r="Y14" s="31">
        <f t="shared" si="5"/>
        <v>3.1341629635737683E-6</v>
      </c>
      <c r="Z14" s="31">
        <f t="shared" si="5"/>
        <v>3.1464458831353387E-6</v>
      </c>
      <c r="AA14" s="31">
        <f t="shared" si="5"/>
        <v>3.1642728258772995E-6</v>
      </c>
      <c r="AB14" s="31">
        <f t="shared" si="5"/>
        <v>3.1967046372641066E-6</v>
      </c>
      <c r="AC14" s="31">
        <f t="shared" si="5"/>
        <v>3.1948985411356381E-6</v>
      </c>
      <c r="AD14" s="31">
        <f t="shared" si="5"/>
        <v>3.2209438800391777E-6</v>
      </c>
      <c r="AE14" s="31">
        <f t="shared" si="5"/>
        <v>3.2384223253688411E-6</v>
      </c>
      <c r="AF14" s="31">
        <f t="shared" si="5"/>
        <v>3.2526005159100042E-6</v>
      </c>
    </row>
    <row r="15" spans="1:43" s="153" customFormat="1" x14ac:dyDescent="0.25"/>
    <row r="16" spans="1:43" x14ac:dyDescent="0.25">
      <c r="A16" t="str">
        <f t="shared" ref="A16:A21" si="6">A25</f>
        <v>Kerosene/Jet fuel</v>
      </c>
      <c r="B16">
        <f>C25</f>
        <v>2019</v>
      </c>
      <c r="C16">
        <f>B16+1</f>
        <v>2020</v>
      </c>
      <c r="D16" s="45">
        <f t="shared" ref="D16:F16" si="7">C16+1</f>
        <v>2021</v>
      </c>
      <c r="E16" s="45">
        <f t="shared" si="7"/>
        <v>2022</v>
      </c>
      <c r="F16" s="45">
        <f t="shared" si="7"/>
        <v>2023</v>
      </c>
      <c r="G16" s="45">
        <f t="shared" ref="G16:N16" si="8">F16+1</f>
        <v>2024</v>
      </c>
      <c r="H16" s="45">
        <f t="shared" si="8"/>
        <v>2025</v>
      </c>
      <c r="I16" s="45">
        <f t="shared" si="8"/>
        <v>2026</v>
      </c>
      <c r="J16" s="45">
        <f t="shared" si="8"/>
        <v>2027</v>
      </c>
      <c r="K16" s="45">
        <f t="shared" si="8"/>
        <v>2028</v>
      </c>
      <c r="L16" s="45">
        <f t="shared" si="8"/>
        <v>2029</v>
      </c>
      <c r="M16" s="45">
        <f t="shared" si="8"/>
        <v>2030</v>
      </c>
      <c r="N16" s="45">
        <f t="shared" si="8"/>
        <v>2031</v>
      </c>
      <c r="O16" s="45">
        <f t="shared" ref="O16:AG16" si="9">N16+1</f>
        <v>2032</v>
      </c>
      <c r="P16" s="45">
        <f t="shared" si="9"/>
        <v>2033</v>
      </c>
      <c r="Q16" s="45">
        <f t="shared" si="9"/>
        <v>2034</v>
      </c>
      <c r="R16" s="45">
        <f t="shared" si="9"/>
        <v>2035</v>
      </c>
      <c r="S16" s="45">
        <f t="shared" si="9"/>
        <v>2036</v>
      </c>
      <c r="T16" s="45">
        <f t="shared" si="9"/>
        <v>2037</v>
      </c>
      <c r="U16" s="45">
        <f t="shared" si="9"/>
        <v>2038</v>
      </c>
      <c r="V16" s="45">
        <f t="shared" si="9"/>
        <v>2039</v>
      </c>
      <c r="W16" s="45">
        <f t="shared" si="9"/>
        <v>2040</v>
      </c>
      <c r="X16" s="45">
        <f t="shared" si="9"/>
        <v>2041</v>
      </c>
      <c r="Y16" s="45">
        <f t="shared" si="9"/>
        <v>2042</v>
      </c>
      <c r="Z16" s="45">
        <f t="shared" si="9"/>
        <v>2043</v>
      </c>
      <c r="AA16" s="45">
        <f t="shared" si="9"/>
        <v>2044</v>
      </c>
      <c r="AB16" s="45">
        <f t="shared" si="9"/>
        <v>2045</v>
      </c>
      <c r="AC16" s="45">
        <f t="shared" si="9"/>
        <v>2046</v>
      </c>
      <c r="AD16" s="45">
        <f t="shared" si="9"/>
        <v>2047</v>
      </c>
      <c r="AE16" s="45">
        <f t="shared" si="9"/>
        <v>2048</v>
      </c>
      <c r="AF16" s="45">
        <f t="shared" si="9"/>
        <v>2049</v>
      </c>
      <c r="AG16" s="45">
        <f t="shared" si="9"/>
        <v>2050</v>
      </c>
      <c r="AH16" s="45"/>
      <c r="AI16" s="45"/>
      <c r="AJ16" s="45"/>
      <c r="AK16" s="45"/>
      <c r="AL16" s="45"/>
      <c r="AM16" s="45"/>
      <c r="AN16" s="45"/>
      <c r="AO16" s="45"/>
      <c r="AP16" s="45"/>
      <c r="AQ16" s="45"/>
    </row>
    <row r="17" spans="1:43" x14ac:dyDescent="0.25">
      <c r="A17" t="str">
        <f t="shared" si="6"/>
        <v>Transportation</v>
      </c>
      <c r="B17" s="31">
        <f>C26/1000000</f>
        <v>1.3255289078726573E-5</v>
      </c>
      <c r="C17" s="31">
        <f>B17*(1+D32)</f>
        <v>8.8144308086963498E-6</v>
      </c>
      <c r="D17" s="31">
        <f>C17*(1+E32)</f>
        <v>1.2717003227813818E-5</v>
      </c>
      <c r="E17" s="31">
        <f>D17*(1+F32)</f>
        <v>1.3389860541454762E-5</v>
      </c>
      <c r="F17" s="31">
        <f t="shared" ref="F17:AG17" si="10">E17*(1+B38)</f>
        <v>1.3390963707451489E-5</v>
      </c>
      <c r="G17" s="31">
        <f t="shared" si="10"/>
        <v>1.3669127557851266E-5</v>
      </c>
      <c r="H17" s="31">
        <f t="shared" si="10"/>
        <v>1.3675721151983013E-5</v>
      </c>
      <c r="I17" s="31">
        <f t="shared" si="10"/>
        <v>1.4095806037769151E-5</v>
      </c>
      <c r="J17" s="31">
        <f t="shared" si="10"/>
        <v>1.4136302027704883E-5</v>
      </c>
      <c r="K17" s="31">
        <f t="shared" si="10"/>
        <v>1.459209102612848E-5</v>
      </c>
      <c r="L17" s="31">
        <f t="shared" si="10"/>
        <v>1.4786453270758875E-5</v>
      </c>
      <c r="M17" s="31">
        <f t="shared" si="10"/>
        <v>1.5153520869662889E-5</v>
      </c>
      <c r="N17" s="31">
        <f t="shared" si="10"/>
        <v>1.5468615379104372E-5</v>
      </c>
      <c r="O17" s="31">
        <f t="shared" si="10"/>
        <v>1.5626203004620224E-5</v>
      </c>
      <c r="P17" s="31">
        <f t="shared" si="10"/>
        <v>1.6054171535563886E-5</v>
      </c>
      <c r="Q17" s="31">
        <f t="shared" si="10"/>
        <v>1.6314731904877748E-5</v>
      </c>
      <c r="R17" s="31">
        <f t="shared" si="10"/>
        <v>1.6560038464102015E-5</v>
      </c>
      <c r="S17" s="31">
        <f t="shared" si="10"/>
        <v>1.6781762128519627E-5</v>
      </c>
      <c r="T17" s="31">
        <f t="shared" si="10"/>
        <v>1.7000116419161054E-5</v>
      </c>
      <c r="U17" s="31">
        <f t="shared" si="10"/>
        <v>1.7186187681847309E-5</v>
      </c>
      <c r="V17" s="31">
        <f t="shared" si="10"/>
        <v>1.7436671682143377E-5</v>
      </c>
      <c r="W17" s="31">
        <f t="shared" si="10"/>
        <v>1.75187441477896E-5</v>
      </c>
      <c r="X17" s="31">
        <f t="shared" si="10"/>
        <v>1.7746713038129469E-5</v>
      </c>
      <c r="Y17" s="31">
        <f t="shared" si="10"/>
        <v>1.8095083969248508E-5</v>
      </c>
      <c r="Z17" s="31">
        <f t="shared" si="10"/>
        <v>1.8281571640810168E-5</v>
      </c>
      <c r="AA17" s="31">
        <f t="shared" si="10"/>
        <v>1.8494581563946075E-5</v>
      </c>
      <c r="AB17" s="31">
        <f t="shared" si="10"/>
        <v>1.8878647535613784E-5</v>
      </c>
      <c r="AC17" s="31">
        <f t="shared" si="10"/>
        <v>1.8926819419873773E-5</v>
      </c>
      <c r="AD17" s="31">
        <f t="shared" si="10"/>
        <v>1.9308717162320946E-5</v>
      </c>
      <c r="AE17" s="31">
        <f t="shared" si="10"/>
        <v>1.9619837189664032E-5</v>
      </c>
      <c r="AF17" s="31">
        <f t="shared" si="10"/>
        <v>1.9844311511402429E-5</v>
      </c>
      <c r="AG17" s="31">
        <f t="shared" si="10"/>
        <v>1.9930902784474385E-5</v>
      </c>
      <c r="AH17" s="31"/>
      <c r="AI17" s="31"/>
      <c r="AJ17" s="31"/>
      <c r="AK17" s="31"/>
      <c r="AL17" s="31"/>
      <c r="AM17" s="31"/>
      <c r="AN17" s="31"/>
      <c r="AO17" s="31"/>
      <c r="AP17" s="31"/>
      <c r="AQ17" s="31"/>
    </row>
    <row r="18" spans="1:43" x14ac:dyDescent="0.25">
      <c r="A18" t="str">
        <f t="shared" si="6"/>
        <v>Power</v>
      </c>
      <c r="B18" s="31">
        <v>0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</row>
    <row r="19" spans="1:43" x14ac:dyDescent="0.25">
      <c r="A19" t="str">
        <f t="shared" si="6"/>
        <v xml:space="preserve">Residential </v>
      </c>
      <c r="B19" s="31">
        <f>C28/1000000</f>
        <v>2.0736085692940146E-5</v>
      </c>
      <c r="C19" s="31">
        <f>B19*(1+$D$33)</f>
        <v>1.7329830778720265E-5</v>
      </c>
      <c r="D19" s="31">
        <f>C19*(1+$E$33)</f>
        <v>2.1421407896797129E-5</v>
      </c>
      <c r="E19" s="31">
        <f>D19*(1+$F$33)</f>
        <v>2.0939646743590734E-5</v>
      </c>
      <c r="F19" s="31">
        <f t="shared" ref="F19:AG19" si="11">E19*(1+B40)</f>
        <v>2.1667300976014369E-5</v>
      </c>
      <c r="G19" s="31">
        <f t="shared" si="11"/>
        <v>2.2597554116799761E-5</v>
      </c>
      <c r="H19" s="31">
        <f t="shared" si="11"/>
        <v>2.3309005263075037E-5</v>
      </c>
      <c r="I19" s="31">
        <f t="shared" si="11"/>
        <v>2.3712458357832286E-5</v>
      </c>
      <c r="J19" s="31">
        <f t="shared" si="11"/>
        <v>2.3795587837199563E-5</v>
      </c>
      <c r="K19" s="31">
        <f t="shared" si="11"/>
        <v>2.4127412757626009E-5</v>
      </c>
      <c r="L19" s="31">
        <f t="shared" si="11"/>
        <v>2.4339513878378782E-5</v>
      </c>
      <c r="M19" s="31">
        <f t="shared" si="11"/>
        <v>2.6834464659552247E-5</v>
      </c>
      <c r="N19" s="31">
        <f t="shared" si="11"/>
        <v>2.7053968619302056E-5</v>
      </c>
      <c r="O19" s="31">
        <f t="shared" si="11"/>
        <v>2.7175883920211856E-5</v>
      </c>
      <c r="P19" s="31">
        <f t="shared" si="11"/>
        <v>2.7817753271658809E-5</v>
      </c>
      <c r="Q19" s="31">
        <f t="shared" si="11"/>
        <v>2.7949185460191115E-5</v>
      </c>
      <c r="R19" s="31">
        <f t="shared" si="11"/>
        <v>2.8116371404381584E-5</v>
      </c>
      <c r="S19" s="31">
        <f t="shared" si="11"/>
        <v>2.8349036600907732E-5</v>
      </c>
      <c r="T19" s="31">
        <f t="shared" si="11"/>
        <v>2.8517509889016299E-5</v>
      </c>
      <c r="U19" s="31">
        <f t="shared" si="11"/>
        <v>2.8696598261237355E-5</v>
      </c>
      <c r="V19" s="31">
        <f t="shared" si="11"/>
        <v>2.8857738010053153E-5</v>
      </c>
      <c r="W19" s="31">
        <f t="shared" si="11"/>
        <v>2.8857685016161655E-5</v>
      </c>
      <c r="X19" s="31">
        <f t="shared" si="11"/>
        <v>2.8920033552445728E-5</v>
      </c>
      <c r="Y19" s="31">
        <f t="shared" si="11"/>
        <v>2.9284818227512393E-5</v>
      </c>
      <c r="Z19" s="31">
        <f t="shared" si="11"/>
        <v>2.9399586690685621E-5</v>
      </c>
      <c r="AA19" s="31">
        <f t="shared" si="11"/>
        <v>2.9566157090444065E-5</v>
      </c>
      <c r="AB19" s="31">
        <f t="shared" si="11"/>
        <v>2.9869191652555267E-5</v>
      </c>
      <c r="AC19" s="31">
        <f t="shared" si="11"/>
        <v>2.98523159516302E-5</v>
      </c>
      <c r="AD19" s="31">
        <f t="shared" si="11"/>
        <v>3.0095676946042047E-5</v>
      </c>
      <c r="AE19" s="31">
        <f t="shared" si="11"/>
        <v>3.0258991074990566E-5</v>
      </c>
      <c r="AF19" s="31">
        <f t="shared" si="11"/>
        <v>3.0391468466121351E-5</v>
      </c>
      <c r="AG19" s="31">
        <f t="shared" si="11"/>
        <v>3.0530989968368268E-5</v>
      </c>
    </row>
    <row r="20" spans="1:43" x14ac:dyDescent="0.25">
      <c r="A20" t="str">
        <f t="shared" si="6"/>
        <v>Commercial</v>
      </c>
      <c r="B20" s="31">
        <f>C29/1000000</f>
        <v>2.0736085692940146E-5</v>
      </c>
      <c r="C20" s="31">
        <f>B20*(1+$D$33)</f>
        <v>1.7329830778720265E-5</v>
      </c>
      <c r="D20" s="31">
        <f>C20*(1+$E$33)</f>
        <v>2.1421407896797129E-5</v>
      </c>
      <c r="E20" s="31">
        <f>D20*(1+$F$33)</f>
        <v>2.0939646743590734E-5</v>
      </c>
      <c r="F20" s="31">
        <f t="shared" ref="F20:AG20" si="12">E20*(1+B40)</f>
        <v>2.1667300976014369E-5</v>
      </c>
      <c r="G20" s="31">
        <f t="shared" si="12"/>
        <v>2.2597554116799761E-5</v>
      </c>
      <c r="H20" s="31">
        <f t="shared" si="12"/>
        <v>2.3309005263075037E-5</v>
      </c>
      <c r="I20" s="31">
        <f t="shared" si="12"/>
        <v>2.3712458357832286E-5</v>
      </c>
      <c r="J20" s="31">
        <f t="shared" si="12"/>
        <v>2.3795587837199563E-5</v>
      </c>
      <c r="K20" s="31">
        <f t="shared" si="12"/>
        <v>2.4127412757626009E-5</v>
      </c>
      <c r="L20" s="31">
        <f t="shared" si="12"/>
        <v>2.4339513878378782E-5</v>
      </c>
      <c r="M20" s="31">
        <f t="shared" si="12"/>
        <v>2.6834464659552247E-5</v>
      </c>
      <c r="N20" s="31">
        <f t="shared" si="12"/>
        <v>2.7053968619302056E-5</v>
      </c>
      <c r="O20" s="31">
        <f t="shared" si="12"/>
        <v>2.7175883920211856E-5</v>
      </c>
      <c r="P20" s="31">
        <f t="shared" si="12"/>
        <v>2.7817753271658809E-5</v>
      </c>
      <c r="Q20" s="31">
        <f t="shared" si="12"/>
        <v>2.7949185460191115E-5</v>
      </c>
      <c r="R20" s="31">
        <f t="shared" si="12"/>
        <v>2.8116371404381584E-5</v>
      </c>
      <c r="S20" s="31">
        <f t="shared" si="12"/>
        <v>2.8349036600907732E-5</v>
      </c>
      <c r="T20" s="31">
        <f t="shared" si="12"/>
        <v>2.8517509889016299E-5</v>
      </c>
      <c r="U20" s="31">
        <f t="shared" si="12"/>
        <v>2.8696598261237355E-5</v>
      </c>
      <c r="V20" s="31">
        <f t="shared" si="12"/>
        <v>2.8857738010053153E-5</v>
      </c>
      <c r="W20" s="31">
        <f t="shared" si="12"/>
        <v>2.8857685016161655E-5</v>
      </c>
      <c r="X20" s="31">
        <f t="shared" si="12"/>
        <v>2.8920033552445728E-5</v>
      </c>
      <c r="Y20" s="31">
        <f t="shared" si="12"/>
        <v>2.9284818227512393E-5</v>
      </c>
      <c r="Z20" s="31">
        <f t="shared" si="12"/>
        <v>2.9399586690685621E-5</v>
      </c>
      <c r="AA20" s="31">
        <f t="shared" si="12"/>
        <v>2.9566157090444065E-5</v>
      </c>
      <c r="AB20" s="31">
        <f t="shared" si="12"/>
        <v>2.9869191652555267E-5</v>
      </c>
      <c r="AC20" s="31">
        <f t="shared" si="12"/>
        <v>2.98523159516302E-5</v>
      </c>
      <c r="AD20" s="31">
        <f t="shared" si="12"/>
        <v>3.0095676946042047E-5</v>
      </c>
      <c r="AE20" s="31">
        <f t="shared" si="12"/>
        <v>3.0258991074990566E-5</v>
      </c>
      <c r="AF20" s="31">
        <f t="shared" si="12"/>
        <v>3.0391468466121351E-5</v>
      </c>
      <c r="AG20" s="31">
        <f t="shared" si="12"/>
        <v>3.0530989968368268E-5</v>
      </c>
    </row>
    <row r="21" spans="1:43" x14ac:dyDescent="0.25">
      <c r="A21" t="str">
        <f t="shared" si="6"/>
        <v>Industrial</v>
      </c>
      <c r="B21" s="31">
        <f>C30/1000000</f>
        <v>2.613339513488776E-5</v>
      </c>
      <c r="C21" s="31">
        <f>B21*(1+$D$33)</f>
        <v>2.1840540305792977E-5</v>
      </c>
      <c r="D21" s="31">
        <f>C21*(1+$E$33)</f>
        <v>2.699709700289288E-5</v>
      </c>
      <c r="E21" s="31">
        <f>D21*(1+$F$33)</f>
        <v>2.638994024419621E-5</v>
      </c>
      <c r="F21" s="31">
        <f t="shared" ref="F21:AG21" si="13">E21*(1+B40)</f>
        <v>2.7306992568298758E-5</v>
      </c>
      <c r="G21" s="31">
        <f t="shared" si="13"/>
        <v>2.8479377427408974E-5</v>
      </c>
      <c r="H21" s="31">
        <f t="shared" si="13"/>
        <v>2.9376009231506443E-5</v>
      </c>
      <c r="I21" s="31">
        <f t="shared" si="13"/>
        <v>2.9884475453136413E-5</v>
      </c>
      <c r="J21" s="31">
        <f t="shared" si="13"/>
        <v>2.9989242358705391E-5</v>
      </c>
      <c r="K21" s="31">
        <f t="shared" si="13"/>
        <v>3.0407436606622654E-5</v>
      </c>
      <c r="L21" s="31">
        <f t="shared" si="13"/>
        <v>3.0674744645336628E-5</v>
      </c>
      <c r="M21" s="31">
        <f t="shared" si="13"/>
        <v>3.3819095781419257E-5</v>
      </c>
      <c r="N21" s="31">
        <f t="shared" si="13"/>
        <v>3.4095733513282379E-5</v>
      </c>
      <c r="O21" s="31">
        <f t="shared" si="13"/>
        <v>3.4249381640457569E-5</v>
      </c>
      <c r="P21" s="31">
        <f t="shared" si="13"/>
        <v>3.5058320493948528E-5</v>
      </c>
      <c r="Q21" s="31">
        <f t="shared" si="13"/>
        <v>3.5223962619816437E-5</v>
      </c>
      <c r="R21" s="31">
        <f t="shared" si="13"/>
        <v>3.5434664697596545E-5</v>
      </c>
      <c r="S21" s="31">
        <f t="shared" si="13"/>
        <v>3.5727889349779779E-5</v>
      </c>
      <c r="T21" s="31">
        <f t="shared" si="13"/>
        <v>3.5940213848868529E-5</v>
      </c>
      <c r="U21" s="31">
        <f t="shared" si="13"/>
        <v>3.6165916388133694E-5</v>
      </c>
      <c r="V21" s="31">
        <f t="shared" si="13"/>
        <v>3.6368998531509168E-5</v>
      </c>
      <c r="W21" s="31">
        <f t="shared" si="13"/>
        <v>3.6368931744058211E-5</v>
      </c>
      <c r="X21" s="31">
        <f t="shared" si="13"/>
        <v>3.6447508721358623E-5</v>
      </c>
      <c r="Y21" s="31">
        <f t="shared" si="13"/>
        <v>3.6907241681273739E-5</v>
      </c>
      <c r="Z21" s="31">
        <f t="shared" si="13"/>
        <v>3.7051882750062868E-5</v>
      </c>
      <c r="AA21" s="31">
        <f t="shared" si="13"/>
        <v>3.7261809065912615E-5</v>
      </c>
      <c r="AB21" s="31">
        <f t="shared" si="13"/>
        <v>3.7643719232973504E-5</v>
      </c>
      <c r="AC21" s="31">
        <f t="shared" si="13"/>
        <v>3.7622451026090892E-5</v>
      </c>
      <c r="AD21" s="31">
        <f t="shared" si="13"/>
        <v>3.7929155440875851E-5</v>
      </c>
      <c r="AE21" s="31">
        <f t="shared" si="13"/>
        <v>3.8134977924739076E-5</v>
      </c>
      <c r="AF21" s="31">
        <f t="shared" si="13"/>
        <v>3.8301937304639717E-5</v>
      </c>
      <c r="AG21" s="31">
        <f t="shared" si="13"/>
        <v>3.8477774278021497E-5</v>
      </c>
    </row>
    <row r="23" spans="1:43" s="45" customFormat="1" x14ac:dyDescent="0.25">
      <c r="A23" s="46" t="s">
        <v>936</v>
      </c>
    </row>
    <row r="24" spans="1:43" x14ac:dyDescent="0.25">
      <c r="A24" s="45" t="s">
        <v>932</v>
      </c>
      <c r="B24" s="45" t="s">
        <v>933</v>
      </c>
      <c r="C24" t="s">
        <v>592</v>
      </c>
    </row>
    <row r="25" spans="1:43" x14ac:dyDescent="0.25">
      <c r="A25" s="46" t="str">
        <f>AggregateSEDS!F2</f>
        <v>Kerosene/Jet fuel</v>
      </c>
      <c r="B25" s="45">
        <v>2019</v>
      </c>
      <c r="C25">
        <v>2019</v>
      </c>
    </row>
    <row r="26" spans="1:43" x14ac:dyDescent="0.25">
      <c r="A26" t="s">
        <v>227</v>
      </c>
      <c r="B26">
        <f>AggregateSEDS!F3</f>
        <v>14.76</v>
      </c>
      <c r="C26">
        <f>B26*About!$G$174</f>
        <v>13.255289078726573</v>
      </c>
    </row>
    <row r="27" spans="1:43" x14ac:dyDescent="0.25">
      <c r="A27" t="s">
        <v>736</v>
      </c>
      <c r="B27">
        <v>0</v>
      </c>
      <c r="C27" s="45">
        <f>B27*About!$G$174</f>
        <v>0</v>
      </c>
    </row>
    <row r="28" spans="1:43" x14ac:dyDescent="0.25">
      <c r="A28" t="s">
        <v>843</v>
      </c>
      <c r="B28">
        <f>AggregateSEDS!F5</f>
        <v>23.09</v>
      </c>
      <c r="C28" s="45">
        <f>B28*About!$G$174</f>
        <v>20.736085692940147</v>
      </c>
    </row>
    <row r="29" spans="1:43" x14ac:dyDescent="0.25">
      <c r="A29" t="s">
        <v>428</v>
      </c>
      <c r="B29">
        <f>AggregateSEDS!F6</f>
        <v>23.09</v>
      </c>
      <c r="C29" s="45">
        <f>B29*About!$G$174</f>
        <v>20.736085692940147</v>
      </c>
    </row>
    <row r="30" spans="1:43" x14ac:dyDescent="0.25">
      <c r="A30" t="s">
        <v>435</v>
      </c>
      <c r="B30">
        <f>AggregateSEDS!F7</f>
        <v>29.1</v>
      </c>
      <c r="C30" s="45">
        <f>B30*About!$G$174</f>
        <v>26.13339513488776</v>
      </c>
    </row>
    <row r="31" spans="1:43" x14ac:dyDescent="0.25">
      <c r="D31">
        <v>2020</v>
      </c>
      <c r="E31">
        <v>2021</v>
      </c>
      <c r="F31">
        <v>2022</v>
      </c>
    </row>
    <row r="32" spans="1:43" x14ac:dyDescent="0.25">
      <c r="A32" t="s">
        <v>937</v>
      </c>
      <c r="D32" s="86">
        <f>'EIA Short Run'!AD15</f>
        <v>-0.3350253807106599</v>
      </c>
      <c r="E32" s="86">
        <f>'EIA Short Run'!AE15</f>
        <v>0.44274809160305345</v>
      </c>
      <c r="F32" s="86">
        <f>'EIA Short Run'!AF15</f>
        <v>5.2910052910052907E-2</v>
      </c>
    </row>
    <row r="33" spans="1:29" x14ac:dyDescent="0.25">
      <c r="A33" t="s">
        <v>938</v>
      </c>
      <c r="D33" s="86">
        <f>'EIA Short Run'!AD6</f>
        <v>-0.16426701570680632</v>
      </c>
      <c r="E33" s="86">
        <f>'EIA Short Run'!AE6</f>
        <v>0.23610023492560681</v>
      </c>
      <c r="F33" s="86">
        <f>'EIA Short Run'!AF6</f>
        <v>-2.2489705416534576E-2</v>
      </c>
    </row>
    <row r="35" spans="1:29" x14ac:dyDescent="0.2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x14ac:dyDescent="0.25">
      <c r="A36" s="45"/>
      <c r="B36" s="45">
        <f>'AEO 2020 Pacific Table 3'!H1</f>
        <v>2023</v>
      </c>
      <c r="C36" s="45">
        <f>'AEO 2020 Pacific Table 3'!I1</f>
        <v>2024</v>
      </c>
      <c r="D36" s="45">
        <f>'AEO 2020 Pacific Table 3'!J1</f>
        <v>2025</v>
      </c>
      <c r="E36" s="45">
        <f>'AEO 2020 Pacific Table 3'!K1</f>
        <v>2026</v>
      </c>
      <c r="F36" s="45">
        <f>'AEO 2020 Pacific Table 3'!L1</f>
        <v>2027</v>
      </c>
      <c r="G36" s="45">
        <f>'AEO 2020 Pacific Table 3'!M1</f>
        <v>2028</v>
      </c>
      <c r="H36" s="45">
        <f>'AEO 2020 Pacific Table 3'!N1</f>
        <v>2029</v>
      </c>
      <c r="I36" s="45">
        <f>'AEO 2020 Pacific Table 3'!O1</f>
        <v>2030</v>
      </c>
      <c r="J36" s="45">
        <f>'AEO 2020 Pacific Table 3'!P1</f>
        <v>2031</v>
      </c>
      <c r="K36" s="45">
        <f>'AEO 2020 Pacific Table 3'!Q1</f>
        <v>2032</v>
      </c>
      <c r="L36" s="45">
        <f>'AEO 2020 Pacific Table 3'!R1</f>
        <v>2033</v>
      </c>
      <c r="M36" s="45">
        <f>'AEO 2020 Pacific Table 3'!S1</f>
        <v>2034</v>
      </c>
      <c r="N36" s="45">
        <f>'AEO 2020 Pacific Table 3'!T1</f>
        <v>2035</v>
      </c>
      <c r="O36" s="45">
        <f>'AEO 2020 Pacific Table 3'!U1</f>
        <v>2036</v>
      </c>
      <c r="P36" s="45">
        <f>'AEO 2020 Pacific Table 3'!V1</f>
        <v>2037</v>
      </c>
      <c r="Q36" s="45">
        <f>'AEO 2020 Pacific Table 3'!W1</f>
        <v>2038</v>
      </c>
      <c r="R36" s="45">
        <f>'AEO 2020 Pacific Table 3'!X1</f>
        <v>2039</v>
      </c>
      <c r="S36" s="45">
        <f>'AEO 2020 Pacific Table 3'!Y1</f>
        <v>2040</v>
      </c>
      <c r="T36" s="45">
        <f>'AEO 2020 Pacific Table 3'!Z1</f>
        <v>2041</v>
      </c>
      <c r="U36" s="45">
        <f>'AEO 2020 Pacific Table 3'!AA1</f>
        <v>2042</v>
      </c>
      <c r="V36" s="45">
        <f>'AEO 2020 Pacific Table 3'!AB1</f>
        <v>2043</v>
      </c>
      <c r="W36" s="45">
        <f>'AEO 2020 Pacific Table 3'!AC1</f>
        <v>2044</v>
      </c>
      <c r="X36" s="45">
        <f>'AEO 2020 Pacific Table 3'!AD1</f>
        <v>2045</v>
      </c>
      <c r="Y36" s="45">
        <f>'AEO 2020 Pacific Table 3'!AE1</f>
        <v>2046</v>
      </c>
      <c r="Z36" s="45">
        <f>'AEO 2020 Pacific Table 3'!AF1</f>
        <v>2047</v>
      </c>
      <c r="AA36" s="45">
        <f>'AEO 2020 Pacific Table 3'!AG1</f>
        <v>2048</v>
      </c>
      <c r="AB36" s="45">
        <f>'AEO 2020 Pacific Table 3'!AH1</f>
        <v>2049</v>
      </c>
      <c r="AC36" s="45">
        <f>'AEO 2020 Pacific Table 3'!AI1</f>
        <v>2050</v>
      </c>
    </row>
    <row r="37" spans="1:29" s="45" customFormat="1" x14ac:dyDescent="0.25">
      <c r="A37" s="45" t="s">
        <v>1063</v>
      </c>
    </row>
    <row r="38" spans="1:29" x14ac:dyDescent="0.25">
      <c r="A38" s="45" t="str">
        <f>Jetkerosene!A17</f>
        <v>Transportation</v>
      </c>
      <c r="B38" s="45">
        <f>'AEO 2020 Pacific Table 3'!H26</f>
        <v>8.2388161796761127E-5</v>
      </c>
      <c r="C38" s="45">
        <f>'AEO 2020 Pacific Table 3'!I26</f>
        <v>2.0772504240676153E-2</v>
      </c>
      <c r="D38" s="45">
        <f>'AEO 2020 Pacific Table 3'!J26</f>
        <v>4.8237124892140648E-4</v>
      </c>
      <c r="E38" s="45">
        <f>'AEO 2020 Pacific Table 3'!K26</f>
        <v>3.0717567367569986E-2</v>
      </c>
      <c r="F38" s="45">
        <f>'AEO 2020 Pacific Table 3'!L26</f>
        <v>2.8729105541908089E-3</v>
      </c>
      <c r="G38" s="45">
        <f>'AEO 2020 Pacific Table 3'!M26</f>
        <v>3.2242449088193105E-2</v>
      </c>
      <c r="H38" s="45">
        <f>'AEO 2020 Pacific Table 3'!N26</f>
        <v>1.3319697929677868E-2</v>
      </c>
      <c r="I38" s="45">
        <f>'AEO 2020 Pacific Table 3'!O26</f>
        <v>2.4824587220649629E-2</v>
      </c>
      <c r="J38" s="45">
        <f>'AEO 2020 Pacific Table 3'!P26</f>
        <v>2.0793485035698868E-2</v>
      </c>
      <c r="K38" s="45">
        <f>'AEO 2020 Pacific Table 3'!Q26</f>
        <v>1.0187571521671462E-2</v>
      </c>
      <c r="L38" s="45">
        <f>'AEO 2020 Pacific Table 3'!R26</f>
        <v>2.73878773248451E-2</v>
      </c>
      <c r="M38" s="45">
        <f>'AEO 2020 Pacific Table 3'!S26</f>
        <v>1.6230072584976274E-2</v>
      </c>
      <c r="N38" s="45">
        <f>'AEO 2020 Pacific Table 3'!T26</f>
        <v>1.5035892753525626E-2</v>
      </c>
      <c r="O38" s="45">
        <f>'AEO 2020 Pacific Table 3'!U26</f>
        <v>1.3389079071178091E-2</v>
      </c>
      <c r="P38" s="45">
        <f>'AEO 2020 Pacific Table 3'!V26</f>
        <v>1.3011404223776101E-2</v>
      </c>
      <c r="Q38" s="45">
        <f>'AEO 2020 Pacific Table 3'!W26</f>
        <v>1.0945293437904334E-2</v>
      </c>
      <c r="R38" s="45">
        <f>'AEO 2020 Pacific Table 3'!X26</f>
        <v>1.4574727387659176E-2</v>
      </c>
      <c r="S38" s="45">
        <f>'AEO 2020 Pacific Table 3'!Y26</f>
        <v>4.7068882836322429E-3</v>
      </c>
      <c r="T38" s="45">
        <f>'AEO 2020 Pacific Table 3'!Z26</f>
        <v>1.3012855739926429E-2</v>
      </c>
      <c r="U38" s="45">
        <f>'AEO 2020 Pacific Table 3'!AA26</f>
        <v>1.9630166463533511E-2</v>
      </c>
      <c r="V38" s="45">
        <f>'AEO 2020 Pacific Table 3'!AB26</f>
        <v>1.0305985420050325E-2</v>
      </c>
      <c r="W38" s="45">
        <f>'AEO 2020 Pacific Table 3'!AC26</f>
        <v>1.1651619856380555E-2</v>
      </c>
      <c r="X38" s="45">
        <f>'AEO 2020 Pacific Table 3'!AD26</f>
        <v>2.0766405032726882E-2</v>
      </c>
      <c r="Y38" s="45">
        <f>'AEO 2020 Pacific Table 3'!AE26</f>
        <v>2.5516597080971052E-3</v>
      </c>
      <c r="Z38" s="45">
        <f>'AEO 2020 Pacific Table 3'!AF26</f>
        <v>2.0177597406892643E-2</v>
      </c>
      <c r="AA38" s="45">
        <f>'AEO 2020 Pacific Table 3'!AG26</f>
        <v>1.6112931000419089E-2</v>
      </c>
      <c r="AB38" s="45">
        <f>'AEO 2020 Pacific Table 3'!AH26</f>
        <v>1.1441191869657969E-2</v>
      </c>
      <c r="AC38" s="45">
        <f>'AEO 2020 Pacific Table 3'!AI26</f>
        <v>4.3635312327262614E-3</v>
      </c>
    </row>
    <row r="39" spans="1:29" x14ac:dyDescent="0.25">
      <c r="A39" s="45" t="s">
        <v>1064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x14ac:dyDescent="0.25">
      <c r="A40" t="str">
        <f>'AEO 2020 Pacific Table 3'!B27</f>
        <v>Diesel Fuel (distillate fuel oil)</v>
      </c>
      <c r="B40">
        <f>'AEO 2020 Pacific Table 3'!H27</f>
        <v>3.4750072020501462E-2</v>
      </c>
      <c r="C40">
        <f>'AEO 2020 Pacific Table 3'!I27</f>
        <v>4.2933503430592379E-2</v>
      </c>
      <c r="D40">
        <f>'AEO 2020 Pacific Table 3'!J27</f>
        <v>3.1483546520035176E-2</v>
      </c>
      <c r="E40">
        <f>'AEO 2020 Pacific Table 3'!K27</f>
        <v>1.7308893717415643E-2</v>
      </c>
      <c r="F40">
        <f>'AEO 2020 Pacific Table 3'!L27</f>
        <v>3.5057301150650125E-3</v>
      </c>
      <c r="G40">
        <f>'AEO 2020 Pacific Table 3'!M27</f>
        <v>1.3944808705574597E-2</v>
      </c>
      <c r="H40">
        <f>'AEO 2020 Pacific Table 3'!N27</f>
        <v>8.790877119045264E-3</v>
      </c>
      <c r="I40">
        <f>'AEO 2020 Pacific Table 3'!O27</f>
        <v>0.10250618782447304</v>
      </c>
      <c r="J40">
        <f>'AEO 2020 Pacific Table 3'!P27</f>
        <v>8.1799269161747009E-3</v>
      </c>
      <c r="K40">
        <f>'AEO 2020 Pacific Table 3'!Q27</f>
        <v>4.5063740046928777E-3</v>
      </c>
      <c r="L40">
        <f>'AEO 2020 Pacific Table 3'!R27</f>
        <v>2.3619079082449531E-2</v>
      </c>
      <c r="M40">
        <f>'AEO 2020 Pacific Table 3'!S27</f>
        <v>4.7247593020466267E-3</v>
      </c>
      <c r="N40">
        <f>'AEO 2020 Pacific Table 3'!T27</f>
        <v>5.9817823467018649E-3</v>
      </c>
      <c r="O40">
        <f>'AEO 2020 Pacific Table 3'!U27</f>
        <v>8.2750790697654637E-3</v>
      </c>
      <c r="P40">
        <f>'AEO 2020 Pacific Table 3'!V27</f>
        <v>5.9428223427941771E-3</v>
      </c>
      <c r="Q40">
        <f>'AEO 2020 Pacific Table 3'!W27</f>
        <v>6.2799442489202342E-3</v>
      </c>
      <c r="R40">
        <f>'AEO 2020 Pacific Table 3'!X27</f>
        <v>5.6152909605825729E-3</v>
      </c>
      <c r="S40">
        <f>'AEO 2020 Pacific Table 3'!Y27</f>
        <v>-1.8363841088166525E-6</v>
      </c>
      <c r="T40">
        <f>'AEO 2020 Pacific Table 3'!Z27</f>
        <v>2.1605522497441061E-3</v>
      </c>
      <c r="U40">
        <f>'AEO 2020 Pacific Table 3'!AA27</f>
        <v>1.2613563342004374E-2</v>
      </c>
      <c r="V40">
        <f>'AEO 2020 Pacific Table 3'!AB27</f>
        <v>3.9190430441329955E-3</v>
      </c>
      <c r="W40">
        <f>'AEO 2020 Pacific Table 3'!AC27</f>
        <v>5.6657395054881474E-3</v>
      </c>
      <c r="X40">
        <f>'AEO 2020 Pacific Table 3'!AD27</f>
        <v>1.024937265888856E-2</v>
      </c>
      <c r="Y40">
        <f>'AEO 2020 Pacific Table 3'!AE27</f>
        <v>-5.6498686410299539E-4</v>
      </c>
      <c r="Z40">
        <f>'AEO 2020 Pacific Table 3'!AF27</f>
        <v>8.1521646362768905E-3</v>
      </c>
      <c r="AA40">
        <f>'AEO 2020 Pacific Table 3'!AG27</f>
        <v>5.4264979399307233E-3</v>
      </c>
      <c r="AB40">
        <f>'AEO 2020 Pacific Table 3'!AH27</f>
        <v>4.3781166002021619E-3</v>
      </c>
      <c r="AC40">
        <f>'AEO 2020 Pacific Table 3'!AI27</f>
        <v>4.5908114773211698E-3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1D616-9C66-4EEE-A68A-03EF3F6E2323}">
  <sheetPr>
    <tabColor theme="9" tint="0.79998168889431442"/>
  </sheetPr>
  <dimension ref="A1:AN52"/>
  <sheetViews>
    <sheetView workbookViewId="0">
      <selection activeCell="C8" sqref="C8"/>
    </sheetView>
  </sheetViews>
  <sheetFormatPr defaultRowHeight="15" x14ac:dyDescent="0.25"/>
  <cols>
    <col min="1" max="1" width="25.42578125" customWidth="1"/>
    <col min="2" max="2" width="17.28515625" customWidth="1"/>
    <col min="3" max="3" width="15.42578125" bestFit="1" customWidth="1"/>
    <col min="4" max="6" width="11.85546875" bestFit="1" customWidth="1"/>
    <col min="14" max="14" width="11.85546875" bestFit="1" customWidth="1"/>
  </cols>
  <sheetData>
    <row r="1" spans="1:40" s="153" customFormat="1" x14ac:dyDescent="0.25">
      <c r="B1" s="153">
        <v>2020</v>
      </c>
      <c r="C1" s="153">
        <v>2021</v>
      </c>
      <c r="D1" s="153">
        <v>2022</v>
      </c>
      <c r="E1" s="153">
        <v>2023</v>
      </c>
      <c r="F1" s="153">
        <v>2024</v>
      </c>
      <c r="G1" s="153">
        <v>2025</v>
      </c>
      <c r="H1" s="153">
        <v>2026</v>
      </c>
      <c r="I1" s="153">
        <v>2027</v>
      </c>
      <c r="J1" s="153">
        <v>2028</v>
      </c>
      <c r="K1" s="153">
        <v>2029</v>
      </c>
      <c r="L1" s="153">
        <v>2030</v>
      </c>
      <c r="M1" s="153">
        <v>2031</v>
      </c>
      <c r="N1" s="153">
        <v>2032</v>
      </c>
      <c r="O1" s="153">
        <v>2033</v>
      </c>
      <c r="P1" s="153">
        <v>2034</v>
      </c>
      <c r="Q1" s="153">
        <v>2035</v>
      </c>
      <c r="R1" s="153">
        <v>2036</v>
      </c>
      <c r="S1" s="153">
        <v>2037</v>
      </c>
      <c r="T1" s="153">
        <v>2038</v>
      </c>
      <c r="U1" s="153">
        <v>2039</v>
      </c>
      <c r="V1" s="153">
        <v>2040</v>
      </c>
      <c r="W1" s="153">
        <v>2041</v>
      </c>
      <c r="X1" s="153">
        <v>2042</v>
      </c>
      <c r="Y1" s="153">
        <v>2043</v>
      </c>
      <c r="Z1" s="153">
        <v>2044</v>
      </c>
      <c r="AA1" s="153">
        <v>2045</v>
      </c>
      <c r="AB1" s="153">
        <v>2046</v>
      </c>
      <c r="AC1" s="153">
        <v>2047</v>
      </c>
      <c r="AD1" s="153">
        <v>2048</v>
      </c>
      <c r="AE1" s="153">
        <v>2049</v>
      </c>
      <c r="AF1" s="153">
        <v>2050</v>
      </c>
    </row>
    <row r="2" spans="1:40" s="153" customFormat="1" x14ac:dyDescent="0.25">
      <c r="A2" s="46" t="s">
        <v>1148</v>
      </c>
    </row>
    <row r="3" spans="1:40" s="153" customFormat="1" x14ac:dyDescent="0.25">
      <c r="A3" s="153" t="s">
        <v>259</v>
      </c>
      <c r="B3" s="153">
        <f>(1-'Sales taxes'!$B$1)*B18</f>
        <v>1.4373142092040504E-5</v>
      </c>
      <c r="C3" s="153">
        <f>(1-'Sales taxes'!$B$1)*C18</f>
        <v>1.4032587692532862E-5</v>
      </c>
      <c r="D3" s="153">
        <f>(1-'Sales taxes'!$B$1)*D18</f>
        <v>1.4565249702019173E-5</v>
      </c>
      <c r="E3" s="153">
        <f>(1-'Sales taxes'!$B$1)*E18</f>
        <v>1.5071393178160926E-5</v>
      </c>
      <c r="F3" s="153">
        <f>(1-'Sales taxes'!$B$1)*F18</f>
        <v>1.5457407524590555E-5</v>
      </c>
      <c r="G3" s="153">
        <f>(1-'Sales taxes'!$B$1)*G18</f>
        <v>1.5884091379221124E-5</v>
      </c>
      <c r="H3" s="153">
        <f>(1-'Sales taxes'!$B$1)*H18</f>
        <v>1.649370284257446E-5</v>
      </c>
      <c r="I3" s="153">
        <f>(1-'Sales taxes'!$B$1)*I18</f>
        <v>1.708100025676569E-5</v>
      </c>
      <c r="J3" s="153">
        <f>(1-'Sales taxes'!$B$1)*J18</f>
        <v>1.7374796488959063E-5</v>
      </c>
      <c r="K3" s="153">
        <f>(1-'Sales taxes'!$B$1)*K18</f>
        <v>1.7551491162301384E-5</v>
      </c>
      <c r="L3" s="153">
        <f>(1-'Sales taxes'!$B$1)*L18</f>
        <v>1.7632270812707576E-5</v>
      </c>
      <c r="M3" s="153">
        <f>(1-'Sales taxes'!$B$1)*M18</f>
        <v>1.9558255748397484E-5</v>
      </c>
      <c r="N3" s="153">
        <f>(1-'Sales taxes'!$B$1)*N18</f>
        <v>1.9568184714352222E-5</v>
      </c>
      <c r="O3" s="153">
        <f>(1-'Sales taxes'!$B$1)*O18</f>
        <v>1.9637172894444423E-5</v>
      </c>
      <c r="P3" s="153">
        <f>(1-'Sales taxes'!$B$1)*P18</f>
        <v>2.0133041629297545E-5</v>
      </c>
      <c r="Q3" s="153">
        <f>(1-'Sales taxes'!$B$1)*Q18</f>
        <v>2.0323763480685416E-5</v>
      </c>
      <c r="R3" s="153">
        <f>(1-'Sales taxes'!$B$1)*R18</f>
        <v>2.0520857889421262E-5</v>
      </c>
      <c r="S3" s="153">
        <f>(1-'Sales taxes'!$B$1)*S18</f>
        <v>2.0744433931331009E-5</v>
      </c>
      <c r="T3" s="153">
        <f>(1-'Sales taxes'!$B$1)*T18</f>
        <v>2.0983945318175811E-5</v>
      </c>
      <c r="U3" s="153">
        <f>(1-'Sales taxes'!$B$1)*U18</f>
        <v>2.120706210040621E-5</v>
      </c>
      <c r="V3" s="153">
        <f>(1-'Sales taxes'!$B$1)*V18</f>
        <v>2.1409132846814788E-5</v>
      </c>
      <c r="W3" s="153">
        <f>(1-'Sales taxes'!$B$1)*W18</f>
        <v>2.1581859270652426E-5</v>
      </c>
      <c r="X3" s="153">
        <f>(1-'Sales taxes'!$B$1)*X18</f>
        <v>2.1744546962837575E-5</v>
      </c>
      <c r="Y3" s="153">
        <f>(1-'Sales taxes'!$B$1)*Y18</f>
        <v>2.2010390701507345E-5</v>
      </c>
      <c r="Z3" s="153">
        <f>(1-'Sales taxes'!$B$1)*Z18</f>
        <v>2.2204557439553081E-5</v>
      </c>
      <c r="AA3" s="153">
        <f>(1-'Sales taxes'!$B$1)*AA18</f>
        <v>2.2397002173332673E-5</v>
      </c>
      <c r="AB3" s="153">
        <f>(1-'Sales taxes'!$B$1)*AB18</f>
        <v>2.2590844883038682E-5</v>
      </c>
      <c r="AC3" s="153">
        <f>(1-'Sales taxes'!$B$1)*AC18</f>
        <v>2.277652102483286E-5</v>
      </c>
      <c r="AD3" s="153">
        <f>(1-'Sales taxes'!$B$1)*AD18</f>
        <v>2.302389251376141E-5</v>
      </c>
      <c r="AE3" s="153">
        <f>(1-'Sales taxes'!$B$1)*AE18</f>
        <v>2.3275461442971527E-5</v>
      </c>
      <c r="AF3" s="153">
        <f>(1-'Sales taxes'!$B$1)*AF18</f>
        <v>2.3464496415116537E-5</v>
      </c>
    </row>
    <row r="4" spans="1:40" s="153" customFormat="1" x14ac:dyDescent="0.25">
      <c r="A4" s="153" t="s">
        <v>260</v>
      </c>
      <c r="B4" s="153">
        <f>B7</f>
        <v>1.4381360012047388E-5</v>
      </c>
      <c r="C4" s="153">
        <f t="shared" ref="C4:AF4" si="0">C7</f>
        <v>1.4040610898760724E-5</v>
      </c>
      <c r="D4" s="153">
        <f t="shared" si="0"/>
        <v>1.4573577460568067E-5</v>
      </c>
      <c r="E4" s="153">
        <f t="shared" si="0"/>
        <v>1.4573577460568067E-5</v>
      </c>
      <c r="F4" s="153">
        <f t="shared" si="0"/>
        <v>1.5114384339418835E-5</v>
      </c>
      <c r="G4" s="153">
        <f t="shared" si="0"/>
        <v>1.5729854314847473E-5</v>
      </c>
      <c r="H4" s="153">
        <f t="shared" si="0"/>
        <v>1.6631481602400945E-5</v>
      </c>
      <c r="I4" s="153">
        <f t="shared" si="0"/>
        <v>1.7503769533718498E-5</v>
      </c>
      <c r="J4" s="153">
        <f t="shared" si="0"/>
        <v>1.7927364752191527E-5</v>
      </c>
      <c r="K4" s="153">
        <f t="shared" si="0"/>
        <v>1.818409118149253E-5</v>
      </c>
      <c r="L4" s="153">
        <f t="shared" si="0"/>
        <v>1.829892428054246E-5</v>
      </c>
      <c r="M4" s="153">
        <f t="shared" si="0"/>
        <v>1.8206415759237691E-5</v>
      </c>
      <c r="N4" s="153">
        <f t="shared" si="0"/>
        <v>1.822304760920636E-5</v>
      </c>
      <c r="O4" s="153">
        <f t="shared" si="0"/>
        <v>1.8330739374483478E-5</v>
      </c>
      <c r="P4" s="153">
        <f t="shared" si="0"/>
        <v>1.8665044191680997E-5</v>
      </c>
      <c r="Q4" s="153">
        <f t="shared" si="0"/>
        <v>1.8955810601979769E-5</v>
      </c>
      <c r="R4" s="153">
        <f t="shared" si="0"/>
        <v>1.9258098062776569E-5</v>
      </c>
      <c r="S4" s="153">
        <f t="shared" si="0"/>
        <v>1.9603918280682744E-5</v>
      </c>
      <c r="T4" s="153">
        <f t="shared" si="0"/>
        <v>1.9975752388797408E-5</v>
      </c>
      <c r="U4" s="153">
        <f t="shared" si="0"/>
        <v>2.0321812157773183E-5</v>
      </c>
      <c r="V4" s="153">
        <f t="shared" si="0"/>
        <v>2.0635959656430654E-5</v>
      </c>
      <c r="W4" s="153">
        <f t="shared" si="0"/>
        <v>2.0904358550584996E-5</v>
      </c>
      <c r="X4" s="153">
        <f t="shared" si="0"/>
        <v>2.115890077131276E-5</v>
      </c>
      <c r="Y4" s="153">
        <f t="shared" si="0"/>
        <v>2.1585318624558647E-5</v>
      </c>
      <c r="Z4" s="153">
        <f t="shared" si="0"/>
        <v>2.1889817412917691E-5</v>
      </c>
      <c r="AA4" s="153">
        <f t="shared" si="0"/>
        <v>2.2195643901780382E-5</v>
      </c>
      <c r="AB4" s="153">
        <f t="shared" si="0"/>
        <v>2.2505495300595414E-5</v>
      </c>
      <c r="AC4" s="153">
        <f t="shared" si="0"/>
        <v>2.2802789477540622E-5</v>
      </c>
      <c r="AD4" s="153">
        <f t="shared" si="0"/>
        <v>2.3205585561400341E-5</v>
      </c>
      <c r="AE4" s="153">
        <f t="shared" si="0"/>
        <v>2.361426307600175E-5</v>
      </c>
      <c r="AF4" s="153">
        <f t="shared" si="0"/>
        <v>2.3917802530124547E-5</v>
      </c>
    </row>
    <row r="5" spans="1:40" s="153" customFormat="1" x14ac:dyDescent="0.25">
      <c r="A5" s="153" t="s">
        <v>261</v>
      </c>
      <c r="B5" s="153">
        <f>(1-'Sales taxes'!$B$1)*B20</f>
        <v>2.2097986898511679E-5</v>
      </c>
      <c r="C5" s="153">
        <f>(1-'Sales taxes'!$B$1)*C20</f>
        <v>2.1574401546724342E-5</v>
      </c>
      <c r="D5" s="153">
        <f>(1-'Sales taxes'!$B$1)*D20</f>
        <v>2.2393342737981456E-5</v>
      </c>
      <c r="E5" s="153">
        <f>(1-'Sales taxes'!$B$1)*E20</f>
        <v>2.2393342737981456E-5</v>
      </c>
      <c r="F5" s="153">
        <f>(1-'Sales taxes'!$B$1)*F20</f>
        <v>2.3088959940633198E-5</v>
      </c>
      <c r="G5" s="153">
        <f>(1-'Sales taxes'!$B$1)*G20</f>
        <v>2.3852196725703586E-5</v>
      </c>
      <c r="H5" s="153">
        <f>(1-'Sales taxes'!$B$1)*H20</f>
        <v>2.4820444893434439E-5</v>
      </c>
      <c r="I5" s="153">
        <f>(1-'Sales taxes'!$B$1)*I20</f>
        <v>2.5872709388375074E-5</v>
      </c>
      <c r="J5" s="153">
        <f>(1-'Sales taxes'!$B$1)*J20</f>
        <v>2.6715468355727025E-5</v>
      </c>
      <c r="K5" s="153">
        <f>(1-'Sales taxes'!$B$1)*K20</f>
        <v>2.7363646381259385E-5</v>
      </c>
      <c r="L5" s="153">
        <f>(1-'Sales taxes'!$B$1)*L20</f>
        <v>2.7815959297479896E-5</v>
      </c>
      <c r="M5" s="153">
        <f>(1-'Sales taxes'!$B$1)*M20</f>
        <v>3.0033662718654553E-5</v>
      </c>
      <c r="N5" s="153">
        <f>(1-'Sales taxes'!$B$1)*N20</f>
        <v>3.0185239494797078E-5</v>
      </c>
      <c r="O5" s="153">
        <f>(1-'Sales taxes'!$B$1)*O20</f>
        <v>3.034310913294633E-5</v>
      </c>
      <c r="P5" s="153">
        <f>(1-'Sales taxes'!$B$1)*P20</f>
        <v>3.0919608547677311E-5</v>
      </c>
      <c r="Q5" s="153">
        <f>(1-'Sales taxes'!$B$1)*Q20</f>
        <v>3.124685943676033E-5</v>
      </c>
      <c r="R5" s="153">
        <f>(1-'Sales taxes'!$B$1)*R20</f>
        <v>3.1606144788591722E-5</v>
      </c>
      <c r="S5" s="153">
        <f>(1-'Sales taxes'!$B$1)*S20</f>
        <v>3.2010583411147362E-5</v>
      </c>
      <c r="T5" s="153">
        <f>(1-'Sales taxes'!$B$1)*T20</f>
        <v>3.2454288433517736E-5</v>
      </c>
      <c r="U5" s="153">
        <f>(1-'Sales taxes'!$B$1)*U20</f>
        <v>3.2904310147807043E-5</v>
      </c>
      <c r="V5" s="153">
        <f>(1-'Sales taxes'!$B$1)*V20</f>
        <v>3.334152725592616E-5</v>
      </c>
      <c r="W5" s="153">
        <f>(1-'Sales taxes'!$B$1)*W20</f>
        <v>3.3745164487359486E-5</v>
      </c>
      <c r="X5" s="153">
        <f>(1-'Sales taxes'!$B$1)*X20</f>
        <v>3.4123759128809826E-5</v>
      </c>
      <c r="Y5" s="153">
        <f>(1-'Sales taxes'!$B$1)*Y20</f>
        <v>3.4590564162021969E-5</v>
      </c>
      <c r="Z5" s="153">
        <f>(1-'Sales taxes'!$B$1)*Z20</f>
        <v>3.50229199680467E-5</v>
      </c>
      <c r="AA5" s="153">
        <f>(1-'Sales taxes'!$B$1)*AA20</f>
        <v>3.5445474619431224E-5</v>
      </c>
      <c r="AB5" s="153">
        <f>(1-'Sales taxes'!$B$1)*AB20</f>
        <v>3.5863188268276218E-5</v>
      </c>
      <c r="AC5" s="153">
        <f>(1-'Sales taxes'!$B$1)*AC20</f>
        <v>3.6270094610631412E-5</v>
      </c>
      <c r="AD5" s="153">
        <f>(1-'Sales taxes'!$B$1)*AD20</f>
        <v>3.6733289853435777E-5</v>
      </c>
      <c r="AE5" s="153">
        <f>(1-'Sales taxes'!$B$1)*AE20</f>
        <v>3.7225456973972629E-5</v>
      </c>
      <c r="AF5" s="153">
        <f>(1-'Sales taxes'!$B$1)*AF20</f>
        <v>3.7671940387590842E-5</v>
      </c>
    </row>
    <row r="6" spans="1:40" s="153" customFormat="1" x14ac:dyDescent="0.25">
      <c r="A6" s="153" t="s">
        <v>262</v>
      </c>
      <c r="B6" s="153">
        <f>(1-'Sales taxes'!$B$1)*B21</f>
        <v>1.3214415371069829E-5</v>
      </c>
      <c r="C6" s="153">
        <f>(1-'Sales taxes'!$B$1)*C21</f>
        <v>1.2901315614404141E-5</v>
      </c>
      <c r="D6" s="153">
        <f>(1-'Sales taxes'!$B$1)*D21</f>
        <v>1.3391035746624833E-5</v>
      </c>
      <c r="E6" s="153">
        <f>(1-'Sales taxes'!$B$1)*E21</f>
        <v>1.3391035746624833E-5</v>
      </c>
      <c r="F6" s="153">
        <f>(1-'Sales taxes'!$B$1)*F21</f>
        <v>1.3770808871336783E-5</v>
      </c>
      <c r="G6" s="153">
        <f>(1-'Sales taxes'!$B$1)*G21</f>
        <v>1.4181502905722549E-5</v>
      </c>
      <c r="H6" s="153">
        <f>(1-'Sales taxes'!$B$1)*H21</f>
        <v>1.4757953617148005E-5</v>
      </c>
      <c r="I6" s="153">
        <f>(1-'Sales taxes'!$B$1)*I21</f>
        <v>1.5325723917405838E-5</v>
      </c>
      <c r="J6" s="153">
        <f>(1-'Sales taxes'!$B$1)*J21</f>
        <v>1.5631293093097823E-5</v>
      </c>
      <c r="K6" s="153">
        <f>(1-'Sales taxes'!$B$1)*K21</f>
        <v>1.5815898298622438E-5</v>
      </c>
      <c r="L6" s="153">
        <f>(1-'Sales taxes'!$B$1)*L21</f>
        <v>1.5904005215826901E-5</v>
      </c>
      <c r="M6" s="153">
        <f>(1-'Sales taxes'!$B$1)*M21</f>
        <v>1.7079487892735436E-5</v>
      </c>
      <c r="N6" s="153">
        <f>(1-'Sales taxes'!$B$1)*N21</f>
        <v>1.7087137536070783E-5</v>
      </c>
      <c r="O6" s="153">
        <f>(1-'Sales taxes'!$B$1)*O21</f>
        <v>1.7149589314939792E-5</v>
      </c>
      <c r="P6" s="153">
        <f>(1-'Sales taxes'!$B$1)*P21</f>
        <v>1.7520059317195749E-5</v>
      </c>
      <c r="Q6" s="153">
        <f>(1-'Sales taxes'!$B$1)*Q21</f>
        <v>1.7704554007406389E-5</v>
      </c>
      <c r="R6" s="153">
        <f>(1-'Sales taxes'!$B$1)*R21</f>
        <v>1.7895820594324066E-5</v>
      </c>
      <c r="S6" s="153">
        <f>(1-'Sales taxes'!$B$1)*S21</f>
        <v>1.8111746264888413E-5</v>
      </c>
      <c r="T6" s="153">
        <f>(1-'Sales taxes'!$B$1)*T21</f>
        <v>1.8343715075198297E-5</v>
      </c>
      <c r="U6" s="153">
        <f>(1-'Sales taxes'!$B$1)*U21</f>
        <v>1.8562100419930112E-5</v>
      </c>
      <c r="V6" s="153">
        <f>(1-'Sales taxes'!$B$1)*V21</f>
        <v>1.8760928096245655E-5</v>
      </c>
      <c r="W6" s="153">
        <f>(1-'Sales taxes'!$B$1)*W21</f>
        <v>1.8931778395769243E-5</v>
      </c>
      <c r="X6" s="153">
        <f>(1-'Sales taxes'!$B$1)*X21</f>
        <v>1.9091723809215689E-5</v>
      </c>
      <c r="Y6" s="153">
        <f>(1-'Sales taxes'!$B$1)*Y21</f>
        <v>1.9344716741146529E-5</v>
      </c>
      <c r="Z6" s="153">
        <f>(1-'Sales taxes'!$B$1)*Z21</f>
        <v>1.9537700566019834E-5</v>
      </c>
      <c r="AA6" s="153">
        <f>(1-'Sales taxes'!$B$1)*AA21</f>
        <v>1.9726737010575992E-5</v>
      </c>
      <c r="AB6" s="153">
        <f>(1-'Sales taxes'!$B$1)*AB21</f>
        <v>1.9916357202688022E-5</v>
      </c>
      <c r="AC6" s="153">
        <f>(1-'Sales taxes'!$B$1)*AC21</f>
        <v>2.009849706659317E-5</v>
      </c>
      <c r="AD6" s="153">
        <f>(1-'Sales taxes'!$B$1)*AD21</f>
        <v>2.0336622146636726E-5</v>
      </c>
      <c r="AE6" s="153">
        <f>(1-'Sales taxes'!$B$1)*AE21</f>
        <v>2.0581943473855728E-5</v>
      </c>
      <c r="AF6" s="153">
        <f>(1-'Sales taxes'!$B$1)*AF21</f>
        <v>2.077112514686935E-5</v>
      </c>
    </row>
    <row r="7" spans="1:40" s="153" customFormat="1" x14ac:dyDescent="0.25">
      <c r="A7" s="153" t="s">
        <v>263</v>
      </c>
      <c r="B7" s="153">
        <f>(1-'Sales taxes'!$B$1)*B22</f>
        <v>1.4381360012047388E-5</v>
      </c>
      <c r="C7" s="153">
        <f>(1-'Sales taxes'!$B$1)*C22</f>
        <v>1.4040610898760724E-5</v>
      </c>
      <c r="D7" s="153">
        <f>(1-'Sales taxes'!$B$1)*D22</f>
        <v>1.4573577460568067E-5</v>
      </c>
      <c r="E7" s="153">
        <f>(1-'Sales taxes'!$B$1)*E22</f>
        <v>1.4573577460568067E-5</v>
      </c>
      <c r="F7" s="153">
        <f>(1-'Sales taxes'!$B$1)*F22</f>
        <v>1.5114384339418835E-5</v>
      </c>
      <c r="G7" s="153">
        <f>(1-'Sales taxes'!$B$1)*G22</f>
        <v>1.5729854314847473E-5</v>
      </c>
      <c r="H7" s="153">
        <f>(1-'Sales taxes'!$B$1)*H22</f>
        <v>1.6631481602400945E-5</v>
      </c>
      <c r="I7" s="153">
        <f>(1-'Sales taxes'!$B$1)*I22</f>
        <v>1.7503769533718498E-5</v>
      </c>
      <c r="J7" s="153">
        <f>(1-'Sales taxes'!$B$1)*J22</f>
        <v>1.7927364752191527E-5</v>
      </c>
      <c r="K7" s="153">
        <f>(1-'Sales taxes'!$B$1)*K22</f>
        <v>1.818409118149253E-5</v>
      </c>
      <c r="L7" s="153">
        <f>(1-'Sales taxes'!$B$1)*L22</f>
        <v>1.829892428054246E-5</v>
      </c>
      <c r="M7" s="153">
        <f>(1-'Sales taxes'!$B$1)*M22</f>
        <v>1.8206415759237691E-5</v>
      </c>
      <c r="N7" s="153">
        <f>(1-'Sales taxes'!$B$1)*N22</f>
        <v>1.822304760920636E-5</v>
      </c>
      <c r="O7" s="153">
        <f>(1-'Sales taxes'!$B$1)*O22</f>
        <v>1.8330739374483478E-5</v>
      </c>
      <c r="P7" s="153">
        <f>(1-'Sales taxes'!$B$1)*P22</f>
        <v>1.8665044191680997E-5</v>
      </c>
      <c r="Q7" s="153">
        <f>(1-'Sales taxes'!$B$1)*Q22</f>
        <v>1.8955810601979769E-5</v>
      </c>
      <c r="R7" s="153">
        <f>(1-'Sales taxes'!$B$1)*R22</f>
        <v>1.9258098062776569E-5</v>
      </c>
      <c r="S7" s="153">
        <f>(1-'Sales taxes'!$B$1)*S22</f>
        <v>1.9603918280682744E-5</v>
      </c>
      <c r="T7" s="153">
        <f>(1-'Sales taxes'!$B$1)*T22</f>
        <v>1.9975752388797408E-5</v>
      </c>
      <c r="U7" s="153">
        <f>(1-'Sales taxes'!$B$1)*U22</f>
        <v>2.0321812157773183E-5</v>
      </c>
      <c r="V7" s="153">
        <f>(1-'Sales taxes'!$B$1)*V22</f>
        <v>2.0635959656430654E-5</v>
      </c>
      <c r="W7" s="153">
        <f>(1-'Sales taxes'!$B$1)*W22</f>
        <v>2.0904358550584996E-5</v>
      </c>
      <c r="X7" s="153">
        <f>(1-'Sales taxes'!$B$1)*X22</f>
        <v>2.115890077131276E-5</v>
      </c>
      <c r="Y7" s="153">
        <f>(1-'Sales taxes'!$B$1)*Y22</f>
        <v>2.1585318624558647E-5</v>
      </c>
      <c r="Z7" s="153">
        <f>(1-'Sales taxes'!$B$1)*Z22</f>
        <v>2.1889817412917691E-5</v>
      </c>
      <c r="AA7" s="153">
        <f>(1-'Sales taxes'!$B$1)*AA22</f>
        <v>2.2195643901780382E-5</v>
      </c>
      <c r="AB7" s="153">
        <f>(1-'Sales taxes'!$B$1)*AB22</f>
        <v>2.2505495300595414E-5</v>
      </c>
      <c r="AC7" s="153">
        <f>(1-'Sales taxes'!$B$1)*AC22</f>
        <v>2.2802789477540622E-5</v>
      </c>
      <c r="AD7" s="153">
        <f>(1-'Sales taxes'!$B$1)*AD22</f>
        <v>2.3205585561400341E-5</v>
      </c>
      <c r="AE7" s="153">
        <f>(1-'Sales taxes'!$B$1)*AE22</f>
        <v>2.361426307600175E-5</v>
      </c>
      <c r="AF7" s="153">
        <f>(1-'Sales taxes'!$B$1)*AF22</f>
        <v>2.3917802530124547E-5</v>
      </c>
    </row>
    <row r="8" spans="1:40" s="153" customFormat="1" x14ac:dyDescent="0.25"/>
    <row r="9" spans="1:40" s="153" customFormat="1" x14ac:dyDescent="0.25">
      <c r="A9" s="46" t="s">
        <v>1149</v>
      </c>
    </row>
    <row r="10" spans="1:40" s="153" customFormat="1" x14ac:dyDescent="0.25">
      <c r="A10" s="153" t="s">
        <v>259</v>
      </c>
      <c r="B10" s="153">
        <f>B18-B3</f>
        <v>1.3338366333611046E-6</v>
      </c>
      <c r="C10" s="153">
        <f t="shared" ref="C10:AF10" si="1">C18-C3</f>
        <v>1.3022329707237506E-6</v>
      </c>
      <c r="D10" s="153">
        <f t="shared" si="1"/>
        <v>1.3516643404898679E-6</v>
      </c>
      <c r="E10" s="153">
        <f t="shared" si="1"/>
        <v>1.398634773669435E-6</v>
      </c>
      <c r="F10" s="153">
        <f t="shared" si="1"/>
        <v>1.4344571479960566E-6</v>
      </c>
      <c r="G10" s="153">
        <f t="shared" si="1"/>
        <v>1.474053678283274E-6</v>
      </c>
      <c r="H10" s="153">
        <f t="shared" si="1"/>
        <v>1.5306260058043268E-6</v>
      </c>
      <c r="I10" s="153">
        <f t="shared" si="1"/>
        <v>1.5851275755174881E-6</v>
      </c>
      <c r="J10" s="153">
        <f t="shared" si="1"/>
        <v>1.6123920507959998E-6</v>
      </c>
      <c r="K10" s="153">
        <f t="shared" si="1"/>
        <v>1.6287894277031884E-6</v>
      </c>
      <c r="L10" s="153">
        <f t="shared" si="1"/>
        <v>1.6362858301078895E-6</v>
      </c>
      <c r="M10" s="153">
        <f t="shared" si="1"/>
        <v>1.8150184444572199E-6</v>
      </c>
      <c r="N10" s="153">
        <f t="shared" si="1"/>
        <v>1.8159398587476406E-6</v>
      </c>
      <c r="O10" s="153">
        <f t="shared" si="1"/>
        <v>1.8223420052850242E-6</v>
      </c>
      <c r="P10" s="153">
        <f t="shared" si="1"/>
        <v>1.8683589360055378E-6</v>
      </c>
      <c r="Q10" s="153">
        <f t="shared" si="1"/>
        <v>1.8860580438648045E-6</v>
      </c>
      <c r="R10" s="153">
        <f t="shared" si="1"/>
        <v>1.9043485290571915E-6</v>
      </c>
      <c r="S10" s="153">
        <f t="shared" si="1"/>
        <v>1.9250965264770607E-6</v>
      </c>
      <c r="T10" s="153">
        <f t="shared" si="1"/>
        <v>1.9473233339374578E-6</v>
      </c>
      <c r="U10" s="153">
        <f t="shared" si="1"/>
        <v>1.9680287117700039E-6</v>
      </c>
      <c r="V10" s="153">
        <f t="shared" si="1"/>
        <v>1.9867810042307914E-6</v>
      </c>
      <c r="W10" s="153">
        <f t="shared" si="1"/>
        <v>2.0028101250861169E-6</v>
      </c>
      <c r="X10" s="153">
        <f t="shared" si="1"/>
        <v>2.0179076453251822E-6</v>
      </c>
      <c r="Y10" s="153">
        <f t="shared" si="1"/>
        <v>2.0425781116099192E-6</v>
      </c>
      <c r="Z10" s="153">
        <f t="shared" si="1"/>
        <v>2.0605969071194292E-6</v>
      </c>
      <c r="AA10" s="153">
        <f t="shared" si="1"/>
        <v>2.0784558995491229E-6</v>
      </c>
      <c r="AB10" s="153">
        <f t="shared" si="1"/>
        <v>2.0964446250247473E-6</v>
      </c>
      <c r="AC10" s="153">
        <f t="shared" si="1"/>
        <v>2.1136754878576805E-6</v>
      </c>
      <c r="AD10" s="153">
        <f t="shared" si="1"/>
        <v>2.1366317177390165E-6</v>
      </c>
      <c r="AE10" s="153">
        <f t="shared" si="1"/>
        <v>2.1599774727205736E-6</v>
      </c>
      <c r="AF10" s="153">
        <f t="shared" si="1"/>
        <v>2.1775200371242907E-6</v>
      </c>
    </row>
    <row r="11" spans="1:40" s="153" customFormat="1" x14ac:dyDescent="0.25">
      <c r="A11" s="153" t="s">
        <v>260</v>
      </c>
      <c r="B11" s="153">
        <f>B14</f>
        <v>1.3345992615105394E-6</v>
      </c>
      <c r="C11" s="153">
        <f t="shared" ref="C11:AF11" si="2">C14</f>
        <v>1.3029775293119302E-6</v>
      </c>
      <c r="D11" s="153">
        <f t="shared" si="2"/>
        <v>1.3524371617251394E-6</v>
      </c>
      <c r="E11" s="153">
        <f t="shared" si="2"/>
        <v>1.3524371617251394E-6</v>
      </c>
      <c r="F11" s="153">
        <f t="shared" si="2"/>
        <v>1.4026243804950906E-6</v>
      </c>
      <c r="G11" s="153">
        <f t="shared" si="2"/>
        <v>1.4597403816243908E-6</v>
      </c>
      <c r="H11" s="153">
        <f t="shared" si="2"/>
        <v>1.5434119614415007E-6</v>
      </c>
      <c r="I11" s="153">
        <f t="shared" si="2"/>
        <v>1.6243608305321676E-6</v>
      </c>
      <c r="J11" s="153">
        <f t="shared" si="2"/>
        <v>1.663670733439812E-6</v>
      </c>
      <c r="K11" s="153">
        <f t="shared" si="2"/>
        <v>1.6874951076762106E-6</v>
      </c>
      <c r="L11" s="153">
        <f t="shared" si="2"/>
        <v>1.6981516915500982E-6</v>
      </c>
      <c r="M11" s="153">
        <f t="shared" si="2"/>
        <v>1.6895668425432375E-6</v>
      </c>
      <c r="N11" s="153">
        <f t="shared" si="2"/>
        <v>1.6911102886892983E-6</v>
      </c>
      <c r="O11" s="153">
        <f t="shared" si="2"/>
        <v>1.7011041522939394E-6</v>
      </c>
      <c r="P11" s="153">
        <f t="shared" si="2"/>
        <v>1.7321278497590927E-6</v>
      </c>
      <c r="Q11" s="153">
        <f t="shared" si="2"/>
        <v>1.7591111556586534E-6</v>
      </c>
      <c r="R11" s="153">
        <f t="shared" si="2"/>
        <v>1.7871636222963946E-6</v>
      </c>
      <c r="S11" s="153">
        <f t="shared" si="2"/>
        <v>1.8192559561957192E-6</v>
      </c>
      <c r="T11" s="153">
        <f t="shared" si="2"/>
        <v>1.8537623954809148E-6</v>
      </c>
      <c r="U11" s="153">
        <f t="shared" si="2"/>
        <v>1.8858769598702814E-6</v>
      </c>
      <c r="V11" s="153">
        <f t="shared" si="2"/>
        <v>1.9150300454868313E-6</v>
      </c>
      <c r="W11" s="153">
        <f t="shared" si="2"/>
        <v>1.9399376318088882E-6</v>
      </c>
      <c r="X11" s="153">
        <f t="shared" si="2"/>
        <v>1.9635593101148324E-6</v>
      </c>
      <c r="Y11" s="153">
        <f t="shared" si="2"/>
        <v>2.003131155306116E-6</v>
      </c>
      <c r="Z11" s="153">
        <f t="shared" si="2"/>
        <v>2.0313888345335593E-6</v>
      </c>
      <c r="AA11" s="153">
        <f t="shared" si="2"/>
        <v>2.0597697252034687E-6</v>
      </c>
      <c r="AB11" s="153">
        <f t="shared" si="2"/>
        <v>2.0885241300504447E-6</v>
      </c>
      <c r="AC11" s="153">
        <f t="shared" si="2"/>
        <v>2.1161132168037212E-6</v>
      </c>
      <c r="AD11" s="153">
        <f t="shared" si="2"/>
        <v>2.1534929469271718E-6</v>
      </c>
      <c r="AE11" s="153">
        <f t="shared" si="2"/>
        <v>2.1914184775255373E-6</v>
      </c>
      <c r="AF11" s="153">
        <f t="shared" si="2"/>
        <v>2.2195871299320006E-6</v>
      </c>
    </row>
    <row r="12" spans="1:40" s="153" customFormat="1" x14ac:dyDescent="0.25">
      <c r="A12" s="153" t="s">
        <v>261</v>
      </c>
      <c r="B12" s="153">
        <f t="shared" ref="B12:Q14" si="3">B20-B5</f>
        <v>2.0507070938296238E-6</v>
      </c>
      <c r="C12" s="153">
        <f t="shared" si="3"/>
        <v>2.0021180436113022E-6</v>
      </c>
      <c r="D12" s="153">
        <f t="shared" si="3"/>
        <v>2.0781163016450853E-6</v>
      </c>
      <c r="E12" s="153">
        <f t="shared" si="3"/>
        <v>2.0781163016450853E-6</v>
      </c>
      <c r="F12" s="153">
        <f t="shared" si="3"/>
        <v>2.1426700159096168E-6</v>
      </c>
      <c r="G12" s="153">
        <f t="shared" si="3"/>
        <v>2.2134988699859541E-6</v>
      </c>
      <c r="H12" s="153">
        <f t="shared" si="3"/>
        <v>2.3033529094182496E-6</v>
      </c>
      <c r="I12" s="153">
        <f t="shared" si="3"/>
        <v>2.4010037168999563E-6</v>
      </c>
      <c r="J12" s="153">
        <f t="shared" si="3"/>
        <v>2.4792122795475146E-6</v>
      </c>
      <c r="K12" s="153">
        <f t="shared" si="3"/>
        <v>2.5393636083146244E-6</v>
      </c>
      <c r="L12" s="153">
        <f t="shared" si="3"/>
        <v>2.5813385316496847E-6</v>
      </c>
      <c r="M12" s="153">
        <f t="shared" si="3"/>
        <v>2.7871428050751235E-6</v>
      </c>
      <c r="N12" s="153">
        <f t="shared" si="3"/>
        <v>2.8012092253116322E-6</v>
      </c>
      <c r="O12" s="153">
        <f t="shared" si="3"/>
        <v>2.8158596271034267E-6</v>
      </c>
      <c r="P12" s="153">
        <f t="shared" si="3"/>
        <v>2.869359135669841E-6</v>
      </c>
      <c r="Q12" s="153">
        <f t="shared" si="3"/>
        <v>2.8997282241658519E-6</v>
      </c>
      <c r="R12" s="153">
        <f t="shared" ref="C12:AF14" si="4">R20-R5</f>
        <v>2.9330701309691071E-6</v>
      </c>
      <c r="S12" s="153">
        <f t="shared" si="4"/>
        <v>2.9706022897174421E-6</v>
      </c>
      <c r="T12" s="153">
        <f t="shared" si="4"/>
        <v>3.0117783950849356E-6</v>
      </c>
      <c r="U12" s="153">
        <f t="shared" si="4"/>
        <v>3.0535406934385756E-6</v>
      </c>
      <c r="V12" s="153">
        <f t="shared" si="4"/>
        <v>3.0941147162797235E-6</v>
      </c>
      <c r="W12" s="153">
        <f t="shared" si="4"/>
        <v>3.1315725054274657E-6</v>
      </c>
      <c r="X12" s="153">
        <f t="shared" si="4"/>
        <v>3.1667063264616507E-6</v>
      </c>
      <c r="Y12" s="153">
        <f t="shared" si="4"/>
        <v>3.2100261273756449E-6</v>
      </c>
      <c r="Z12" s="153">
        <f t="shared" si="4"/>
        <v>3.2501490183224732E-6</v>
      </c>
      <c r="AA12" s="153">
        <f t="shared" si="4"/>
        <v>3.2893623559493182E-6</v>
      </c>
      <c r="AB12" s="153">
        <f t="shared" si="4"/>
        <v>3.3281264454933099E-6</v>
      </c>
      <c r="AC12" s="153">
        <f t="shared" si="4"/>
        <v>3.3658876101923561E-6</v>
      </c>
      <c r="AD12" s="153">
        <f t="shared" si="4"/>
        <v>3.4088724202843083E-6</v>
      </c>
      <c r="AE12" s="153">
        <f t="shared" si="4"/>
        <v>3.4545458388662777E-6</v>
      </c>
      <c r="AF12" s="153">
        <f t="shared" si="4"/>
        <v>3.4959797806904445E-6</v>
      </c>
    </row>
    <row r="13" spans="1:40" s="153" customFormat="1" x14ac:dyDescent="0.25">
      <c r="A13" s="153" t="s">
        <v>262</v>
      </c>
      <c r="B13" s="153">
        <f t="shared" si="3"/>
        <v>1.2263060642908275E-6</v>
      </c>
      <c r="C13" s="153">
        <f t="shared" si="4"/>
        <v>1.1972502097906194E-6</v>
      </c>
      <c r="D13" s="153">
        <f t="shared" si="4"/>
        <v>1.2426965463165844E-6</v>
      </c>
      <c r="E13" s="153">
        <f t="shared" si="4"/>
        <v>1.2426965463165844E-6</v>
      </c>
      <c r="F13" s="153">
        <f t="shared" si="4"/>
        <v>1.277939731339248E-6</v>
      </c>
      <c r="G13" s="153">
        <f t="shared" si="4"/>
        <v>1.3160523962429067E-6</v>
      </c>
      <c r="H13" s="153">
        <f t="shared" si="4"/>
        <v>1.369547385111913E-6</v>
      </c>
      <c r="I13" s="153">
        <f t="shared" si="4"/>
        <v>1.4222368263606506E-6</v>
      </c>
      <c r="J13" s="153">
        <f t="shared" si="4"/>
        <v>1.4505938382063491E-6</v>
      </c>
      <c r="K13" s="153">
        <f t="shared" si="4"/>
        <v>1.4677253174793645E-6</v>
      </c>
      <c r="L13" s="153">
        <f t="shared" si="4"/>
        <v>1.4759016948551163E-6</v>
      </c>
      <c r="M13" s="153">
        <f t="shared" si="4"/>
        <v>1.5849872271835169E-6</v>
      </c>
      <c r="N13" s="153">
        <f t="shared" si="4"/>
        <v>1.5856971189001316E-6</v>
      </c>
      <c r="O13" s="153">
        <f t="shared" si="4"/>
        <v>1.5914926832896418E-6</v>
      </c>
      <c r="P13" s="153">
        <f t="shared" si="4"/>
        <v>1.6258725326925128E-6</v>
      </c>
      <c r="Q13" s="153">
        <f t="shared" si="4"/>
        <v>1.6429937560748243E-6</v>
      </c>
      <c r="R13" s="153">
        <f t="shared" si="4"/>
        <v>1.6607434157341418E-6</v>
      </c>
      <c r="S13" s="153">
        <f t="shared" si="4"/>
        <v>1.6807814538776113E-6</v>
      </c>
      <c r="T13" s="153">
        <f t="shared" si="4"/>
        <v>1.7023083054878678E-6</v>
      </c>
      <c r="U13" s="153">
        <f t="shared" si="4"/>
        <v>1.7225746029423261E-6</v>
      </c>
      <c r="V13" s="153">
        <f t="shared" si="4"/>
        <v>1.74102593645712E-6</v>
      </c>
      <c r="W13" s="153">
        <f t="shared" si="4"/>
        <v>1.7568809517951701E-6</v>
      </c>
      <c r="X13" s="153">
        <f t="shared" si="4"/>
        <v>1.7717239868411476E-6</v>
      </c>
      <c r="Y13" s="153">
        <f t="shared" si="4"/>
        <v>1.795201890171531E-6</v>
      </c>
      <c r="Z13" s="153">
        <f t="shared" si="4"/>
        <v>1.8131109105940509E-6</v>
      </c>
      <c r="AA13" s="153">
        <f t="shared" si="4"/>
        <v>1.8306536116384499E-6</v>
      </c>
      <c r="AB13" s="153">
        <f t="shared" si="4"/>
        <v>1.8482504848234754E-6</v>
      </c>
      <c r="AC13" s="153">
        <f t="shared" si="4"/>
        <v>1.8651531788423892E-6</v>
      </c>
      <c r="AD13" s="153">
        <f t="shared" si="4"/>
        <v>1.8872513361590154E-6</v>
      </c>
      <c r="AE13" s="153">
        <f t="shared" si="4"/>
        <v>1.9100173097432218E-6</v>
      </c>
      <c r="AF13" s="153">
        <f t="shared" si="4"/>
        <v>1.9275734880798908E-6</v>
      </c>
    </row>
    <row r="14" spans="1:40" s="153" customFormat="1" x14ac:dyDescent="0.25">
      <c r="A14" s="153" t="s">
        <v>263</v>
      </c>
      <c r="B14" s="153">
        <f t="shared" si="3"/>
        <v>1.3345992615105394E-6</v>
      </c>
      <c r="C14" s="153">
        <f t="shared" si="4"/>
        <v>1.3029775293119302E-6</v>
      </c>
      <c r="D14" s="153">
        <f t="shared" si="4"/>
        <v>1.3524371617251394E-6</v>
      </c>
      <c r="E14" s="153">
        <f t="shared" si="4"/>
        <v>1.3524371617251394E-6</v>
      </c>
      <c r="F14" s="153">
        <f t="shared" si="4"/>
        <v>1.4026243804950906E-6</v>
      </c>
      <c r="G14" s="153">
        <f t="shared" si="4"/>
        <v>1.4597403816243908E-6</v>
      </c>
      <c r="H14" s="153">
        <f t="shared" si="4"/>
        <v>1.5434119614415007E-6</v>
      </c>
      <c r="I14" s="153">
        <f t="shared" si="4"/>
        <v>1.6243608305321676E-6</v>
      </c>
      <c r="J14" s="153">
        <f t="shared" si="4"/>
        <v>1.663670733439812E-6</v>
      </c>
      <c r="K14" s="153">
        <f t="shared" si="4"/>
        <v>1.6874951076762106E-6</v>
      </c>
      <c r="L14" s="153">
        <f t="shared" si="4"/>
        <v>1.6981516915500982E-6</v>
      </c>
      <c r="M14" s="153">
        <f t="shared" si="4"/>
        <v>1.6895668425432375E-6</v>
      </c>
      <c r="N14" s="153">
        <f t="shared" si="4"/>
        <v>1.6911102886892983E-6</v>
      </c>
      <c r="O14" s="153">
        <f t="shared" si="4"/>
        <v>1.7011041522939394E-6</v>
      </c>
      <c r="P14" s="153">
        <f t="shared" si="4"/>
        <v>1.7321278497590927E-6</v>
      </c>
      <c r="Q14" s="153">
        <f t="shared" si="4"/>
        <v>1.7591111556586534E-6</v>
      </c>
      <c r="R14" s="153">
        <f t="shared" si="4"/>
        <v>1.7871636222963946E-6</v>
      </c>
      <c r="S14" s="153">
        <f t="shared" si="4"/>
        <v>1.8192559561957192E-6</v>
      </c>
      <c r="T14" s="153">
        <f t="shared" si="4"/>
        <v>1.8537623954809148E-6</v>
      </c>
      <c r="U14" s="153">
        <f t="shared" si="4"/>
        <v>1.8858769598702814E-6</v>
      </c>
      <c r="V14" s="153">
        <f t="shared" si="4"/>
        <v>1.9150300454868313E-6</v>
      </c>
      <c r="W14" s="153">
        <f t="shared" si="4"/>
        <v>1.9399376318088882E-6</v>
      </c>
      <c r="X14" s="153">
        <f t="shared" si="4"/>
        <v>1.9635593101148324E-6</v>
      </c>
      <c r="Y14" s="153">
        <f t="shared" si="4"/>
        <v>2.003131155306116E-6</v>
      </c>
      <c r="Z14" s="153">
        <f t="shared" si="4"/>
        <v>2.0313888345335593E-6</v>
      </c>
      <c r="AA14" s="153">
        <f t="shared" si="4"/>
        <v>2.0597697252034687E-6</v>
      </c>
      <c r="AB14" s="153">
        <f t="shared" si="4"/>
        <v>2.0885241300504447E-6</v>
      </c>
      <c r="AC14" s="153">
        <f t="shared" si="4"/>
        <v>2.1161132168037212E-6</v>
      </c>
      <c r="AD14" s="153">
        <f t="shared" si="4"/>
        <v>2.1534929469271718E-6</v>
      </c>
      <c r="AE14" s="153">
        <f t="shared" si="4"/>
        <v>2.1914184775255373E-6</v>
      </c>
      <c r="AF14" s="153">
        <f t="shared" si="4"/>
        <v>2.2195871299320006E-6</v>
      </c>
    </row>
    <row r="15" spans="1:40" s="153" customFormat="1" x14ac:dyDescent="0.25"/>
    <row r="16" spans="1:40" x14ac:dyDescent="0.25">
      <c r="B16">
        <f>C27</f>
        <v>2019</v>
      </c>
      <c r="C16">
        <v>2020</v>
      </c>
      <c r="D16">
        <f>C16+1</f>
        <v>2021</v>
      </c>
      <c r="E16">
        <v>2022</v>
      </c>
      <c r="F16">
        <f>E16+1</f>
        <v>2023</v>
      </c>
      <c r="G16" s="45">
        <f t="shared" ref="G16:L16" si="5">F16+1</f>
        <v>2024</v>
      </c>
      <c r="H16" s="45">
        <f t="shared" si="5"/>
        <v>2025</v>
      </c>
      <c r="I16" s="45">
        <f t="shared" si="5"/>
        <v>2026</v>
      </c>
      <c r="J16" s="45">
        <f t="shared" si="5"/>
        <v>2027</v>
      </c>
      <c r="K16" s="45">
        <f t="shared" si="5"/>
        <v>2028</v>
      </c>
      <c r="L16" s="45">
        <f t="shared" si="5"/>
        <v>2029</v>
      </c>
      <c r="M16" s="45">
        <f>L16+1</f>
        <v>2030</v>
      </c>
      <c r="N16" s="45">
        <f>M16+1</f>
        <v>2031</v>
      </c>
      <c r="O16" s="45">
        <f t="shared" ref="O16:AG16" si="6">N16+1</f>
        <v>2032</v>
      </c>
      <c r="P16" s="45">
        <f t="shared" si="6"/>
        <v>2033</v>
      </c>
      <c r="Q16" s="45">
        <f t="shared" si="6"/>
        <v>2034</v>
      </c>
      <c r="R16" s="45">
        <f t="shared" si="6"/>
        <v>2035</v>
      </c>
      <c r="S16" s="45">
        <f t="shared" si="6"/>
        <v>2036</v>
      </c>
      <c r="T16" s="45">
        <f t="shared" si="6"/>
        <v>2037</v>
      </c>
      <c r="U16" s="45">
        <f t="shared" si="6"/>
        <v>2038</v>
      </c>
      <c r="V16" s="45">
        <f t="shared" si="6"/>
        <v>2039</v>
      </c>
      <c r="W16" s="45">
        <f t="shared" si="6"/>
        <v>2040</v>
      </c>
      <c r="X16" s="45">
        <f t="shared" si="6"/>
        <v>2041</v>
      </c>
      <c r="Y16" s="45">
        <f t="shared" si="6"/>
        <v>2042</v>
      </c>
      <c r="Z16" s="45">
        <f t="shared" si="6"/>
        <v>2043</v>
      </c>
      <c r="AA16" s="45">
        <f t="shared" si="6"/>
        <v>2044</v>
      </c>
      <c r="AB16" s="45">
        <f t="shared" si="6"/>
        <v>2045</v>
      </c>
      <c r="AC16" s="45">
        <f t="shared" si="6"/>
        <v>2046</v>
      </c>
      <c r="AD16" s="45">
        <f t="shared" si="6"/>
        <v>2047</v>
      </c>
      <c r="AE16" s="45">
        <f t="shared" si="6"/>
        <v>2048</v>
      </c>
      <c r="AF16" s="45">
        <f t="shared" si="6"/>
        <v>2049</v>
      </c>
      <c r="AG16" s="45">
        <f t="shared" si="6"/>
        <v>2050</v>
      </c>
      <c r="AH16" s="45"/>
      <c r="AI16" s="45"/>
      <c r="AJ16" s="45"/>
      <c r="AK16" s="45"/>
      <c r="AL16" s="45"/>
      <c r="AM16" s="45"/>
      <c r="AN16" s="45"/>
    </row>
    <row r="17" spans="1:33" s="45" customFormat="1" x14ac:dyDescent="0.25">
      <c r="A17" s="45" t="s">
        <v>935</v>
      </c>
    </row>
    <row r="18" spans="1:33" s="45" customFormat="1" x14ac:dyDescent="0.25">
      <c r="A18" t="s">
        <v>259</v>
      </c>
      <c r="B18" s="45">
        <f>C29</f>
        <v>1.5706978725401608E-5</v>
      </c>
      <c r="C18" s="45">
        <f>B18*(1+'AFDC regional alternative fuels'!$B$36)</f>
        <v>1.5334820663256612E-5</v>
      </c>
      <c r="D18" s="45">
        <f>C18*(1+'AFDC regional alternative fuels'!$B$37)</f>
        <v>1.5916914042509041E-5</v>
      </c>
      <c r="E18" s="45">
        <f>D18*(1+'AFDC regional alternative fuels'!B38)</f>
        <v>1.6470027951830361E-5</v>
      </c>
      <c r="F18" s="45">
        <f t="shared" ref="F18:O22" si="7">E18*(1+B36)</f>
        <v>1.6891864672586612E-5</v>
      </c>
      <c r="G18" s="45">
        <f t="shared" si="7"/>
        <v>1.7358145057504398E-5</v>
      </c>
      <c r="H18" s="45">
        <f t="shared" si="7"/>
        <v>1.8024328848378787E-5</v>
      </c>
      <c r="I18" s="45">
        <f t="shared" si="7"/>
        <v>1.8666127832283178E-5</v>
      </c>
      <c r="J18" s="45">
        <f t="shared" si="7"/>
        <v>1.8987188539755063E-5</v>
      </c>
      <c r="K18" s="45">
        <f t="shared" si="7"/>
        <v>1.9180280590004572E-5</v>
      </c>
      <c r="L18" s="45">
        <f t="shared" si="7"/>
        <v>1.9268556642815465E-5</v>
      </c>
      <c r="M18" s="45">
        <f t="shared" si="7"/>
        <v>2.1373274192854704E-5</v>
      </c>
      <c r="N18" s="45">
        <f t="shared" si="7"/>
        <v>2.1384124573099863E-5</v>
      </c>
      <c r="O18" s="45">
        <f t="shared" si="7"/>
        <v>2.1459514899729447E-5</v>
      </c>
      <c r="P18" s="45">
        <f t="shared" ref="P18:Y22" si="8">O18*(1+L36)</f>
        <v>2.2001400565303083E-5</v>
      </c>
      <c r="Q18" s="45">
        <f t="shared" si="8"/>
        <v>2.2209821524550221E-5</v>
      </c>
      <c r="R18" s="45">
        <f t="shared" si="8"/>
        <v>2.2425206418478454E-5</v>
      </c>
      <c r="S18" s="45">
        <f t="shared" si="8"/>
        <v>2.266953045780807E-5</v>
      </c>
      <c r="T18" s="45">
        <f t="shared" si="8"/>
        <v>2.2931268652113269E-5</v>
      </c>
      <c r="U18" s="45">
        <f t="shared" si="8"/>
        <v>2.3175090812176214E-5</v>
      </c>
      <c r="V18" s="45">
        <f t="shared" si="8"/>
        <v>2.3395913851045579E-5</v>
      </c>
      <c r="W18" s="45">
        <f t="shared" si="8"/>
        <v>2.3584669395738543E-5</v>
      </c>
      <c r="X18" s="45">
        <f t="shared" si="8"/>
        <v>2.3762454608162757E-5</v>
      </c>
      <c r="Y18" s="45">
        <f t="shared" si="8"/>
        <v>2.4052968813117264E-5</v>
      </c>
      <c r="Z18" s="45">
        <f t="shared" ref="Z18:AG22" si="9">Y18*(1+V36)</f>
        <v>2.426515434667251E-5</v>
      </c>
      <c r="AA18" s="45">
        <f t="shared" si="9"/>
        <v>2.4475458072881796E-5</v>
      </c>
      <c r="AB18" s="45">
        <f t="shared" si="9"/>
        <v>2.468728950806343E-5</v>
      </c>
      <c r="AC18" s="45">
        <f t="shared" si="9"/>
        <v>2.489019651269054E-5</v>
      </c>
      <c r="AD18" s="45">
        <f t="shared" si="9"/>
        <v>2.5160524231500426E-5</v>
      </c>
      <c r="AE18" s="45">
        <f t="shared" si="9"/>
        <v>2.5435438915692101E-5</v>
      </c>
      <c r="AF18" s="45">
        <f t="shared" si="9"/>
        <v>2.5642016452240828E-5</v>
      </c>
      <c r="AG18" s="45">
        <f t="shared" si="9"/>
        <v>2.5837406783262172E-5</v>
      </c>
    </row>
    <row r="19" spans="1:33" s="45" customFormat="1" x14ac:dyDescent="0.25">
      <c r="A19" s="45" t="s">
        <v>260</v>
      </c>
      <c r="B19" s="45">
        <v>0</v>
      </c>
      <c r="C19" s="45">
        <v>0</v>
      </c>
      <c r="D19" s="45">
        <v>0</v>
      </c>
      <c r="E19" s="45">
        <v>0</v>
      </c>
      <c r="F19" s="45">
        <f t="shared" si="7"/>
        <v>0</v>
      </c>
      <c r="G19" s="45">
        <f t="shared" si="7"/>
        <v>0</v>
      </c>
      <c r="H19" s="45">
        <f t="shared" si="7"/>
        <v>0</v>
      </c>
      <c r="I19" s="45">
        <f t="shared" si="7"/>
        <v>0</v>
      </c>
      <c r="J19" s="45">
        <f t="shared" si="7"/>
        <v>0</v>
      </c>
      <c r="K19" s="45">
        <f t="shared" si="7"/>
        <v>0</v>
      </c>
      <c r="L19" s="45">
        <f t="shared" si="7"/>
        <v>0</v>
      </c>
      <c r="M19" s="45">
        <f t="shared" si="7"/>
        <v>0</v>
      </c>
      <c r="N19" s="45">
        <f t="shared" si="7"/>
        <v>0</v>
      </c>
      <c r="O19" s="45">
        <f t="shared" si="7"/>
        <v>0</v>
      </c>
      <c r="P19" s="45">
        <f t="shared" si="8"/>
        <v>0</v>
      </c>
      <c r="Q19" s="45">
        <f t="shared" si="8"/>
        <v>0</v>
      </c>
      <c r="R19" s="45">
        <f t="shared" si="8"/>
        <v>0</v>
      </c>
      <c r="S19" s="45">
        <f t="shared" si="8"/>
        <v>0</v>
      </c>
      <c r="T19" s="45">
        <f t="shared" si="8"/>
        <v>0</v>
      </c>
      <c r="U19" s="45">
        <f t="shared" si="8"/>
        <v>0</v>
      </c>
      <c r="V19" s="45">
        <f t="shared" si="8"/>
        <v>0</v>
      </c>
      <c r="W19" s="45">
        <f t="shared" si="8"/>
        <v>0</v>
      </c>
      <c r="X19" s="45">
        <f t="shared" si="8"/>
        <v>0</v>
      </c>
      <c r="Y19" s="45">
        <f t="shared" si="8"/>
        <v>0</v>
      </c>
      <c r="Z19" s="45">
        <f t="shared" si="9"/>
        <v>0</v>
      </c>
      <c r="AA19" s="45">
        <f t="shared" si="9"/>
        <v>0</v>
      </c>
      <c r="AB19" s="45">
        <f t="shared" si="9"/>
        <v>0</v>
      </c>
      <c r="AC19" s="45">
        <f t="shared" si="9"/>
        <v>0</v>
      </c>
      <c r="AD19" s="45">
        <f t="shared" si="9"/>
        <v>0</v>
      </c>
      <c r="AE19" s="45">
        <f t="shared" si="9"/>
        <v>0</v>
      </c>
      <c r="AF19" s="45">
        <f t="shared" si="9"/>
        <v>0</v>
      </c>
      <c r="AG19" s="45">
        <f t="shared" si="9"/>
        <v>0</v>
      </c>
    </row>
    <row r="20" spans="1:33" s="45" customFormat="1" x14ac:dyDescent="0.25">
      <c r="A20" s="45" t="s">
        <v>261</v>
      </c>
      <c r="B20" s="45">
        <f>C31</f>
        <v>2.4148693992341303E-5</v>
      </c>
      <c r="C20" s="45">
        <f>B20*(1+'AFDC regional alternative fuels'!$B$36)</f>
        <v>2.3576519590335644E-5</v>
      </c>
      <c r="D20" s="45">
        <f>C20*(1+'AFDC regional alternative fuels'!$B$37)</f>
        <v>2.4471459039626541E-5</v>
      </c>
      <c r="E20" s="45">
        <f>D20*(1+'AFDC regional alternative fuels'!B40)</f>
        <v>2.4471459039626541E-5</v>
      </c>
      <c r="F20" s="45">
        <f t="shared" si="7"/>
        <v>2.5231629956542815E-5</v>
      </c>
      <c r="G20" s="45">
        <f t="shared" si="7"/>
        <v>2.606569559568954E-5</v>
      </c>
      <c r="H20" s="45">
        <f t="shared" si="7"/>
        <v>2.7123797802852689E-5</v>
      </c>
      <c r="I20" s="45">
        <f t="shared" si="7"/>
        <v>2.827371310527503E-5</v>
      </c>
      <c r="J20" s="45">
        <f t="shared" si="7"/>
        <v>2.919468063527454E-5</v>
      </c>
      <c r="K20" s="45">
        <f t="shared" si="7"/>
        <v>2.9903009989574009E-5</v>
      </c>
      <c r="L20" s="45">
        <f t="shared" si="7"/>
        <v>3.0397297829129581E-5</v>
      </c>
      <c r="M20" s="45">
        <f t="shared" si="7"/>
        <v>3.2820805523729676E-5</v>
      </c>
      <c r="N20" s="45">
        <f t="shared" si="7"/>
        <v>3.298644872010871E-5</v>
      </c>
      <c r="O20" s="45">
        <f t="shared" si="7"/>
        <v>3.3158968760049756E-5</v>
      </c>
      <c r="P20" s="45">
        <f t="shared" si="8"/>
        <v>3.3788967683347152E-5</v>
      </c>
      <c r="Q20" s="45">
        <f t="shared" si="8"/>
        <v>3.4146587660926182E-5</v>
      </c>
      <c r="R20" s="45">
        <f t="shared" si="8"/>
        <v>3.4539214919560829E-5</v>
      </c>
      <c r="S20" s="45">
        <f t="shared" si="8"/>
        <v>3.4981185700864804E-5</v>
      </c>
      <c r="T20" s="45">
        <f t="shared" si="8"/>
        <v>3.5466066828602672E-5</v>
      </c>
      <c r="U20" s="45">
        <f t="shared" si="8"/>
        <v>3.5957850841245618E-5</v>
      </c>
      <c r="V20" s="45">
        <f t="shared" si="8"/>
        <v>3.6435641972205883E-5</v>
      </c>
      <c r="W20" s="45">
        <f t="shared" si="8"/>
        <v>3.6876736992786952E-5</v>
      </c>
      <c r="X20" s="45">
        <f t="shared" si="8"/>
        <v>3.7290465455271477E-5</v>
      </c>
      <c r="Y20" s="45">
        <f t="shared" si="8"/>
        <v>3.7800590289397613E-5</v>
      </c>
      <c r="Z20" s="45">
        <f t="shared" si="9"/>
        <v>3.8273068986369173E-5</v>
      </c>
      <c r="AA20" s="45">
        <f t="shared" si="9"/>
        <v>3.8734836975380542E-5</v>
      </c>
      <c r="AB20" s="45">
        <f t="shared" si="9"/>
        <v>3.9191314713769528E-5</v>
      </c>
      <c r="AC20" s="45">
        <f t="shared" si="9"/>
        <v>3.9635982220823768E-5</v>
      </c>
      <c r="AD20" s="45">
        <f t="shared" si="9"/>
        <v>4.0142162273720085E-5</v>
      </c>
      <c r="AE20" s="45">
        <f t="shared" si="9"/>
        <v>4.0680002812838907E-5</v>
      </c>
      <c r="AF20" s="45">
        <f t="shared" si="9"/>
        <v>4.1167920168281287E-5</v>
      </c>
      <c r="AG20" s="45">
        <f t="shared" si="9"/>
        <v>4.1626693402838231E-5</v>
      </c>
    </row>
    <row r="21" spans="1:33" s="45" customFormat="1" x14ac:dyDescent="0.25">
      <c r="A21" s="45" t="s">
        <v>262</v>
      </c>
      <c r="B21" s="45">
        <f>C32</f>
        <v>1.4440721435360657E-5</v>
      </c>
      <c r="C21" s="45">
        <f>B21*(1+'AFDC regional alternative fuels'!$B$36)</f>
        <v>1.4098565824194761E-5</v>
      </c>
      <c r="D21" s="45">
        <f>C21*(1+'AFDC regional alternative fuels'!$B$37)</f>
        <v>1.4633732292941418E-5</v>
      </c>
      <c r="E21" s="45">
        <f>D21*(1+'AFDC regional alternative fuels'!B41)</f>
        <v>1.4633732292941418E-5</v>
      </c>
      <c r="F21" s="45">
        <f t="shared" si="7"/>
        <v>1.5048748602676031E-5</v>
      </c>
      <c r="G21" s="45">
        <f t="shared" si="7"/>
        <v>1.5497555301965456E-5</v>
      </c>
      <c r="H21" s="45">
        <f t="shared" si="7"/>
        <v>1.6127501002259918E-5</v>
      </c>
      <c r="I21" s="45">
        <f t="shared" si="7"/>
        <v>1.6747960743766489E-5</v>
      </c>
      <c r="J21" s="45">
        <f t="shared" si="7"/>
        <v>1.7081886931304172E-5</v>
      </c>
      <c r="K21" s="45">
        <f t="shared" si="7"/>
        <v>1.7283623616101802E-5</v>
      </c>
      <c r="L21" s="45">
        <f t="shared" si="7"/>
        <v>1.7379906910682017E-5</v>
      </c>
      <c r="M21" s="45">
        <f t="shared" si="7"/>
        <v>1.8664475119918953E-5</v>
      </c>
      <c r="N21" s="45">
        <f t="shared" si="7"/>
        <v>1.8672834654970915E-5</v>
      </c>
      <c r="O21" s="45">
        <f t="shared" si="7"/>
        <v>1.8741081998229433E-5</v>
      </c>
      <c r="P21" s="45">
        <f t="shared" si="8"/>
        <v>1.9145931849888262E-5</v>
      </c>
      <c r="Q21" s="45">
        <f t="shared" si="8"/>
        <v>1.9347547763481213E-5</v>
      </c>
      <c r="R21" s="45">
        <f t="shared" si="8"/>
        <v>1.9556564010058208E-5</v>
      </c>
      <c r="S21" s="45">
        <f t="shared" si="8"/>
        <v>1.9792527718766024E-5</v>
      </c>
      <c r="T21" s="45">
        <f t="shared" si="8"/>
        <v>2.0046023380686165E-5</v>
      </c>
      <c r="U21" s="45">
        <f t="shared" si="8"/>
        <v>2.0284675022872438E-5</v>
      </c>
      <c r="V21" s="45">
        <f t="shared" si="8"/>
        <v>2.0501954032702775E-5</v>
      </c>
      <c r="W21" s="45">
        <f t="shared" si="8"/>
        <v>2.0688659347564413E-5</v>
      </c>
      <c r="X21" s="45">
        <f t="shared" si="8"/>
        <v>2.0863447796056837E-5</v>
      </c>
      <c r="Y21" s="45">
        <f t="shared" si="8"/>
        <v>2.113991863131806E-5</v>
      </c>
      <c r="Z21" s="45">
        <f t="shared" si="9"/>
        <v>2.1350811476613885E-5</v>
      </c>
      <c r="AA21" s="45">
        <f t="shared" si="9"/>
        <v>2.1557390622214442E-5</v>
      </c>
      <c r="AB21" s="45">
        <f t="shared" si="9"/>
        <v>2.1764607687511497E-5</v>
      </c>
      <c r="AC21" s="45">
        <f t="shared" si="9"/>
        <v>2.196365024543556E-5</v>
      </c>
      <c r="AD21" s="45">
        <f t="shared" si="9"/>
        <v>2.2223873482795741E-5</v>
      </c>
      <c r="AE21" s="45">
        <f t="shared" si="9"/>
        <v>2.2491960783598949E-5</v>
      </c>
      <c r="AF21" s="45">
        <f t="shared" si="9"/>
        <v>2.2698698634949241E-5</v>
      </c>
      <c r="AG21" s="45">
        <f t="shared" si="9"/>
        <v>2.2891949594269514E-5</v>
      </c>
    </row>
    <row r="22" spans="1:33" s="45" customFormat="1" x14ac:dyDescent="0.25">
      <c r="A22" s="45" t="s">
        <v>263</v>
      </c>
      <c r="B22" s="45">
        <f>C33</f>
        <v>1.5715959273557928E-5</v>
      </c>
      <c r="C22" s="45">
        <f>B22*(1+'AFDC regional alternative fuels'!$B$36)</f>
        <v>1.5343588428072654E-5</v>
      </c>
      <c r="D22" s="45">
        <f>C22*(1+'AFDC regional alternative fuels'!$B$37)</f>
        <v>1.5926014622293207E-5</v>
      </c>
      <c r="E22" s="45">
        <f>D22*(1+'AFDC regional alternative fuels'!B42)</f>
        <v>1.5926014622293207E-5</v>
      </c>
      <c r="F22" s="45">
        <f t="shared" si="7"/>
        <v>1.6517008719913925E-5</v>
      </c>
      <c r="G22" s="45">
        <f t="shared" si="7"/>
        <v>1.7189594696471864E-5</v>
      </c>
      <c r="H22" s="45">
        <f t="shared" si="7"/>
        <v>1.8174893563842445E-5</v>
      </c>
      <c r="I22" s="45">
        <f t="shared" si="7"/>
        <v>1.9128130364250665E-5</v>
      </c>
      <c r="J22" s="45">
        <f t="shared" si="7"/>
        <v>1.9591035485631339E-5</v>
      </c>
      <c r="K22" s="45">
        <f t="shared" si="7"/>
        <v>1.987158628916874E-5</v>
      </c>
      <c r="L22" s="45">
        <f t="shared" si="7"/>
        <v>1.9997075972092558E-5</v>
      </c>
      <c r="M22" s="45">
        <f t="shared" si="7"/>
        <v>1.9895982601780928E-5</v>
      </c>
      <c r="N22" s="45">
        <f t="shared" si="7"/>
        <v>1.9914157897895658E-5</v>
      </c>
      <c r="O22" s="45">
        <f t="shared" si="7"/>
        <v>2.0031843526777418E-5</v>
      </c>
      <c r="P22" s="45">
        <f t="shared" si="8"/>
        <v>2.0397172041440089E-5</v>
      </c>
      <c r="Q22" s="45">
        <f t="shared" si="8"/>
        <v>2.0714921757638423E-5</v>
      </c>
      <c r="R22" s="45">
        <f t="shared" si="8"/>
        <v>2.1045261685072963E-5</v>
      </c>
      <c r="S22" s="45">
        <f t="shared" si="8"/>
        <v>2.1423174236878463E-5</v>
      </c>
      <c r="T22" s="45">
        <f t="shared" si="8"/>
        <v>2.1829514784278323E-5</v>
      </c>
      <c r="U22" s="45">
        <f t="shared" si="8"/>
        <v>2.2207689117643465E-5</v>
      </c>
      <c r="V22" s="45">
        <f t="shared" si="8"/>
        <v>2.2550989701917485E-5</v>
      </c>
      <c r="W22" s="45">
        <f t="shared" si="8"/>
        <v>2.2844296182393885E-5</v>
      </c>
      <c r="X22" s="45">
        <f t="shared" si="8"/>
        <v>2.3122460081427593E-5</v>
      </c>
      <c r="Y22" s="45">
        <f t="shared" si="8"/>
        <v>2.3588449779864763E-5</v>
      </c>
      <c r="Z22" s="45">
        <f t="shared" si="9"/>
        <v>2.392120624745125E-5</v>
      </c>
      <c r="AA22" s="45">
        <f t="shared" si="9"/>
        <v>2.4255413626983851E-5</v>
      </c>
      <c r="AB22" s="45">
        <f t="shared" si="9"/>
        <v>2.4594019430645859E-5</v>
      </c>
      <c r="AC22" s="45">
        <f t="shared" si="9"/>
        <v>2.4918902694344344E-5</v>
      </c>
      <c r="AD22" s="45">
        <f t="shared" si="9"/>
        <v>2.5359078508327513E-5</v>
      </c>
      <c r="AE22" s="45">
        <f t="shared" si="9"/>
        <v>2.5805681553527287E-5</v>
      </c>
      <c r="AF22" s="45">
        <f t="shared" si="9"/>
        <v>2.6137389660056548E-5</v>
      </c>
      <c r="AG22" s="45">
        <f t="shared" si="9"/>
        <v>2.6454797331481195E-5</v>
      </c>
    </row>
    <row r="23" spans="1:33" s="45" customFormat="1" x14ac:dyDescent="0.25"/>
    <row r="24" spans="1:33" s="45" customFormat="1" x14ac:dyDescent="0.25"/>
    <row r="25" spans="1:33" s="45" customFormat="1" x14ac:dyDescent="0.25">
      <c r="A25" s="46" t="s">
        <v>934</v>
      </c>
    </row>
    <row r="26" spans="1:33" x14ac:dyDescent="0.25">
      <c r="B26" t="s">
        <v>933</v>
      </c>
      <c r="C26" t="s">
        <v>592</v>
      </c>
    </row>
    <row r="27" spans="1:33" x14ac:dyDescent="0.25">
      <c r="A27" s="45" t="s">
        <v>932</v>
      </c>
      <c r="B27">
        <f>AggregateSEDS!E1</f>
        <v>2019</v>
      </c>
      <c r="C27">
        <v>2019</v>
      </c>
    </row>
    <row r="28" spans="1:33" x14ac:dyDescent="0.25">
      <c r="B28" s="31" t="str">
        <f>AggregateSEDS!E2</f>
        <v>HGLs/Propane</v>
      </c>
    </row>
    <row r="29" spans="1:33" x14ac:dyDescent="0.25">
      <c r="A29" t="str">
        <f>AggregateSEDS!A3</f>
        <v>Transportation</v>
      </c>
      <c r="B29" s="31">
        <f>AggregateSEDS!E3/1000000</f>
        <v>1.7489999999999997E-5</v>
      </c>
      <c r="C29" s="31">
        <f>B29*About!$G$174</f>
        <v>1.5706978725401608E-5</v>
      </c>
    </row>
    <row r="30" spans="1:33" x14ac:dyDescent="0.25">
      <c r="A30" t="str">
        <f>AggregateSEDS!A4</f>
        <v>Power</v>
      </c>
      <c r="B30" s="31" t="str">
        <f>AggregateSEDS!E4</f>
        <v>NA</v>
      </c>
      <c r="C30" s="31"/>
    </row>
    <row r="31" spans="1:33" x14ac:dyDescent="0.25">
      <c r="A31" t="str">
        <f>AggregateSEDS!A5</f>
        <v xml:space="preserve">Residential </v>
      </c>
      <c r="B31" s="31">
        <f>AggregateSEDS!E5/1000000</f>
        <v>2.6890000000000002E-5</v>
      </c>
      <c r="C31" s="31">
        <f>B31*About!$G$174</f>
        <v>2.4148693992341303E-5</v>
      </c>
    </row>
    <row r="32" spans="1:33" x14ac:dyDescent="0.25">
      <c r="A32" t="str">
        <f>AggregateSEDS!A6</f>
        <v>Commercial</v>
      </c>
      <c r="B32" s="31">
        <f>AggregateSEDS!E6/1000000</f>
        <v>1.6079999999999999E-5</v>
      </c>
      <c r="C32" s="31">
        <f>B32*About!$G$174</f>
        <v>1.4440721435360657E-5</v>
      </c>
    </row>
    <row r="33" spans="1:29" x14ac:dyDescent="0.25">
      <c r="A33" t="str">
        <f>AggregateSEDS!A7</f>
        <v>Industrial</v>
      </c>
      <c r="B33" s="31">
        <f>AggregateSEDS!E7/1000000</f>
        <v>1.7499999999999998E-5</v>
      </c>
      <c r="C33" s="31">
        <f>B33*About!$G$174</f>
        <v>1.5715959273557928E-5</v>
      </c>
    </row>
    <row r="35" spans="1:29" s="45" customFormat="1" x14ac:dyDescent="0.25">
      <c r="B35" s="45">
        <f>'AEO 2020 Pacific Table 3'!H1</f>
        <v>2023</v>
      </c>
      <c r="C35" s="45">
        <f>'AEO 2020 Pacific Table 3'!I1</f>
        <v>2024</v>
      </c>
      <c r="D35" s="45">
        <f>'AEO 2020 Pacific Table 3'!J1</f>
        <v>2025</v>
      </c>
      <c r="E35" s="45">
        <f>'AEO 2020 Pacific Table 3'!K1</f>
        <v>2026</v>
      </c>
      <c r="F35" s="45">
        <f>'AEO 2020 Pacific Table 3'!L1</f>
        <v>2027</v>
      </c>
      <c r="G35" s="45">
        <f>'AEO 2020 Pacific Table 3'!M1</f>
        <v>2028</v>
      </c>
      <c r="H35" s="45">
        <f>'AEO 2020 Pacific Table 3'!N1</f>
        <v>2029</v>
      </c>
      <c r="I35" s="45">
        <f>'AEO 2020 Pacific Table 3'!O1</f>
        <v>2030</v>
      </c>
      <c r="J35" s="45">
        <f>'AEO 2020 Pacific Table 3'!P1</f>
        <v>2031</v>
      </c>
      <c r="K35" s="45">
        <f>'AEO 2020 Pacific Table 3'!Q1</f>
        <v>2032</v>
      </c>
      <c r="L35" s="45">
        <f>'AEO 2020 Pacific Table 3'!R1</f>
        <v>2033</v>
      </c>
      <c r="M35" s="45">
        <f>'AEO 2020 Pacific Table 3'!S1</f>
        <v>2034</v>
      </c>
      <c r="N35" s="45">
        <f>'AEO 2020 Pacific Table 3'!T1</f>
        <v>2035</v>
      </c>
      <c r="O35" s="45">
        <f>'AEO 2020 Pacific Table 3'!U1</f>
        <v>2036</v>
      </c>
      <c r="P35" s="45">
        <f>'AEO 2020 Pacific Table 3'!V1</f>
        <v>2037</v>
      </c>
      <c r="Q35" s="45">
        <f>'AEO 2020 Pacific Table 3'!W1</f>
        <v>2038</v>
      </c>
      <c r="R35" s="45">
        <f>'AEO 2020 Pacific Table 3'!X1</f>
        <v>2039</v>
      </c>
      <c r="S35" s="45">
        <f>'AEO 2020 Pacific Table 3'!Y1</f>
        <v>2040</v>
      </c>
      <c r="T35" s="45">
        <f>'AEO 2020 Pacific Table 3'!Z1</f>
        <v>2041</v>
      </c>
      <c r="U35" s="45">
        <f>'AEO 2020 Pacific Table 3'!AA1</f>
        <v>2042</v>
      </c>
      <c r="V35" s="45">
        <f>'AEO 2020 Pacific Table 3'!AB1</f>
        <v>2043</v>
      </c>
      <c r="W35" s="45">
        <f>'AEO 2020 Pacific Table 3'!AC1</f>
        <v>2044</v>
      </c>
      <c r="X35" s="45">
        <f>'AEO 2020 Pacific Table 3'!AD1</f>
        <v>2045</v>
      </c>
      <c r="Y35" s="45">
        <f>'AEO 2020 Pacific Table 3'!AE1</f>
        <v>2046</v>
      </c>
      <c r="Z35" s="45">
        <f>'AEO 2020 Pacific Table 3'!AF1</f>
        <v>2047</v>
      </c>
      <c r="AA35" s="45">
        <f>'AEO 2020 Pacific Table 3'!AG1</f>
        <v>2048</v>
      </c>
      <c r="AB35" s="45">
        <f>'AEO 2020 Pacific Table 3'!AH1</f>
        <v>2049</v>
      </c>
      <c r="AC35" s="45">
        <f>'AEO 2020 Pacific Table 3'!AI1</f>
        <v>2050</v>
      </c>
    </row>
    <row r="36" spans="1:29" x14ac:dyDescent="0.25">
      <c r="A36" s="45" t="s">
        <v>259</v>
      </c>
      <c r="B36" s="45">
        <f>'AEO 2020 Pacific Table 3'!H23</f>
        <v>2.5612386450708617E-2</v>
      </c>
      <c r="C36" s="45">
        <f>'AEO 2020 Pacific Table 3'!I23</f>
        <v>2.760384326749319E-2</v>
      </c>
      <c r="D36" s="45">
        <f>'AEO 2020 Pacific Table 3'!J23</f>
        <v>3.8378743158755932E-2</v>
      </c>
      <c r="E36" s="45">
        <f>'AEO 2020 Pacific Table 3'!K23</f>
        <v>3.5607372085985779E-2</v>
      </c>
      <c r="F36" s="45">
        <f>'AEO 2020 Pacific Table 3'!L23</f>
        <v>1.7200177259935546E-2</v>
      </c>
      <c r="G36" s="45">
        <f>'AEO 2020 Pacific Table 3'!M23</f>
        <v>1.0169596717555966E-2</v>
      </c>
      <c r="H36" s="45">
        <f>'AEO 2020 Pacific Table 3'!N23</f>
        <v>4.6024380298637473E-3</v>
      </c>
      <c r="I36" s="45">
        <f>'AEO 2020 Pacific Table 3'!O23</f>
        <v>0.1092306802764082</v>
      </c>
      <c r="J36" s="45">
        <f>'AEO 2020 Pacific Table 3'!P23</f>
        <v>5.0766111674125215E-4</v>
      </c>
      <c r="K36" s="45">
        <f>'AEO 2020 Pacific Table 3'!Q23</f>
        <v>3.5255278452886864E-3</v>
      </c>
      <c r="L36" s="45">
        <f>'AEO 2020 Pacific Table 3'!R23</f>
        <v>2.5251533788420613E-2</v>
      </c>
      <c r="M36" s="45">
        <f>'AEO 2020 Pacific Table 3'!S23</f>
        <v>9.4730768901969391E-3</v>
      </c>
      <c r="N36" s="45">
        <f>'AEO 2020 Pacific Table 3'!T23</f>
        <v>9.6977318656142827E-3</v>
      </c>
      <c r="O36" s="45">
        <f>'AEO 2020 Pacific Table 3'!U23</f>
        <v>1.0895063116488997E-2</v>
      </c>
      <c r="P36" s="45">
        <f>'AEO 2020 Pacific Table 3'!V23</f>
        <v>1.154581453693276E-2</v>
      </c>
      <c r="Q36" s="45">
        <f>'AEO 2020 Pacific Table 3'!W23</f>
        <v>1.063273749751641E-2</v>
      </c>
      <c r="R36" s="45">
        <f>'AEO 2020 Pacific Table 3'!X23</f>
        <v>9.5284648789097006E-3</v>
      </c>
      <c r="S36" s="45">
        <f>'AEO 2020 Pacific Table 3'!Y23</f>
        <v>8.0678850971460086E-3</v>
      </c>
      <c r="T36" s="45">
        <f>'AEO 2020 Pacific Table 3'!Z23</f>
        <v>7.5381685212996125E-3</v>
      </c>
      <c r="U36" s="45">
        <f>'AEO 2020 Pacific Table 3'!AA23</f>
        <v>1.2225765803449955E-2</v>
      </c>
      <c r="V36" s="45">
        <f>'AEO 2020 Pacific Table 3'!AB23</f>
        <v>8.8215943405510634E-3</v>
      </c>
      <c r="W36" s="45">
        <f>'AEO 2020 Pacific Table 3'!AC23</f>
        <v>8.6669024727686512E-3</v>
      </c>
      <c r="X36" s="45">
        <f>'AEO 2020 Pacific Table 3'!AD23</f>
        <v>8.6548506896522454E-3</v>
      </c>
      <c r="Y36" s="45">
        <f>'AEO 2020 Pacific Table 3'!AE23</f>
        <v>8.2190879869915821E-3</v>
      </c>
      <c r="Z36" s="45">
        <f>'AEO 2020 Pacific Table 3'!AF23</f>
        <v>1.0860810949084197E-2</v>
      </c>
      <c r="AA36" s="45">
        <f>'AEO 2020 Pacific Table 3'!AG23</f>
        <v>1.0926429102279376E-2</v>
      </c>
      <c r="AB36" s="45">
        <f>'AEO 2020 Pacific Table 3'!AH23</f>
        <v>8.1216422973257041E-3</v>
      </c>
      <c r="AC36" s="45">
        <f>'AEO 2020 Pacific Table 3'!AI23</f>
        <v>7.6199284633198796E-3</v>
      </c>
    </row>
    <row r="37" spans="1:29" x14ac:dyDescent="0.25">
      <c r="A37" s="45" t="s">
        <v>260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x14ac:dyDescent="0.25">
      <c r="A38" s="45" t="s">
        <v>261</v>
      </c>
      <c r="B38" s="45">
        <f>'AEO 2020 Pacific Table 3'!H3</f>
        <v>3.1063571472601397E-2</v>
      </c>
      <c r="C38" s="45">
        <f>'AEO 2020 Pacific Table 3'!I3</f>
        <v>3.3056351911599176E-2</v>
      </c>
      <c r="D38" s="45">
        <f>'AEO 2020 Pacific Table 3'!J3</f>
        <v>4.0593668535671958E-2</v>
      </c>
      <c r="E38" s="45">
        <f>'AEO 2020 Pacific Table 3'!K3</f>
        <v>4.2395069849009231E-2</v>
      </c>
      <c r="F38" s="45">
        <f>'AEO 2020 Pacific Table 3'!L3</f>
        <v>3.2573278457284888E-2</v>
      </c>
      <c r="G38" s="45">
        <f>'AEO 2020 Pacific Table 3'!M3</f>
        <v>2.4262274458437736E-2</v>
      </c>
      <c r="H38" s="45">
        <f>'AEO 2020 Pacific Table 3'!N3</f>
        <v>1.6529701850345843E-2</v>
      </c>
      <c r="I38" s="45">
        <f>'AEO 2020 Pacific Table 3'!O3</f>
        <v>7.9727734623755195E-2</v>
      </c>
      <c r="J38" s="45">
        <f>'AEO 2020 Pacific Table 3'!P3</f>
        <v>5.0468961299341393E-3</v>
      </c>
      <c r="K38" s="45">
        <f>'AEO 2020 Pacific Table 3'!Q3</f>
        <v>5.2300276821212648E-3</v>
      </c>
      <c r="L38" s="45">
        <f>'AEO 2020 Pacific Table 3'!R3</f>
        <v>1.8999352116656456E-2</v>
      </c>
      <c r="M38" s="45">
        <f>'AEO 2020 Pacific Table 3'!S3</f>
        <v>1.0583927302262101E-2</v>
      </c>
      <c r="N38" s="45">
        <f>'AEO 2020 Pacific Table 3'!T3</f>
        <v>1.1498286813705051E-2</v>
      </c>
      <c r="O38" s="45">
        <f>'AEO 2020 Pacific Table 3'!U3</f>
        <v>1.2796202297396983E-2</v>
      </c>
      <c r="P38" s="45">
        <f>'AEO 2020 Pacific Table 3'!V3</f>
        <v>1.3861197613032358E-2</v>
      </c>
      <c r="Q38" s="45">
        <f>'AEO 2020 Pacific Table 3'!W3</f>
        <v>1.3866325099414061E-2</v>
      </c>
      <c r="R38" s="45">
        <f>'AEO 2020 Pacific Table 3'!X3</f>
        <v>1.3287533036101635E-2</v>
      </c>
      <c r="S38" s="45">
        <f>'AEO 2020 Pacific Table 3'!Y3</f>
        <v>1.2106141039522398E-2</v>
      </c>
      <c r="T38" s="45">
        <f>'AEO 2020 Pacific Table 3'!Z3</f>
        <v>1.1219226434417091E-2</v>
      </c>
      <c r="U38" s="45">
        <f>'AEO 2020 Pacific Table 3'!AA3</f>
        <v>1.3679765803352905E-2</v>
      </c>
      <c r="V38" s="45">
        <f>'AEO 2020 Pacific Table 3'!AB3</f>
        <v>1.2499241238147411E-2</v>
      </c>
      <c r="W38" s="45">
        <f>'AEO 2020 Pacific Table 3'!AC3</f>
        <v>1.2065089140769546E-2</v>
      </c>
      <c r="X38" s="45">
        <f>'AEO 2020 Pacific Table 3'!AD3</f>
        <v>1.1784682059695097E-2</v>
      </c>
      <c r="Y38" s="45">
        <f>'AEO 2020 Pacific Table 3'!AE3</f>
        <v>1.1346072728149848E-2</v>
      </c>
      <c r="Z38" s="45">
        <f>'AEO 2020 Pacific Table 3'!AF3</f>
        <v>1.2770720555787938E-2</v>
      </c>
      <c r="AA38" s="45">
        <f>'AEO 2020 Pacific Table 3'!AG3</f>
        <v>1.3398394821171031E-2</v>
      </c>
      <c r="AB38" s="45">
        <f>'AEO 2020 Pacific Table 3'!AH3</f>
        <v>1.1994034456860717E-2</v>
      </c>
      <c r="AC38" s="45">
        <f>'AEO 2020 Pacific Table 3'!AI3</f>
        <v>1.1143949771609259E-2</v>
      </c>
    </row>
    <row r="39" spans="1:29" x14ac:dyDescent="0.25">
      <c r="A39" s="45" t="s">
        <v>262</v>
      </c>
      <c r="B39" s="45">
        <f>'AEO 2020 Pacific Table 3'!H8</f>
        <v>2.8360250237377687E-2</v>
      </c>
      <c r="C39" s="45">
        <f>'AEO 2020 Pacific Table 3'!I8</f>
        <v>2.9823522947922475E-2</v>
      </c>
      <c r="D39" s="45">
        <f>'AEO 2020 Pacific Table 3'!J8</f>
        <v>4.0648069196731348E-2</v>
      </c>
      <c r="E39" s="45">
        <f>'AEO 2020 Pacific Table 3'!K8</f>
        <v>3.8472156437604647E-2</v>
      </c>
      <c r="F39" s="45">
        <f>'AEO 2020 Pacific Table 3'!L8</f>
        <v>1.9938319216682397E-2</v>
      </c>
      <c r="G39" s="45">
        <f>'AEO 2020 Pacific Table 3'!M8</f>
        <v>1.1809976591516315E-2</v>
      </c>
      <c r="H39" s="45">
        <f>'AEO 2020 Pacific Table 3'!N8</f>
        <v>5.5707817248759712E-3</v>
      </c>
      <c r="I39" s="45">
        <f>'AEO 2020 Pacific Table 3'!O8</f>
        <v>7.3911109871791988E-2</v>
      </c>
      <c r="J39" s="45">
        <f>'AEO 2020 Pacific Table 3'!P8</f>
        <v>4.4788481852560765E-4</v>
      </c>
      <c r="K39" s="45">
        <f>'AEO 2020 Pacific Table 3'!Q8</f>
        <v>3.6548999934700789E-3</v>
      </c>
      <c r="L39" s="45">
        <f>'AEO 2020 Pacific Table 3'!R8</f>
        <v>2.1602266704615777E-2</v>
      </c>
      <c r="M39" s="45">
        <f>'AEO 2020 Pacific Table 3'!S8</f>
        <v>1.0530483194743518E-2</v>
      </c>
      <c r="N39" s="45">
        <f>'AEO 2020 Pacific Table 3'!T8</f>
        <v>1.0803242309163109E-2</v>
      </c>
      <c r="O39" s="45">
        <f>'AEO 2020 Pacific Table 3'!U8</f>
        <v>1.2065703800854692E-2</v>
      </c>
      <c r="P39" s="45">
        <f>'AEO 2020 Pacific Table 3'!V8</f>
        <v>1.2807644658736126E-2</v>
      </c>
      <c r="Q39" s="45">
        <f>'AEO 2020 Pacific Table 3'!W8</f>
        <v>1.1905186263336918E-2</v>
      </c>
      <c r="R39" s="45">
        <f>'AEO 2020 Pacific Table 3'!X8</f>
        <v>1.0711485867303125E-2</v>
      </c>
      <c r="S39" s="45">
        <f>'AEO 2020 Pacific Table 3'!Y8</f>
        <v>9.10670829540558E-3</v>
      </c>
      <c r="T39" s="45">
        <f>'AEO 2020 Pacific Table 3'!Z8</f>
        <v>8.4485149837897899E-3</v>
      </c>
      <c r="U39" s="45">
        <f>'AEO 2020 Pacific Table 3'!AA8</f>
        <v>1.3251445205210764E-2</v>
      </c>
      <c r="V39" s="45">
        <f>'AEO 2020 Pacific Table 3'!AB8</f>
        <v>9.9760481094471731E-3</v>
      </c>
      <c r="W39" s="45">
        <f>'AEO 2020 Pacific Table 3'!AC8</f>
        <v>9.6754704535155101E-3</v>
      </c>
      <c r="X39" s="45">
        <f>'AEO 2020 Pacific Table 3'!AD8</f>
        <v>9.6123445053467541E-3</v>
      </c>
      <c r="Y39" s="45">
        <f>'AEO 2020 Pacific Table 3'!AE8</f>
        <v>9.1452398674877235E-3</v>
      </c>
      <c r="Z39" s="45">
        <f>'AEO 2020 Pacific Table 3'!AF8</f>
        <v>1.1847904808730894E-2</v>
      </c>
      <c r="AA39" s="45">
        <f>'AEO 2020 Pacific Table 3'!AG8</f>
        <v>1.2063032171720313E-2</v>
      </c>
      <c r="AB39" s="45">
        <f>'AEO 2020 Pacific Table 3'!AH8</f>
        <v>9.1916331056847798E-3</v>
      </c>
      <c r="AC39" s="45">
        <f>'AEO 2020 Pacific Table 3'!AI8</f>
        <v>8.5137462031732274E-3</v>
      </c>
    </row>
    <row r="40" spans="1:29" x14ac:dyDescent="0.25">
      <c r="A40" s="45" t="s">
        <v>263</v>
      </c>
      <c r="B40" s="45">
        <f>'AEO 2020 Pacific Table 3'!H14</f>
        <v>3.7108725041194279E-2</v>
      </c>
      <c r="C40" s="45">
        <f>'AEO 2020 Pacific Table 3'!I14</f>
        <v>4.0720810163829883E-2</v>
      </c>
      <c r="D40" s="45">
        <f>'AEO 2020 Pacific Table 3'!J14</f>
        <v>5.7319493843145233E-2</v>
      </c>
      <c r="E40" s="45">
        <f>'AEO 2020 Pacific Table 3'!K14</f>
        <v>5.2447999052088509E-2</v>
      </c>
      <c r="F40" s="45">
        <f>'AEO 2020 Pacific Table 3'!L14</f>
        <v>2.4200228279801735E-2</v>
      </c>
      <c r="G40" s="45">
        <f>'AEO 2020 Pacific Table 3'!M14</f>
        <v>1.4320366258494199E-2</v>
      </c>
      <c r="H40" s="45">
        <f>'AEO 2020 Pacific Table 3'!N14</f>
        <v>6.3150309742618684E-3</v>
      </c>
      <c r="I40" s="45">
        <f>'AEO 2020 Pacific Table 3'!O14</f>
        <v>-5.0554076232302327E-3</v>
      </c>
      <c r="J40" s="45">
        <f>'AEO 2020 Pacific Table 3'!P14</f>
        <v>9.1351588300563676E-4</v>
      </c>
      <c r="K40" s="45">
        <f>'AEO 2020 Pacific Table 3'!Q14</f>
        <v>5.9096462670005278E-3</v>
      </c>
      <c r="L40" s="45">
        <f>'AEO 2020 Pacific Table 3'!R14</f>
        <v>1.8237388594530692E-2</v>
      </c>
      <c r="M40" s="45">
        <f>'AEO 2020 Pacific Table 3'!S14</f>
        <v>1.5578126004564475E-2</v>
      </c>
      <c r="N40" s="45">
        <f>'AEO 2020 Pacific Table 3'!T14</f>
        <v>1.5946955112815318E-2</v>
      </c>
      <c r="O40" s="45">
        <f>'AEO 2020 Pacific Table 3'!U14</f>
        <v>1.7957132463387131E-2</v>
      </c>
      <c r="P40" s="45">
        <f>'AEO 2020 Pacific Table 3'!V14</f>
        <v>1.8967336161621339E-2</v>
      </c>
      <c r="Q40" s="45">
        <f>'AEO 2020 Pacific Table 3'!W14</f>
        <v>1.7323991719573332E-2</v>
      </c>
      <c r="R40" s="45">
        <f>'AEO 2020 Pacific Table 3'!X14</f>
        <v>1.5458636081197468E-2</v>
      </c>
      <c r="S40" s="45">
        <f>'AEO 2020 Pacific Table 3'!Y14</f>
        <v>1.3006368427877026E-2</v>
      </c>
      <c r="T40" s="45">
        <f>'AEO 2020 Pacific Table 3'!Z14</f>
        <v>1.2176514295419175E-2</v>
      </c>
      <c r="U40" s="45">
        <f>'AEO 2020 Pacific Table 3'!AA14</f>
        <v>2.0153119382459863E-2</v>
      </c>
      <c r="V40" s="45">
        <f>'AEO 2020 Pacific Table 3'!AB14</f>
        <v>1.410675439428553E-2</v>
      </c>
      <c r="W40" s="45">
        <f>'AEO 2020 Pacific Table 3'!AC14</f>
        <v>1.3971175871125261E-2</v>
      </c>
      <c r="X40" s="45">
        <f>'AEO 2020 Pacific Table 3'!AD14</f>
        <v>1.3960009458890945E-2</v>
      </c>
      <c r="Y40" s="45">
        <f>'AEO 2020 Pacific Table 3'!AE14</f>
        <v>1.3209848215930922E-2</v>
      </c>
      <c r="Z40" s="45">
        <f>'AEO 2020 Pacific Table 3'!AF14</f>
        <v>1.7664333754273644E-2</v>
      </c>
      <c r="AA40" s="45">
        <f>'AEO 2020 Pacific Table 3'!AG14</f>
        <v>1.7611170100408712E-2</v>
      </c>
      <c r="AB40" s="45">
        <f>'AEO 2020 Pacific Table 3'!AH14</f>
        <v>1.2854072690977604E-2</v>
      </c>
      <c r="AC40" s="45">
        <f>'AEO 2020 Pacific Table 3'!AI14</f>
        <v>1.2143816790921367E-2</v>
      </c>
    </row>
    <row r="52" s="45" customFormat="1" x14ac:dyDescent="0.25"/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9110A-296A-43D5-9334-99D2DFCC83A9}">
  <sheetPr>
    <tabColor theme="9" tint="0.79998168889431442"/>
  </sheetPr>
  <dimension ref="A1:AH82"/>
  <sheetViews>
    <sheetView topLeftCell="O61" workbookViewId="0">
      <selection activeCell="B73" sqref="B73:AF73"/>
    </sheetView>
  </sheetViews>
  <sheetFormatPr defaultRowHeight="15" x14ac:dyDescent="0.25"/>
  <cols>
    <col min="1" max="1" width="26.42578125" customWidth="1"/>
    <col min="2" max="2" width="14.140625" customWidth="1"/>
    <col min="3" max="3" width="11.85546875" bestFit="1" customWidth="1"/>
    <col min="7" max="7" width="11.85546875" bestFit="1" customWidth="1"/>
  </cols>
  <sheetData>
    <row r="1" spans="1:32" s="45" customFormat="1" x14ac:dyDescent="0.25">
      <c r="A1" s="45" t="s">
        <v>1156</v>
      </c>
    </row>
    <row r="2" spans="1:32" s="153" customFormat="1" x14ac:dyDescent="0.25"/>
    <row r="3" spans="1:32" s="153" customFormat="1" x14ac:dyDescent="0.25">
      <c r="A3" s="153" t="s">
        <v>1163</v>
      </c>
      <c r="B3" s="59" t="s">
        <v>841</v>
      </c>
    </row>
    <row r="4" spans="1:32" s="153" customFormat="1" x14ac:dyDescent="0.25">
      <c r="B4" s="59" t="s">
        <v>895</v>
      </c>
    </row>
    <row r="5" spans="1:32" s="153" customFormat="1" x14ac:dyDescent="0.25">
      <c r="B5" s="59" t="s">
        <v>191</v>
      </c>
    </row>
    <row r="6" spans="1:32" x14ac:dyDescent="0.25">
      <c r="B6" s="59" t="s">
        <v>1160</v>
      </c>
    </row>
    <row r="7" spans="1:32" s="45" customFormat="1" x14ac:dyDescent="0.25"/>
    <row r="8" spans="1:32" s="153" customFormat="1" x14ac:dyDescent="0.25">
      <c r="A8" s="59" t="s">
        <v>1157</v>
      </c>
      <c r="B8" s="159"/>
      <c r="C8" s="159"/>
      <c r="D8" s="60"/>
      <c r="E8" s="60"/>
    </row>
    <row r="9" spans="1:32" s="153" customFormat="1" x14ac:dyDescent="0.25">
      <c r="A9" s="46" t="s">
        <v>1158</v>
      </c>
    </row>
    <row r="10" spans="1:32" s="153" customFormat="1" x14ac:dyDescent="0.25">
      <c r="A10" s="46"/>
      <c r="B10" s="153">
        <v>2020</v>
      </c>
      <c r="C10" s="153">
        <v>2021</v>
      </c>
      <c r="D10" s="153">
        <v>2022</v>
      </c>
      <c r="E10" s="153">
        <v>2023</v>
      </c>
      <c r="F10" s="153">
        <v>2024</v>
      </c>
      <c r="G10" s="153">
        <v>2025</v>
      </c>
      <c r="H10" s="153">
        <v>2026</v>
      </c>
      <c r="I10" s="153">
        <v>2027</v>
      </c>
      <c r="J10" s="153">
        <v>2028</v>
      </c>
      <c r="K10" s="153">
        <v>2029</v>
      </c>
      <c r="L10" s="153">
        <v>2030</v>
      </c>
      <c r="M10" s="153">
        <v>2031</v>
      </c>
      <c r="N10" s="153">
        <v>2032</v>
      </c>
      <c r="O10" s="153">
        <v>2033</v>
      </c>
      <c r="P10" s="153">
        <v>2034</v>
      </c>
      <c r="Q10" s="153">
        <v>2035</v>
      </c>
      <c r="R10" s="153">
        <v>2036</v>
      </c>
      <c r="S10" s="153">
        <v>2037</v>
      </c>
      <c r="T10" s="153">
        <v>2038</v>
      </c>
      <c r="U10" s="153">
        <v>2039</v>
      </c>
      <c r="V10" s="153">
        <v>2040</v>
      </c>
      <c r="W10" s="153">
        <v>2041</v>
      </c>
      <c r="X10" s="153">
        <v>2042</v>
      </c>
      <c r="Y10" s="153">
        <v>2043</v>
      </c>
      <c r="Z10" s="153">
        <v>2044</v>
      </c>
      <c r="AA10" s="153">
        <v>2045</v>
      </c>
      <c r="AB10" s="153">
        <v>2046</v>
      </c>
      <c r="AC10" s="153">
        <v>2047</v>
      </c>
      <c r="AD10" s="153">
        <v>2048</v>
      </c>
      <c r="AE10" s="153">
        <v>2049</v>
      </c>
      <c r="AF10" s="153">
        <v>2050</v>
      </c>
    </row>
    <row r="11" spans="1:32" s="153" customFormat="1" x14ac:dyDescent="0.25">
      <c r="A11" s="46" t="s">
        <v>1148</v>
      </c>
    </row>
    <row r="12" spans="1:32" s="153" customFormat="1" x14ac:dyDescent="0.25">
      <c r="A12" s="121" t="s">
        <v>259</v>
      </c>
      <c r="B12" s="153">
        <v>0</v>
      </c>
      <c r="C12" s="153">
        <f>$B$12</f>
        <v>0</v>
      </c>
      <c r="D12" s="153">
        <f t="shared" ref="D12:AF12" si="0">$B$12</f>
        <v>0</v>
      </c>
      <c r="E12" s="153">
        <f t="shared" si="0"/>
        <v>0</v>
      </c>
      <c r="F12" s="153">
        <f t="shared" si="0"/>
        <v>0</v>
      </c>
      <c r="G12" s="153">
        <f t="shared" si="0"/>
        <v>0</v>
      </c>
      <c r="H12" s="153">
        <f t="shared" si="0"/>
        <v>0</v>
      </c>
      <c r="I12" s="153">
        <f t="shared" si="0"/>
        <v>0</v>
      </c>
      <c r="J12" s="153">
        <f t="shared" si="0"/>
        <v>0</v>
      </c>
      <c r="K12" s="153">
        <f t="shared" si="0"/>
        <v>0</v>
      </c>
      <c r="L12" s="153">
        <f t="shared" si="0"/>
        <v>0</v>
      </c>
      <c r="M12" s="153">
        <f t="shared" si="0"/>
        <v>0</v>
      </c>
      <c r="N12" s="153">
        <f t="shared" si="0"/>
        <v>0</v>
      </c>
      <c r="O12" s="153">
        <f t="shared" si="0"/>
        <v>0</v>
      </c>
      <c r="P12" s="153">
        <f t="shared" si="0"/>
        <v>0</v>
      </c>
      <c r="Q12" s="153">
        <f t="shared" si="0"/>
        <v>0</v>
      </c>
      <c r="R12" s="153">
        <f t="shared" si="0"/>
        <v>0</v>
      </c>
      <c r="S12" s="153">
        <f t="shared" si="0"/>
        <v>0</v>
      </c>
      <c r="T12" s="153">
        <f t="shared" si="0"/>
        <v>0</v>
      </c>
      <c r="U12" s="153">
        <f t="shared" si="0"/>
        <v>0</v>
      </c>
      <c r="V12" s="153">
        <f t="shared" si="0"/>
        <v>0</v>
      </c>
      <c r="W12" s="153">
        <f t="shared" si="0"/>
        <v>0</v>
      </c>
      <c r="X12" s="153">
        <f t="shared" si="0"/>
        <v>0</v>
      </c>
      <c r="Y12" s="153">
        <f t="shared" si="0"/>
        <v>0</v>
      </c>
      <c r="Z12" s="153">
        <f t="shared" si="0"/>
        <v>0</v>
      </c>
      <c r="AA12" s="153">
        <f t="shared" si="0"/>
        <v>0</v>
      </c>
      <c r="AB12" s="153">
        <f t="shared" si="0"/>
        <v>0</v>
      </c>
      <c r="AC12" s="153">
        <f t="shared" si="0"/>
        <v>0</v>
      </c>
      <c r="AD12" s="153">
        <f t="shared" si="0"/>
        <v>0</v>
      </c>
      <c r="AE12" s="153">
        <f t="shared" si="0"/>
        <v>0</v>
      </c>
      <c r="AF12" s="153">
        <f t="shared" si="0"/>
        <v>0</v>
      </c>
    </row>
    <row r="13" spans="1:32" s="153" customFormat="1" x14ac:dyDescent="0.25">
      <c r="A13" s="121" t="s">
        <v>260</v>
      </c>
      <c r="B13" s="31">
        <f>(1-'Sales taxes'!$B$1)*C28</f>
        <v>1.914775361604024E-6</v>
      </c>
      <c r="C13" s="153">
        <f t="shared" ref="C13:R23" si="1">B13</f>
        <v>1.914775361604024E-6</v>
      </c>
      <c r="D13" s="153">
        <f t="shared" si="1"/>
        <v>1.914775361604024E-6</v>
      </c>
      <c r="E13" s="153">
        <f t="shared" si="1"/>
        <v>1.914775361604024E-6</v>
      </c>
      <c r="F13" s="153">
        <f t="shared" si="1"/>
        <v>1.914775361604024E-6</v>
      </c>
      <c r="G13" s="153">
        <f t="shared" si="1"/>
        <v>1.914775361604024E-6</v>
      </c>
      <c r="H13" s="153">
        <f t="shared" si="1"/>
        <v>1.914775361604024E-6</v>
      </c>
      <c r="I13" s="153">
        <f t="shared" si="1"/>
        <v>1.914775361604024E-6</v>
      </c>
      <c r="J13" s="153">
        <f t="shared" si="1"/>
        <v>1.914775361604024E-6</v>
      </c>
      <c r="K13" s="153">
        <f t="shared" si="1"/>
        <v>1.914775361604024E-6</v>
      </c>
      <c r="L13" s="153">
        <f t="shared" si="1"/>
        <v>1.914775361604024E-6</v>
      </c>
      <c r="M13" s="153">
        <f t="shared" si="1"/>
        <v>1.914775361604024E-6</v>
      </c>
      <c r="N13" s="153">
        <f t="shared" si="1"/>
        <v>1.914775361604024E-6</v>
      </c>
      <c r="O13" s="153">
        <f t="shared" si="1"/>
        <v>1.914775361604024E-6</v>
      </c>
      <c r="P13" s="153">
        <f t="shared" si="1"/>
        <v>1.914775361604024E-6</v>
      </c>
      <c r="Q13" s="153">
        <f t="shared" si="1"/>
        <v>1.914775361604024E-6</v>
      </c>
      <c r="R13" s="153">
        <f t="shared" si="1"/>
        <v>1.914775361604024E-6</v>
      </c>
      <c r="S13" s="153">
        <f t="shared" ref="D13:AF23" si="2">R13</f>
        <v>1.914775361604024E-6</v>
      </c>
      <c r="T13" s="153">
        <f t="shared" si="2"/>
        <v>1.914775361604024E-6</v>
      </c>
      <c r="U13" s="153">
        <f t="shared" si="2"/>
        <v>1.914775361604024E-6</v>
      </c>
      <c r="V13" s="153">
        <f t="shared" si="2"/>
        <v>1.914775361604024E-6</v>
      </c>
      <c r="W13" s="153">
        <f t="shared" si="2"/>
        <v>1.914775361604024E-6</v>
      </c>
      <c r="X13" s="153">
        <f t="shared" si="2"/>
        <v>1.914775361604024E-6</v>
      </c>
      <c r="Y13" s="153">
        <f t="shared" si="2"/>
        <v>1.914775361604024E-6</v>
      </c>
      <c r="Z13" s="153">
        <f t="shared" si="2"/>
        <v>1.914775361604024E-6</v>
      </c>
      <c r="AA13" s="153">
        <f t="shared" si="2"/>
        <v>1.914775361604024E-6</v>
      </c>
      <c r="AB13" s="153">
        <f t="shared" si="2"/>
        <v>1.914775361604024E-6</v>
      </c>
      <c r="AC13" s="153">
        <f t="shared" si="2"/>
        <v>1.914775361604024E-6</v>
      </c>
      <c r="AD13" s="153">
        <f t="shared" si="2"/>
        <v>1.914775361604024E-6</v>
      </c>
      <c r="AE13" s="153">
        <f t="shared" si="2"/>
        <v>1.914775361604024E-6</v>
      </c>
      <c r="AF13" s="153">
        <f t="shared" si="2"/>
        <v>1.914775361604024E-6</v>
      </c>
    </row>
    <row r="14" spans="1:32" s="153" customFormat="1" x14ac:dyDescent="0.25">
      <c r="A14" s="121" t="s">
        <v>261</v>
      </c>
      <c r="B14" s="31">
        <f>(1-'Sales taxes'!$B$1)*C29</f>
        <v>9.41773632788932E-6</v>
      </c>
      <c r="C14" s="153">
        <f t="shared" si="1"/>
        <v>9.41773632788932E-6</v>
      </c>
      <c r="D14" s="153">
        <f t="shared" si="2"/>
        <v>9.41773632788932E-6</v>
      </c>
      <c r="E14" s="153">
        <f t="shared" si="2"/>
        <v>9.41773632788932E-6</v>
      </c>
      <c r="F14" s="153">
        <f t="shared" si="2"/>
        <v>9.41773632788932E-6</v>
      </c>
      <c r="G14" s="153">
        <f t="shared" si="2"/>
        <v>9.41773632788932E-6</v>
      </c>
      <c r="H14" s="153">
        <f t="shared" si="2"/>
        <v>9.41773632788932E-6</v>
      </c>
      <c r="I14" s="153">
        <f t="shared" si="2"/>
        <v>9.41773632788932E-6</v>
      </c>
      <c r="J14" s="153">
        <f t="shared" si="2"/>
        <v>9.41773632788932E-6</v>
      </c>
      <c r="K14" s="153">
        <f t="shared" si="2"/>
        <v>9.41773632788932E-6</v>
      </c>
      <c r="L14" s="153">
        <f t="shared" si="2"/>
        <v>9.41773632788932E-6</v>
      </c>
      <c r="M14" s="153">
        <f t="shared" si="2"/>
        <v>9.41773632788932E-6</v>
      </c>
      <c r="N14" s="153">
        <f t="shared" si="2"/>
        <v>9.41773632788932E-6</v>
      </c>
      <c r="O14" s="153">
        <f t="shared" si="2"/>
        <v>9.41773632788932E-6</v>
      </c>
      <c r="P14" s="153">
        <f t="shared" si="2"/>
        <v>9.41773632788932E-6</v>
      </c>
      <c r="Q14" s="153">
        <f t="shared" si="2"/>
        <v>9.41773632788932E-6</v>
      </c>
      <c r="R14" s="153">
        <f t="shared" si="2"/>
        <v>9.41773632788932E-6</v>
      </c>
      <c r="S14" s="153">
        <f t="shared" si="2"/>
        <v>9.41773632788932E-6</v>
      </c>
      <c r="T14" s="153">
        <f t="shared" si="2"/>
        <v>9.41773632788932E-6</v>
      </c>
      <c r="U14" s="153">
        <f t="shared" si="2"/>
        <v>9.41773632788932E-6</v>
      </c>
      <c r="V14" s="153">
        <f t="shared" si="2"/>
        <v>9.41773632788932E-6</v>
      </c>
      <c r="W14" s="153">
        <f t="shared" si="2"/>
        <v>9.41773632788932E-6</v>
      </c>
      <c r="X14" s="153">
        <f t="shared" si="2"/>
        <v>9.41773632788932E-6</v>
      </c>
      <c r="Y14" s="153">
        <f t="shared" si="2"/>
        <v>9.41773632788932E-6</v>
      </c>
      <c r="Z14" s="153">
        <f t="shared" si="2"/>
        <v>9.41773632788932E-6</v>
      </c>
      <c r="AA14" s="153">
        <f t="shared" si="2"/>
        <v>9.41773632788932E-6</v>
      </c>
      <c r="AB14" s="153">
        <f t="shared" si="2"/>
        <v>9.41773632788932E-6</v>
      </c>
      <c r="AC14" s="153">
        <f t="shared" si="2"/>
        <v>9.41773632788932E-6</v>
      </c>
      <c r="AD14" s="153">
        <f t="shared" si="2"/>
        <v>9.41773632788932E-6</v>
      </c>
      <c r="AE14" s="153">
        <f t="shared" si="2"/>
        <v>9.41773632788932E-6</v>
      </c>
      <c r="AF14" s="153">
        <f t="shared" si="2"/>
        <v>9.41773632788932E-6</v>
      </c>
    </row>
    <row r="15" spans="1:32" s="153" customFormat="1" x14ac:dyDescent="0.25">
      <c r="A15" s="121" t="s">
        <v>262</v>
      </c>
      <c r="B15" s="31">
        <f>(1-'Sales taxes'!$B$1)*C30</f>
        <v>2.2270563218656246E-6</v>
      </c>
      <c r="C15" s="153">
        <f t="shared" si="1"/>
        <v>2.2270563218656246E-6</v>
      </c>
      <c r="D15" s="153">
        <f t="shared" si="2"/>
        <v>2.2270563218656246E-6</v>
      </c>
      <c r="E15" s="153">
        <f t="shared" si="2"/>
        <v>2.2270563218656246E-6</v>
      </c>
      <c r="F15" s="153">
        <f t="shared" si="2"/>
        <v>2.2270563218656246E-6</v>
      </c>
      <c r="G15" s="153">
        <f t="shared" si="2"/>
        <v>2.2270563218656246E-6</v>
      </c>
      <c r="H15" s="153">
        <f t="shared" si="2"/>
        <v>2.2270563218656246E-6</v>
      </c>
      <c r="I15" s="153">
        <f t="shared" si="2"/>
        <v>2.2270563218656246E-6</v>
      </c>
      <c r="J15" s="153">
        <f t="shared" si="2"/>
        <v>2.2270563218656246E-6</v>
      </c>
      <c r="K15" s="153">
        <f t="shared" si="2"/>
        <v>2.2270563218656246E-6</v>
      </c>
      <c r="L15" s="153">
        <f t="shared" si="2"/>
        <v>2.2270563218656246E-6</v>
      </c>
      <c r="M15" s="153">
        <f t="shared" si="2"/>
        <v>2.2270563218656246E-6</v>
      </c>
      <c r="N15" s="153">
        <f t="shared" si="2"/>
        <v>2.2270563218656246E-6</v>
      </c>
      <c r="O15" s="153">
        <f t="shared" si="2"/>
        <v>2.2270563218656246E-6</v>
      </c>
      <c r="P15" s="153">
        <f t="shared" si="2"/>
        <v>2.2270563218656246E-6</v>
      </c>
      <c r="Q15" s="153">
        <f t="shared" si="2"/>
        <v>2.2270563218656246E-6</v>
      </c>
      <c r="R15" s="153">
        <f t="shared" si="2"/>
        <v>2.2270563218656246E-6</v>
      </c>
      <c r="S15" s="153">
        <f t="shared" si="2"/>
        <v>2.2270563218656246E-6</v>
      </c>
      <c r="T15" s="153">
        <f t="shared" si="2"/>
        <v>2.2270563218656246E-6</v>
      </c>
      <c r="U15" s="153">
        <f t="shared" si="2"/>
        <v>2.2270563218656246E-6</v>
      </c>
      <c r="V15" s="153">
        <f t="shared" si="2"/>
        <v>2.2270563218656246E-6</v>
      </c>
      <c r="W15" s="153">
        <f t="shared" si="2"/>
        <v>2.2270563218656246E-6</v>
      </c>
      <c r="X15" s="153">
        <f t="shared" si="2"/>
        <v>2.2270563218656246E-6</v>
      </c>
      <c r="Y15" s="153">
        <f t="shared" si="2"/>
        <v>2.2270563218656246E-6</v>
      </c>
      <c r="Z15" s="153">
        <f t="shared" si="2"/>
        <v>2.2270563218656246E-6</v>
      </c>
      <c r="AA15" s="153">
        <f t="shared" si="2"/>
        <v>2.2270563218656246E-6</v>
      </c>
      <c r="AB15" s="153">
        <f t="shared" si="2"/>
        <v>2.2270563218656246E-6</v>
      </c>
      <c r="AC15" s="153">
        <f t="shared" si="2"/>
        <v>2.2270563218656246E-6</v>
      </c>
      <c r="AD15" s="153">
        <f t="shared" si="2"/>
        <v>2.2270563218656246E-6</v>
      </c>
      <c r="AE15" s="153">
        <f t="shared" si="2"/>
        <v>2.2270563218656246E-6</v>
      </c>
      <c r="AF15" s="153">
        <f t="shared" si="2"/>
        <v>2.2270563218656246E-6</v>
      </c>
    </row>
    <row r="16" spans="1:32" s="153" customFormat="1" x14ac:dyDescent="0.25">
      <c r="A16" s="121" t="s">
        <v>263</v>
      </c>
      <c r="B16" s="31">
        <f>(1-'Sales taxes'!$B$1)*C31</f>
        <v>2.136659201789898E-6</v>
      </c>
      <c r="C16" s="153">
        <f t="shared" si="1"/>
        <v>2.136659201789898E-6</v>
      </c>
      <c r="D16" s="153">
        <f t="shared" si="2"/>
        <v>2.136659201789898E-6</v>
      </c>
      <c r="E16" s="153">
        <f t="shared" si="2"/>
        <v>2.136659201789898E-6</v>
      </c>
      <c r="F16" s="153">
        <f t="shared" si="2"/>
        <v>2.136659201789898E-6</v>
      </c>
      <c r="G16" s="153">
        <f t="shared" si="2"/>
        <v>2.136659201789898E-6</v>
      </c>
      <c r="H16" s="153">
        <f t="shared" si="2"/>
        <v>2.136659201789898E-6</v>
      </c>
      <c r="I16" s="153">
        <f t="shared" si="2"/>
        <v>2.136659201789898E-6</v>
      </c>
      <c r="J16" s="153">
        <f t="shared" si="2"/>
        <v>2.136659201789898E-6</v>
      </c>
      <c r="K16" s="153">
        <f t="shared" si="2"/>
        <v>2.136659201789898E-6</v>
      </c>
      <c r="L16" s="153">
        <f t="shared" si="2"/>
        <v>2.136659201789898E-6</v>
      </c>
      <c r="M16" s="153">
        <f t="shared" si="2"/>
        <v>2.136659201789898E-6</v>
      </c>
      <c r="N16" s="153">
        <f t="shared" si="2"/>
        <v>2.136659201789898E-6</v>
      </c>
      <c r="O16" s="153">
        <f t="shared" si="2"/>
        <v>2.136659201789898E-6</v>
      </c>
      <c r="P16" s="153">
        <f t="shared" si="2"/>
        <v>2.136659201789898E-6</v>
      </c>
      <c r="Q16" s="153">
        <f t="shared" si="2"/>
        <v>2.136659201789898E-6</v>
      </c>
      <c r="R16" s="153">
        <f t="shared" si="2"/>
        <v>2.136659201789898E-6</v>
      </c>
      <c r="S16" s="153">
        <f t="shared" si="2"/>
        <v>2.136659201789898E-6</v>
      </c>
      <c r="T16" s="153">
        <f t="shared" si="2"/>
        <v>2.136659201789898E-6</v>
      </c>
      <c r="U16" s="153">
        <f t="shared" si="2"/>
        <v>2.136659201789898E-6</v>
      </c>
      <c r="V16" s="153">
        <f t="shared" si="2"/>
        <v>2.136659201789898E-6</v>
      </c>
      <c r="W16" s="153">
        <f t="shared" si="2"/>
        <v>2.136659201789898E-6</v>
      </c>
      <c r="X16" s="153">
        <f t="shared" si="2"/>
        <v>2.136659201789898E-6</v>
      </c>
      <c r="Y16" s="153">
        <f t="shared" si="2"/>
        <v>2.136659201789898E-6</v>
      </c>
      <c r="Z16" s="153">
        <f t="shared" si="2"/>
        <v>2.136659201789898E-6</v>
      </c>
      <c r="AA16" s="153">
        <f t="shared" si="2"/>
        <v>2.136659201789898E-6</v>
      </c>
      <c r="AB16" s="153">
        <f t="shared" si="2"/>
        <v>2.136659201789898E-6</v>
      </c>
      <c r="AC16" s="153">
        <f t="shared" si="2"/>
        <v>2.136659201789898E-6</v>
      </c>
      <c r="AD16" s="153">
        <f t="shared" si="2"/>
        <v>2.136659201789898E-6</v>
      </c>
      <c r="AE16" s="153">
        <f t="shared" si="2"/>
        <v>2.136659201789898E-6</v>
      </c>
      <c r="AF16" s="153">
        <f t="shared" si="2"/>
        <v>2.136659201789898E-6</v>
      </c>
    </row>
    <row r="17" spans="1:32" s="153" customFormat="1" x14ac:dyDescent="0.25">
      <c r="A17" s="46"/>
    </row>
    <row r="18" spans="1:32" s="153" customFormat="1" x14ac:dyDescent="0.25">
      <c r="A18" s="46" t="s">
        <v>1149</v>
      </c>
    </row>
    <row r="19" spans="1:32" s="153" customFormat="1" x14ac:dyDescent="0.25">
      <c r="A19" s="121" t="s">
        <v>259</v>
      </c>
      <c r="B19" s="153">
        <v>0</v>
      </c>
      <c r="C19" s="153">
        <f t="shared" si="1"/>
        <v>0</v>
      </c>
      <c r="D19" s="153">
        <f t="shared" si="2"/>
        <v>0</v>
      </c>
      <c r="E19" s="153">
        <f t="shared" si="2"/>
        <v>0</v>
      </c>
      <c r="F19" s="153">
        <f t="shared" si="2"/>
        <v>0</v>
      </c>
      <c r="G19" s="153">
        <f t="shared" si="2"/>
        <v>0</v>
      </c>
      <c r="H19" s="153">
        <f t="shared" si="2"/>
        <v>0</v>
      </c>
      <c r="I19" s="153">
        <f t="shared" si="2"/>
        <v>0</v>
      </c>
      <c r="J19" s="153">
        <f t="shared" si="2"/>
        <v>0</v>
      </c>
      <c r="K19" s="153">
        <f t="shared" si="2"/>
        <v>0</v>
      </c>
      <c r="L19" s="153">
        <f t="shared" si="2"/>
        <v>0</v>
      </c>
      <c r="M19" s="153">
        <f t="shared" si="2"/>
        <v>0</v>
      </c>
      <c r="N19" s="153">
        <f t="shared" si="2"/>
        <v>0</v>
      </c>
      <c r="O19" s="153">
        <f t="shared" si="2"/>
        <v>0</v>
      </c>
      <c r="P19" s="153">
        <f t="shared" si="2"/>
        <v>0</v>
      </c>
      <c r="Q19" s="153">
        <f t="shared" si="2"/>
        <v>0</v>
      </c>
      <c r="R19" s="153">
        <f t="shared" si="2"/>
        <v>0</v>
      </c>
      <c r="S19" s="153">
        <f t="shared" si="2"/>
        <v>0</v>
      </c>
      <c r="T19" s="153">
        <f t="shared" si="2"/>
        <v>0</v>
      </c>
      <c r="U19" s="153">
        <f t="shared" si="2"/>
        <v>0</v>
      </c>
      <c r="V19" s="153">
        <f t="shared" si="2"/>
        <v>0</v>
      </c>
      <c r="W19" s="153">
        <f t="shared" si="2"/>
        <v>0</v>
      </c>
      <c r="X19" s="153">
        <f t="shared" si="2"/>
        <v>0</v>
      </c>
      <c r="Y19" s="153">
        <f t="shared" si="2"/>
        <v>0</v>
      </c>
      <c r="Z19" s="153">
        <f t="shared" si="2"/>
        <v>0</v>
      </c>
      <c r="AA19" s="153">
        <f t="shared" si="2"/>
        <v>0</v>
      </c>
      <c r="AB19" s="153">
        <f t="shared" si="2"/>
        <v>0</v>
      </c>
      <c r="AC19" s="153">
        <f t="shared" si="2"/>
        <v>0</v>
      </c>
      <c r="AD19" s="153">
        <f t="shared" si="2"/>
        <v>0</v>
      </c>
      <c r="AE19" s="153">
        <f t="shared" si="2"/>
        <v>0</v>
      </c>
      <c r="AF19" s="153">
        <f t="shared" si="2"/>
        <v>0</v>
      </c>
    </row>
    <row r="20" spans="1:32" s="153" customFormat="1" x14ac:dyDescent="0.25">
      <c r="A20" s="121" t="s">
        <v>260</v>
      </c>
      <c r="B20" s="31">
        <f>C28-B13</f>
        <v>1.7769235881826054E-7</v>
      </c>
      <c r="C20" s="153">
        <f t="shared" si="1"/>
        <v>1.7769235881826054E-7</v>
      </c>
      <c r="D20" s="153">
        <f t="shared" si="2"/>
        <v>1.7769235881826054E-7</v>
      </c>
      <c r="E20" s="153">
        <f t="shared" si="2"/>
        <v>1.7769235881826054E-7</v>
      </c>
      <c r="F20" s="153">
        <f t="shared" si="2"/>
        <v>1.7769235881826054E-7</v>
      </c>
      <c r="G20" s="153">
        <f t="shared" si="2"/>
        <v>1.7769235881826054E-7</v>
      </c>
      <c r="H20" s="153">
        <f t="shared" si="2"/>
        <v>1.7769235881826054E-7</v>
      </c>
      <c r="I20" s="153">
        <f t="shared" si="2"/>
        <v>1.7769235881826054E-7</v>
      </c>
      <c r="J20" s="153">
        <f t="shared" si="2"/>
        <v>1.7769235881826054E-7</v>
      </c>
      <c r="K20" s="153">
        <f t="shared" si="2"/>
        <v>1.7769235881826054E-7</v>
      </c>
      <c r="L20" s="153">
        <f t="shared" si="2"/>
        <v>1.7769235881826054E-7</v>
      </c>
      <c r="M20" s="153">
        <f t="shared" si="2"/>
        <v>1.7769235881826054E-7</v>
      </c>
      <c r="N20" s="153">
        <f t="shared" si="2"/>
        <v>1.7769235881826054E-7</v>
      </c>
      <c r="O20" s="153">
        <f t="shared" si="2"/>
        <v>1.7769235881826054E-7</v>
      </c>
      <c r="P20" s="153">
        <f t="shared" si="2"/>
        <v>1.7769235881826054E-7</v>
      </c>
      <c r="Q20" s="153">
        <f t="shared" si="2"/>
        <v>1.7769235881826054E-7</v>
      </c>
      <c r="R20" s="153">
        <f t="shared" si="2"/>
        <v>1.7769235881826054E-7</v>
      </c>
      <c r="S20" s="153">
        <f t="shared" si="2"/>
        <v>1.7769235881826054E-7</v>
      </c>
      <c r="T20" s="153">
        <f t="shared" si="2"/>
        <v>1.7769235881826054E-7</v>
      </c>
      <c r="U20" s="153">
        <f t="shared" si="2"/>
        <v>1.7769235881826054E-7</v>
      </c>
      <c r="V20" s="153">
        <f t="shared" si="2"/>
        <v>1.7769235881826054E-7</v>
      </c>
      <c r="W20" s="153">
        <f t="shared" si="2"/>
        <v>1.7769235881826054E-7</v>
      </c>
      <c r="X20" s="153">
        <f t="shared" si="2"/>
        <v>1.7769235881826054E-7</v>
      </c>
      <c r="Y20" s="153">
        <f t="shared" si="2"/>
        <v>1.7769235881826054E-7</v>
      </c>
      <c r="Z20" s="153">
        <f t="shared" si="2"/>
        <v>1.7769235881826054E-7</v>
      </c>
      <c r="AA20" s="153">
        <f t="shared" si="2"/>
        <v>1.7769235881826054E-7</v>
      </c>
      <c r="AB20" s="153">
        <f t="shared" si="2"/>
        <v>1.7769235881826054E-7</v>
      </c>
      <c r="AC20" s="153">
        <f t="shared" si="2"/>
        <v>1.7769235881826054E-7</v>
      </c>
      <c r="AD20" s="153">
        <f t="shared" si="2"/>
        <v>1.7769235881826054E-7</v>
      </c>
      <c r="AE20" s="153">
        <f t="shared" si="2"/>
        <v>1.7769235881826054E-7</v>
      </c>
      <c r="AF20" s="153">
        <f t="shared" si="2"/>
        <v>1.7769235881826054E-7</v>
      </c>
    </row>
    <row r="21" spans="1:32" s="153" customFormat="1" x14ac:dyDescent="0.25">
      <c r="A21" s="121" t="s">
        <v>261</v>
      </c>
      <c r="B21" s="31">
        <f>C29-B14</f>
        <v>8.7397185925204408E-7</v>
      </c>
      <c r="C21" s="153">
        <f t="shared" si="1"/>
        <v>8.7397185925204408E-7</v>
      </c>
      <c r="D21" s="153">
        <f t="shared" si="2"/>
        <v>8.7397185925204408E-7</v>
      </c>
      <c r="E21" s="153">
        <f t="shared" si="2"/>
        <v>8.7397185925204408E-7</v>
      </c>
      <c r="F21" s="153">
        <f t="shared" si="2"/>
        <v>8.7397185925204408E-7</v>
      </c>
      <c r="G21" s="153">
        <f t="shared" si="2"/>
        <v>8.7397185925204408E-7</v>
      </c>
      <c r="H21" s="153">
        <f t="shared" si="2"/>
        <v>8.7397185925204408E-7</v>
      </c>
      <c r="I21" s="153">
        <f t="shared" si="2"/>
        <v>8.7397185925204408E-7</v>
      </c>
      <c r="J21" s="153">
        <f t="shared" si="2"/>
        <v>8.7397185925204408E-7</v>
      </c>
      <c r="K21" s="153">
        <f t="shared" si="2"/>
        <v>8.7397185925204408E-7</v>
      </c>
      <c r="L21" s="153">
        <f t="shared" si="2"/>
        <v>8.7397185925204408E-7</v>
      </c>
      <c r="M21" s="153">
        <f t="shared" si="2"/>
        <v>8.7397185925204408E-7</v>
      </c>
      <c r="N21" s="153">
        <f t="shared" si="2"/>
        <v>8.7397185925204408E-7</v>
      </c>
      <c r="O21" s="153">
        <f t="shared" si="2"/>
        <v>8.7397185925204408E-7</v>
      </c>
      <c r="P21" s="153">
        <f t="shared" si="2"/>
        <v>8.7397185925204408E-7</v>
      </c>
      <c r="Q21" s="153">
        <f t="shared" si="2"/>
        <v>8.7397185925204408E-7</v>
      </c>
      <c r="R21" s="153">
        <f t="shared" si="2"/>
        <v>8.7397185925204408E-7</v>
      </c>
      <c r="S21" s="153">
        <f t="shared" si="2"/>
        <v>8.7397185925204408E-7</v>
      </c>
      <c r="T21" s="153">
        <f t="shared" si="2"/>
        <v>8.7397185925204408E-7</v>
      </c>
      <c r="U21" s="153">
        <f t="shared" si="2"/>
        <v>8.7397185925204408E-7</v>
      </c>
      <c r="V21" s="153">
        <f t="shared" si="2"/>
        <v>8.7397185925204408E-7</v>
      </c>
      <c r="W21" s="153">
        <f t="shared" si="2"/>
        <v>8.7397185925204408E-7</v>
      </c>
      <c r="X21" s="153">
        <f t="shared" si="2"/>
        <v>8.7397185925204408E-7</v>
      </c>
      <c r="Y21" s="153">
        <f t="shared" si="2"/>
        <v>8.7397185925204408E-7</v>
      </c>
      <c r="Z21" s="153">
        <f t="shared" si="2"/>
        <v>8.7397185925204408E-7</v>
      </c>
      <c r="AA21" s="153">
        <f t="shared" si="2"/>
        <v>8.7397185925204408E-7</v>
      </c>
      <c r="AB21" s="153">
        <f t="shared" si="2"/>
        <v>8.7397185925204408E-7</v>
      </c>
      <c r="AC21" s="153">
        <f t="shared" si="2"/>
        <v>8.7397185925204408E-7</v>
      </c>
      <c r="AD21" s="153">
        <f t="shared" si="2"/>
        <v>8.7397185925204408E-7</v>
      </c>
      <c r="AE21" s="153">
        <f t="shared" si="2"/>
        <v>8.7397185925204408E-7</v>
      </c>
      <c r="AF21" s="153">
        <f t="shared" si="2"/>
        <v>8.7397185925204408E-7</v>
      </c>
    </row>
    <row r="22" spans="1:32" s="153" customFormat="1" x14ac:dyDescent="0.25">
      <c r="A22" s="121" t="s">
        <v>262</v>
      </c>
      <c r="B22" s="31">
        <f>C30-B15</f>
        <v>2.0667222849677478E-7</v>
      </c>
      <c r="C22" s="153">
        <f t="shared" si="1"/>
        <v>2.0667222849677478E-7</v>
      </c>
      <c r="D22" s="153">
        <f t="shared" si="2"/>
        <v>2.0667222849677478E-7</v>
      </c>
      <c r="E22" s="153">
        <f t="shared" si="2"/>
        <v>2.0667222849677478E-7</v>
      </c>
      <c r="F22" s="153">
        <f t="shared" si="2"/>
        <v>2.0667222849677478E-7</v>
      </c>
      <c r="G22" s="153">
        <f t="shared" si="2"/>
        <v>2.0667222849677478E-7</v>
      </c>
      <c r="H22" s="153">
        <f t="shared" si="2"/>
        <v>2.0667222849677478E-7</v>
      </c>
      <c r="I22" s="153">
        <f t="shared" si="2"/>
        <v>2.0667222849677478E-7</v>
      </c>
      <c r="J22" s="153">
        <f t="shared" si="2"/>
        <v>2.0667222849677478E-7</v>
      </c>
      <c r="K22" s="153">
        <f t="shared" si="2"/>
        <v>2.0667222849677478E-7</v>
      </c>
      <c r="L22" s="153">
        <f t="shared" si="2"/>
        <v>2.0667222849677478E-7</v>
      </c>
      <c r="M22" s="153">
        <f t="shared" si="2"/>
        <v>2.0667222849677478E-7</v>
      </c>
      <c r="N22" s="153">
        <f t="shared" si="2"/>
        <v>2.0667222849677478E-7</v>
      </c>
      <c r="O22" s="153">
        <f t="shared" si="2"/>
        <v>2.0667222849677478E-7</v>
      </c>
      <c r="P22" s="153">
        <f t="shared" si="2"/>
        <v>2.0667222849677478E-7</v>
      </c>
      <c r="Q22" s="153">
        <f t="shared" si="2"/>
        <v>2.0667222849677478E-7</v>
      </c>
      <c r="R22" s="153">
        <f t="shared" si="2"/>
        <v>2.0667222849677478E-7</v>
      </c>
      <c r="S22" s="153">
        <f t="shared" si="2"/>
        <v>2.0667222849677478E-7</v>
      </c>
      <c r="T22" s="153">
        <f t="shared" si="2"/>
        <v>2.0667222849677478E-7</v>
      </c>
      <c r="U22" s="153">
        <f t="shared" si="2"/>
        <v>2.0667222849677478E-7</v>
      </c>
      <c r="V22" s="153">
        <f t="shared" si="2"/>
        <v>2.0667222849677478E-7</v>
      </c>
      <c r="W22" s="153">
        <f t="shared" si="2"/>
        <v>2.0667222849677478E-7</v>
      </c>
      <c r="X22" s="153">
        <f t="shared" si="2"/>
        <v>2.0667222849677478E-7</v>
      </c>
      <c r="Y22" s="153">
        <f t="shared" si="2"/>
        <v>2.0667222849677478E-7</v>
      </c>
      <c r="Z22" s="153">
        <f t="shared" si="2"/>
        <v>2.0667222849677478E-7</v>
      </c>
      <c r="AA22" s="153">
        <f t="shared" si="2"/>
        <v>2.0667222849677478E-7</v>
      </c>
      <c r="AB22" s="153">
        <f t="shared" si="2"/>
        <v>2.0667222849677478E-7</v>
      </c>
      <c r="AC22" s="153">
        <f t="shared" si="2"/>
        <v>2.0667222849677478E-7</v>
      </c>
      <c r="AD22" s="153">
        <f t="shared" si="2"/>
        <v>2.0667222849677478E-7</v>
      </c>
      <c r="AE22" s="153">
        <f t="shared" si="2"/>
        <v>2.0667222849677478E-7</v>
      </c>
      <c r="AF22" s="153">
        <f t="shared" si="2"/>
        <v>2.0667222849677478E-7</v>
      </c>
    </row>
    <row r="23" spans="1:32" s="153" customFormat="1" x14ac:dyDescent="0.25">
      <c r="A23" s="121" t="s">
        <v>263</v>
      </c>
      <c r="B23" s="31">
        <f>C31-B16</f>
        <v>1.9828331885299449E-7</v>
      </c>
      <c r="C23" s="153">
        <f t="shared" si="1"/>
        <v>1.9828331885299449E-7</v>
      </c>
      <c r="D23" s="153">
        <f t="shared" si="2"/>
        <v>1.9828331885299449E-7</v>
      </c>
      <c r="E23" s="153">
        <f t="shared" si="2"/>
        <v>1.9828331885299449E-7</v>
      </c>
      <c r="F23" s="153">
        <f t="shared" si="2"/>
        <v>1.9828331885299449E-7</v>
      </c>
      <c r="G23" s="153">
        <f t="shared" si="2"/>
        <v>1.9828331885299449E-7</v>
      </c>
      <c r="H23" s="153">
        <f t="shared" si="2"/>
        <v>1.9828331885299449E-7</v>
      </c>
      <c r="I23" s="153">
        <f t="shared" si="2"/>
        <v>1.9828331885299449E-7</v>
      </c>
      <c r="J23" s="153">
        <f t="shared" si="2"/>
        <v>1.9828331885299449E-7</v>
      </c>
      <c r="K23" s="153">
        <f t="shared" si="2"/>
        <v>1.9828331885299449E-7</v>
      </c>
      <c r="L23" s="153">
        <f t="shared" si="2"/>
        <v>1.9828331885299449E-7</v>
      </c>
      <c r="M23" s="153">
        <f t="shared" si="2"/>
        <v>1.9828331885299449E-7</v>
      </c>
      <c r="N23" s="153">
        <f t="shared" si="2"/>
        <v>1.9828331885299449E-7</v>
      </c>
      <c r="O23" s="153">
        <f t="shared" si="2"/>
        <v>1.9828331885299449E-7</v>
      </c>
      <c r="P23" s="153">
        <f t="shared" si="2"/>
        <v>1.9828331885299449E-7</v>
      </c>
      <c r="Q23" s="153">
        <f t="shared" si="2"/>
        <v>1.9828331885299449E-7</v>
      </c>
      <c r="R23" s="153">
        <f t="shared" si="2"/>
        <v>1.9828331885299449E-7</v>
      </c>
      <c r="S23" s="153">
        <f t="shared" si="2"/>
        <v>1.9828331885299449E-7</v>
      </c>
      <c r="T23" s="153">
        <f t="shared" si="2"/>
        <v>1.9828331885299449E-7</v>
      </c>
      <c r="U23" s="153">
        <f t="shared" si="2"/>
        <v>1.9828331885299449E-7</v>
      </c>
      <c r="V23" s="153">
        <f t="shared" si="2"/>
        <v>1.9828331885299449E-7</v>
      </c>
      <c r="W23" s="153">
        <f t="shared" si="2"/>
        <v>1.9828331885299449E-7</v>
      </c>
      <c r="X23" s="153">
        <f t="shared" si="2"/>
        <v>1.9828331885299449E-7</v>
      </c>
      <c r="Y23" s="153">
        <f t="shared" si="2"/>
        <v>1.9828331885299449E-7</v>
      </c>
      <c r="Z23" s="153">
        <f t="shared" si="2"/>
        <v>1.9828331885299449E-7</v>
      </c>
      <c r="AA23" s="153">
        <f t="shared" si="2"/>
        <v>1.9828331885299449E-7</v>
      </c>
      <c r="AB23" s="153">
        <f t="shared" si="2"/>
        <v>1.9828331885299449E-7</v>
      </c>
      <c r="AC23" s="153">
        <f t="shared" si="2"/>
        <v>1.9828331885299449E-7</v>
      </c>
      <c r="AD23" s="153">
        <f t="shared" si="2"/>
        <v>1.9828331885299449E-7</v>
      </c>
      <c r="AE23" s="153">
        <f t="shared" si="2"/>
        <v>1.9828331885299449E-7</v>
      </c>
      <c r="AF23" s="153">
        <f t="shared" si="2"/>
        <v>1.9828331885299449E-7</v>
      </c>
    </row>
    <row r="24" spans="1:32" s="153" customFormat="1" x14ac:dyDescent="0.25">
      <c r="A24" s="46"/>
    </row>
    <row r="25" spans="1:32" s="45" customFormat="1" x14ac:dyDescent="0.25">
      <c r="B25" s="45">
        <v>2019</v>
      </c>
      <c r="C25" s="45">
        <v>2019</v>
      </c>
    </row>
    <row r="26" spans="1:32" x14ac:dyDescent="0.25">
      <c r="A26" s="46" t="str">
        <f>AggregateSEDS!G2</f>
        <v>Wood</v>
      </c>
      <c r="B26" s="31" t="s">
        <v>1066</v>
      </c>
      <c r="C26" s="31" t="s">
        <v>592</v>
      </c>
    </row>
    <row r="27" spans="1:32" x14ac:dyDescent="0.25">
      <c r="A27" s="45" t="s">
        <v>227</v>
      </c>
      <c r="B27" s="152">
        <v>0</v>
      </c>
      <c r="C27" s="31">
        <f>B27*About!$G$174</f>
        <v>0</v>
      </c>
    </row>
    <row r="28" spans="1:32" x14ac:dyDescent="0.25">
      <c r="A28" s="45" t="s">
        <v>736</v>
      </c>
      <c r="B28" s="31">
        <f>AggregateSEDS!G4/1000000</f>
        <v>2.3300000000000001E-6</v>
      </c>
      <c r="C28" s="31">
        <f>B28*About!$G$174</f>
        <v>2.0924677204222846E-6</v>
      </c>
    </row>
    <row r="29" spans="1:32" x14ac:dyDescent="0.25">
      <c r="A29" s="45" t="s">
        <v>843</v>
      </c>
      <c r="B29" s="31">
        <f>AggregateSEDS!G5/1000000</f>
        <v>1.146E-5</v>
      </c>
      <c r="C29" s="31">
        <f>B29*About!$G$174</f>
        <v>1.0291708187141364E-5</v>
      </c>
    </row>
    <row r="30" spans="1:32" x14ac:dyDescent="0.25">
      <c r="A30" s="45" t="s">
        <v>428</v>
      </c>
      <c r="B30" s="31">
        <f>AggregateSEDS!G6/1000000</f>
        <v>2.7099999999999999E-6</v>
      </c>
      <c r="C30" s="31">
        <f>B30*About!$G$174</f>
        <v>2.4337285503623993E-6</v>
      </c>
      <c r="E30" s="45"/>
    </row>
    <row r="31" spans="1:32" x14ac:dyDescent="0.25">
      <c r="A31" s="45" t="s">
        <v>435</v>
      </c>
      <c r="B31" s="31">
        <f>AggregateSEDS!G7/1000000</f>
        <v>2.6000000000000001E-6</v>
      </c>
      <c r="C31" s="31">
        <f>B31*About!$G$174</f>
        <v>2.3349425206428925E-6</v>
      </c>
    </row>
    <row r="32" spans="1:32" s="153" customFormat="1" x14ac:dyDescent="0.25">
      <c r="B32" s="31"/>
      <c r="C32" s="31"/>
    </row>
    <row r="33" spans="1:34" s="153" customFormat="1" x14ac:dyDescent="0.25">
      <c r="A33" s="59" t="s">
        <v>895</v>
      </c>
      <c r="B33" s="159"/>
      <c r="C33" s="159"/>
      <c r="D33" s="60"/>
      <c r="E33" s="60"/>
    </row>
    <row r="34" spans="1:34" s="153" customFormat="1" x14ac:dyDescent="0.25">
      <c r="B34" s="31"/>
      <c r="C34" s="31"/>
    </row>
    <row r="35" spans="1:34" s="153" customFormat="1" x14ac:dyDescent="0.25">
      <c r="A35" s="46" t="s">
        <v>1148</v>
      </c>
      <c r="B35" s="153">
        <f>D49</f>
        <v>2020</v>
      </c>
      <c r="C35" s="153">
        <f t="shared" ref="C35:AF35" si="3">E49</f>
        <v>2021</v>
      </c>
      <c r="D35" s="153">
        <f t="shared" si="3"/>
        <v>2022</v>
      </c>
      <c r="E35" s="153">
        <f t="shared" si="3"/>
        <v>2023</v>
      </c>
      <c r="F35" s="153">
        <f t="shared" si="3"/>
        <v>2024</v>
      </c>
      <c r="G35" s="153">
        <f t="shared" si="3"/>
        <v>2025</v>
      </c>
      <c r="H35" s="153">
        <f t="shared" si="3"/>
        <v>2026</v>
      </c>
      <c r="I35" s="153">
        <f t="shared" si="3"/>
        <v>2027</v>
      </c>
      <c r="J35" s="153">
        <f t="shared" si="3"/>
        <v>2028</v>
      </c>
      <c r="K35" s="153">
        <f t="shared" si="3"/>
        <v>2029</v>
      </c>
      <c r="L35" s="153">
        <f t="shared" si="3"/>
        <v>2030</v>
      </c>
      <c r="M35" s="153">
        <f t="shared" si="3"/>
        <v>2031</v>
      </c>
      <c r="N35" s="153">
        <f t="shared" si="3"/>
        <v>2032</v>
      </c>
      <c r="O35" s="153">
        <f t="shared" si="3"/>
        <v>2033</v>
      </c>
      <c r="P35" s="153">
        <f t="shared" si="3"/>
        <v>2034</v>
      </c>
      <c r="Q35" s="153">
        <f t="shared" si="3"/>
        <v>2035</v>
      </c>
      <c r="R35" s="153">
        <f t="shared" si="3"/>
        <v>2036</v>
      </c>
      <c r="S35" s="153">
        <f t="shared" si="3"/>
        <v>2037</v>
      </c>
      <c r="T35" s="153">
        <f t="shared" si="3"/>
        <v>2038</v>
      </c>
      <c r="U35" s="153">
        <f t="shared" si="3"/>
        <v>2039</v>
      </c>
      <c r="V35" s="153">
        <f t="shared" si="3"/>
        <v>2040</v>
      </c>
      <c r="W35" s="153">
        <f t="shared" si="3"/>
        <v>2041</v>
      </c>
      <c r="X35" s="153">
        <f t="shared" si="3"/>
        <v>2042</v>
      </c>
      <c r="Y35" s="153">
        <f t="shared" si="3"/>
        <v>2043</v>
      </c>
      <c r="Z35" s="153">
        <f t="shared" si="3"/>
        <v>2044</v>
      </c>
      <c r="AA35" s="153">
        <f t="shared" si="3"/>
        <v>2045</v>
      </c>
      <c r="AB35" s="153">
        <f t="shared" si="3"/>
        <v>2046</v>
      </c>
      <c r="AC35" s="153">
        <f t="shared" si="3"/>
        <v>2047</v>
      </c>
      <c r="AD35" s="153">
        <f t="shared" si="3"/>
        <v>2048</v>
      </c>
      <c r="AE35" s="153">
        <f t="shared" si="3"/>
        <v>2049</v>
      </c>
      <c r="AF35" s="153">
        <f t="shared" si="3"/>
        <v>2050</v>
      </c>
    </row>
    <row r="36" spans="1:34" s="153" customFormat="1" x14ac:dyDescent="0.25">
      <c r="A36" s="121" t="s">
        <v>259</v>
      </c>
      <c r="B36" s="31">
        <f>(1-'Sales taxes'!$B$1)*D51</f>
        <v>8.3050054278526992E-6</v>
      </c>
      <c r="C36" s="31">
        <f>(1-'Sales taxes'!$B$1)*E51</f>
        <v>1.138194186505714E-5</v>
      </c>
      <c r="D36" s="31">
        <f>(1-'Sales taxes'!$B$1)*F51</f>
        <v>1.1490859969028978E-5</v>
      </c>
      <c r="E36" s="31">
        <f>(1-'Sales taxes'!$B$1)*G51</f>
        <v>1.0560445212989048E-5</v>
      </c>
      <c r="F36" s="31">
        <f>(1-'Sales taxes'!$B$1)*H51</f>
        <v>1.0774782188510574E-5</v>
      </c>
      <c r="G36" s="31">
        <f>(1-'Sales taxes'!$B$1)*I51</f>
        <v>1.0936391940525728E-5</v>
      </c>
      <c r="H36" s="31">
        <f>(1-'Sales taxes'!$B$1)*J51</f>
        <v>1.1432893666746121E-5</v>
      </c>
      <c r="I36" s="31">
        <f>(1-'Sales taxes'!$B$1)*K51</f>
        <v>1.1945729999159654E-5</v>
      </c>
      <c r="J36" s="31">
        <f>(1-'Sales taxes'!$B$1)*L51</f>
        <v>1.2317703907085282E-5</v>
      </c>
      <c r="K36" s="31">
        <f>(1-'Sales taxes'!$B$1)*M51</f>
        <v>1.2501299837586079E-5</v>
      </c>
      <c r="L36" s="31">
        <f>(1-'Sales taxes'!$B$1)*N51</f>
        <v>1.2110956264094284E-5</v>
      </c>
      <c r="M36" s="31">
        <f>(1-'Sales taxes'!$B$1)*O51</f>
        <v>1.2255907307868002E-5</v>
      </c>
      <c r="N36" s="31">
        <f>(1-'Sales taxes'!$B$1)*P51</f>
        <v>1.2322393451310537E-5</v>
      </c>
      <c r="O36" s="31">
        <f>(1-'Sales taxes'!$B$1)*Q51</f>
        <v>1.2536947636872884E-5</v>
      </c>
      <c r="P36" s="31">
        <f>(1-'Sales taxes'!$B$1)*R51</f>
        <v>1.2670511255824933E-5</v>
      </c>
      <c r="Q36" s="31">
        <f>(1-'Sales taxes'!$B$1)*S51</f>
        <v>1.3128529803739803E-5</v>
      </c>
      <c r="R36" s="31">
        <f>(1-'Sales taxes'!$B$1)*T51</f>
        <v>1.3498354223027992E-5</v>
      </c>
      <c r="S36" s="31">
        <f>(1-'Sales taxes'!$B$1)*U51</f>
        <v>1.3562031710453677E-5</v>
      </c>
      <c r="T36" s="31">
        <f>(1-'Sales taxes'!$B$1)*V51</f>
        <v>1.3962132605653195E-5</v>
      </c>
      <c r="U36" s="31">
        <f>(1-'Sales taxes'!$B$1)*W51</f>
        <v>1.4061710733075664E-5</v>
      </c>
      <c r="V36" s="31">
        <f>(1-'Sales taxes'!$B$1)*X51</f>
        <v>1.4142600574525076E-5</v>
      </c>
      <c r="W36" s="31">
        <f>(1-'Sales taxes'!$B$1)*Y51</f>
        <v>1.4151680913518805E-5</v>
      </c>
      <c r="X36" s="31">
        <f>(1-'Sales taxes'!$B$1)*Z51</f>
        <v>1.4262371013282151E-5</v>
      </c>
      <c r="Y36" s="31">
        <f>(1-'Sales taxes'!$B$1)*AA51</f>
        <v>1.4664893423574016E-5</v>
      </c>
      <c r="Z36" s="31">
        <f>(1-'Sales taxes'!$B$1)*AB51</f>
        <v>1.4882491290528617E-5</v>
      </c>
      <c r="AA36" s="31">
        <f>(1-'Sales taxes'!$B$1)*AC51</f>
        <v>1.4922895098942759E-5</v>
      </c>
      <c r="AB36" s="31">
        <f>(1-'Sales taxes'!$B$1)*AD51</f>
        <v>1.5297067830278503E-5</v>
      </c>
      <c r="AC36" s="31">
        <f>(1-'Sales taxes'!$B$1)*AE51</f>
        <v>1.5576310180901287E-5</v>
      </c>
      <c r="AD36" s="31">
        <f>(1-'Sales taxes'!$B$1)*AF51</f>
        <v>1.5764256479065169E-5</v>
      </c>
      <c r="AE36" s="31">
        <f>(1-'Sales taxes'!$B$1)*AG51</f>
        <v>1.5904884563382844E-5</v>
      </c>
      <c r="AF36" s="31">
        <f>(1-'Sales taxes'!$B$1)*AH51</f>
        <v>1.5526981575068391E-5</v>
      </c>
      <c r="AG36" s="31"/>
      <c r="AH36" s="31"/>
    </row>
    <row r="37" spans="1:34" s="153" customFormat="1" x14ac:dyDescent="0.25">
      <c r="A37" s="121" t="s">
        <v>260</v>
      </c>
      <c r="B37" s="31">
        <v>0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0</v>
      </c>
      <c r="AD37" s="31">
        <v>0</v>
      </c>
      <c r="AE37" s="31">
        <v>0</v>
      </c>
      <c r="AF37" s="31">
        <v>0</v>
      </c>
      <c r="AG37" s="31"/>
      <c r="AH37" s="31"/>
    </row>
    <row r="38" spans="1:34" s="153" customFormat="1" x14ac:dyDescent="0.25">
      <c r="A38" s="121" t="s">
        <v>261</v>
      </c>
      <c r="B38" s="31">
        <v>0</v>
      </c>
      <c r="C38" s="31">
        <v>0</v>
      </c>
      <c r="D38" s="31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  <c r="AC38" s="31">
        <v>0</v>
      </c>
      <c r="AD38" s="31">
        <v>0</v>
      </c>
      <c r="AE38" s="31">
        <v>0</v>
      </c>
      <c r="AF38" s="31">
        <v>0</v>
      </c>
      <c r="AG38" s="31"/>
      <c r="AH38" s="31"/>
    </row>
    <row r="39" spans="1:34" s="153" customFormat="1" x14ac:dyDescent="0.25">
      <c r="A39" s="121" t="s">
        <v>262</v>
      </c>
      <c r="B39" s="31">
        <v>0</v>
      </c>
      <c r="C39" s="31">
        <v>0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31">
        <v>0</v>
      </c>
      <c r="AD39" s="31">
        <v>0</v>
      </c>
      <c r="AE39" s="31">
        <v>0</v>
      </c>
      <c r="AF39" s="31">
        <v>0</v>
      </c>
      <c r="AG39" s="31"/>
      <c r="AH39" s="31"/>
    </row>
    <row r="40" spans="1:34" s="153" customFormat="1" x14ac:dyDescent="0.25">
      <c r="A40" s="121" t="s">
        <v>263</v>
      </c>
      <c r="B40" s="31">
        <f>(1-'Sales taxes'!$B$1)*D55</f>
        <v>5.1683015356153577E-5</v>
      </c>
      <c r="C40" s="31">
        <f>(1-'Sales taxes'!$B$1)*E55</f>
        <v>6.3568880756642029E-5</v>
      </c>
      <c r="D40" s="31">
        <f>(1-'Sales taxes'!$B$1)*F55</f>
        <v>7.5291429355499499E-5</v>
      </c>
      <c r="E40" s="31">
        <f>(1-'Sales taxes'!$B$1)*G55</f>
        <v>8.5917480793715453E-5</v>
      </c>
      <c r="F40" s="31">
        <f>(1-'Sales taxes'!$B$1)*H55</f>
        <v>9.8326344308377443E-5</v>
      </c>
      <c r="G40" s="31">
        <f>(1-'Sales taxes'!$B$1)*I55</f>
        <v>1.0948212521813869E-4</v>
      </c>
      <c r="H40" s="31">
        <f>(1-'Sales taxes'!$B$1)*J55</f>
        <v>1.1103250068917708E-4</v>
      </c>
      <c r="I40" s="31">
        <f>(1-'Sales taxes'!$B$1)*K55</f>
        <v>1.136949153004361E-4</v>
      </c>
      <c r="J40" s="31">
        <f>(1-'Sales taxes'!$B$1)*L55</f>
        <v>1.1477944093626674E-4</v>
      </c>
      <c r="K40" s="31">
        <f>(1-'Sales taxes'!$B$1)*M55</f>
        <v>1.1891699943633138E-4</v>
      </c>
      <c r="L40" s="31">
        <f>(1-'Sales taxes'!$B$1)*N55</f>
        <v>1.2153675761444835E-4</v>
      </c>
      <c r="M40" s="31">
        <f>(1-'Sales taxes'!$B$1)*O55</f>
        <v>1.2411589661890865E-4</v>
      </c>
      <c r="N40" s="31">
        <f>(1-'Sales taxes'!$B$1)*P55</f>
        <v>1.2599062690295989E-4</v>
      </c>
      <c r="O40" s="31">
        <f>(1-'Sales taxes'!$B$1)*Q55</f>
        <v>1.2889993846143763E-4</v>
      </c>
      <c r="P40" s="31">
        <f>(1-'Sales taxes'!$B$1)*R55</f>
        <v>1.311829397468912E-4</v>
      </c>
      <c r="Q40" s="31">
        <f>(1-'Sales taxes'!$B$1)*S55</f>
        <v>1.3334967022295315E-4</v>
      </c>
      <c r="R40" s="31">
        <f>(1-'Sales taxes'!$B$1)*T55</f>
        <v>1.3547733572331634E-4</v>
      </c>
      <c r="S40" s="31">
        <f>(1-'Sales taxes'!$B$1)*U55</f>
        <v>1.3768351972456654E-4</v>
      </c>
      <c r="T40" s="31">
        <f>(1-'Sales taxes'!$B$1)*V55</f>
        <v>1.3982767232488861E-4</v>
      </c>
      <c r="U40" s="31">
        <f>(1-'Sales taxes'!$B$1)*W55</f>
        <v>1.4238428596029682E-4</v>
      </c>
      <c r="V40" s="31">
        <f>(1-'Sales taxes'!$B$1)*X55</f>
        <v>1.4439208919382512E-4</v>
      </c>
      <c r="W40" s="31">
        <f>(1-'Sales taxes'!$B$1)*Y55</f>
        <v>1.4626349055387193E-4</v>
      </c>
      <c r="X40" s="31">
        <f>(1-'Sales taxes'!$B$1)*Z55</f>
        <v>1.4969479209811807E-4</v>
      </c>
      <c r="Y40" s="31">
        <f>(1-'Sales taxes'!$B$1)*AA55</f>
        <v>1.5154244993395658E-4</v>
      </c>
      <c r="Z40" s="31">
        <f>(1-'Sales taxes'!$B$1)*AB55</f>
        <v>1.5344868423066809E-4</v>
      </c>
      <c r="AA40" s="31">
        <f>(1-'Sales taxes'!$B$1)*AC55</f>
        <v>1.5565623340580022E-4</v>
      </c>
      <c r="AB40" s="31">
        <f>(1-'Sales taxes'!$B$1)*AD55</f>
        <v>1.572210902213248E-4</v>
      </c>
      <c r="AC40" s="31">
        <f>(1-'Sales taxes'!$B$1)*AE55</f>
        <v>1.5970196821029766E-4</v>
      </c>
      <c r="AD40" s="31">
        <f>(1-'Sales taxes'!$B$1)*AF55</f>
        <v>1.6261624690143815E-4</v>
      </c>
      <c r="AE40" s="31">
        <f>(1-'Sales taxes'!$B$1)*AG55</f>
        <v>1.648921912880558E-4</v>
      </c>
      <c r="AF40" s="31">
        <f>(1-'Sales taxes'!$B$1)*AH55</f>
        <v>1.6674580338228706E-4</v>
      </c>
      <c r="AG40" s="31"/>
      <c r="AH40" s="31"/>
    </row>
    <row r="41" spans="1:34" s="153" customFormat="1" x14ac:dyDescent="0.25">
      <c r="A41" s="46"/>
    </row>
    <row r="42" spans="1:34" s="153" customFormat="1" x14ac:dyDescent="0.25">
      <c r="A42" s="46" t="s">
        <v>1149</v>
      </c>
    </row>
    <row r="43" spans="1:34" s="153" customFormat="1" x14ac:dyDescent="0.25">
      <c r="A43" s="121" t="s">
        <v>259</v>
      </c>
      <c r="B43" s="31">
        <f>D51-B36</f>
        <v>7.7070973131666149E-7</v>
      </c>
      <c r="C43" s="31">
        <f t="shared" ref="C43:AF43" si="4">E51-C36</f>
        <v>1.0562513694766047E-6</v>
      </c>
      <c r="D43" s="31">
        <f t="shared" si="4"/>
        <v>1.0663590380840379E-6</v>
      </c>
      <c r="E43" s="31">
        <f t="shared" si="4"/>
        <v>9.8001596307102152E-7</v>
      </c>
      <c r="F43" s="31">
        <f t="shared" si="4"/>
        <v>9.9990656931450498E-7</v>
      </c>
      <c r="G43" s="31">
        <f t="shared" si="4"/>
        <v>1.0149040560272809E-6</v>
      </c>
      <c r="H43" s="31">
        <f t="shared" si="4"/>
        <v>1.0609797287451161E-6</v>
      </c>
      <c r="I43" s="31">
        <f t="shared" si="4"/>
        <v>1.1085712631995427E-6</v>
      </c>
      <c r="J43" s="31">
        <f t="shared" si="4"/>
        <v>1.1430906759951945E-6</v>
      </c>
      <c r="K43" s="31">
        <f t="shared" si="4"/>
        <v>1.1601284939107078E-6</v>
      </c>
      <c r="L43" s="31">
        <f t="shared" si="4"/>
        <v>1.123904364587672E-6</v>
      </c>
      <c r="M43" s="31">
        <f t="shared" si="4"/>
        <v>1.1373559126897648E-6</v>
      </c>
      <c r="N43" s="31">
        <f t="shared" si="4"/>
        <v>1.143525868651146E-6</v>
      </c>
      <c r="O43" s="31">
        <f t="shared" si="4"/>
        <v>1.163436632123143E-6</v>
      </c>
      <c r="P43" s="31">
        <f t="shared" si="4"/>
        <v>1.1758314200339346E-6</v>
      </c>
      <c r="Q43" s="31">
        <f t="shared" si="4"/>
        <v>1.2183358295816585E-6</v>
      </c>
      <c r="R43" s="31">
        <f t="shared" si="4"/>
        <v>1.2526557684787519E-6</v>
      </c>
      <c r="S43" s="31">
        <f t="shared" si="4"/>
        <v>1.2585650793938527E-6</v>
      </c>
      <c r="T43" s="31">
        <f t="shared" si="4"/>
        <v>1.2956946943131411E-6</v>
      </c>
      <c r="U43" s="31">
        <f t="shared" si="4"/>
        <v>1.3049356072177138E-6</v>
      </c>
      <c r="V43" s="31">
        <f t="shared" si="4"/>
        <v>1.3124422354205861E-6</v>
      </c>
      <c r="W43" s="31">
        <f t="shared" si="4"/>
        <v>1.3132848965948518E-6</v>
      </c>
      <c r="X43" s="31">
        <f t="shared" si="4"/>
        <v>1.3235570075271238E-6</v>
      </c>
      <c r="Y43" s="31">
        <f t="shared" si="4"/>
        <v>1.3609113405712136E-6</v>
      </c>
      <c r="Z43" s="31">
        <f t="shared" si="4"/>
        <v>1.3811045595922644E-6</v>
      </c>
      <c r="AA43" s="31">
        <f t="shared" si="4"/>
        <v>1.3848540584454022E-6</v>
      </c>
      <c r="AB43" s="31">
        <f t="shared" si="4"/>
        <v>1.4195775234375686E-6</v>
      </c>
      <c r="AC43" s="31">
        <f t="shared" si="4"/>
        <v>1.4454913893453455E-6</v>
      </c>
      <c r="AD43" s="31">
        <f t="shared" si="4"/>
        <v>1.4629329241183428E-6</v>
      </c>
      <c r="AE43" s="31">
        <f t="shared" si="4"/>
        <v>1.4759832988618172E-6</v>
      </c>
      <c r="AF43" s="31">
        <f t="shared" si="4"/>
        <v>1.4409136636740046E-6</v>
      </c>
      <c r="AG43" s="31"/>
      <c r="AH43" s="31"/>
    </row>
    <row r="44" spans="1:34" s="153" customFormat="1" x14ac:dyDescent="0.25">
      <c r="A44" s="121" t="s">
        <v>260</v>
      </c>
      <c r="B44" s="153">
        <v>0</v>
      </c>
      <c r="C44" s="153">
        <v>0</v>
      </c>
      <c r="D44" s="153">
        <v>0</v>
      </c>
      <c r="E44" s="153">
        <v>0</v>
      </c>
      <c r="F44" s="153">
        <v>0</v>
      </c>
      <c r="G44" s="153">
        <v>0</v>
      </c>
      <c r="H44" s="153">
        <v>0</v>
      </c>
      <c r="I44" s="153">
        <v>0</v>
      </c>
      <c r="J44" s="153">
        <v>0</v>
      </c>
      <c r="K44" s="153">
        <v>0</v>
      </c>
      <c r="L44" s="153">
        <v>0</v>
      </c>
      <c r="M44" s="153">
        <v>0</v>
      </c>
      <c r="N44" s="153">
        <v>0</v>
      </c>
      <c r="O44" s="153">
        <v>0</v>
      </c>
      <c r="P44" s="153">
        <v>0</v>
      </c>
      <c r="Q44" s="153">
        <v>0</v>
      </c>
      <c r="R44" s="153">
        <v>0</v>
      </c>
      <c r="S44" s="153">
        <v>0</v>
      </c>
      <c r="T44" s="153">
        <v>0</v>
      </c>
      <c r="U44" s="153">
        <v>0</v>
      </c>
      <c r="V44" s="153">
        <v>0</v>
      </c>
      <c r="W44" s="153">
        <v>0</v>
      </c>
      <c r="X44" s="153">
        <v>0</v>
      </c>
      <c r="Y44" s="153">
        <v>0</v>
      </c>
      <c r="Z44" s="153">
        <v>0</v>
      </c>
      <c r="AA44" s="153">
        <v>0</v>
      </c>
      <c r="AB44" s="153">
        <v>0</v>
      </c>
      <c r="AC44" s="153">
        <v>0</v>
      </c>
      <c r="AD44" s="153">
        <v>0</v>
      </c>
      <c r="AE44" s="153">
        <v>0</v>
      </c>
      <c r="AF44" s="153">
        <v>0</v>
      </c>
    </row>
    <row r="45" spans="1:34" s="153" customFormat="1" x14ac:dyDescent="0.25">
      <c r="A45" s="121" t="s">
        <v>261</v>
      </c>
      <c r="B45" s="153">
        <v>0</v>
      </c>
      <c r="C45" s="153">
        <v>0</v>
      </c>
      <c r="D45" s="153">
        <v>0</v>
      </c>
      <c r="E45" s="153">
        <v>0</v>
      </c>
      <c r="F45" s="153">
        <v>0</v>
      </c>
      <c r="G45" s="153">
        <v>0</v>
      </c>
      <c r="H45" s="153">
        <v>0</v>
      </c>
      <c r="I45" s="153">
        <v>0</v>
      </c>
      <c r="J45" s="153">
        <v>0</v>
      </c>
      <c r="K45" s="153">
        <v>0</v>
      </c>
      <c r="L45" s="153">
        <v>0</v>
      </c>
      <c r="M45" s="153">
        <v>0</v>
      </c>
      <c r="N45" s="153">
        <v>0</v>
      </c>
      <c r="O45" s="153">
        <v>0</v>
      </c>
      <c r="P45" s="153">
        <v>0</v>
      </c>
      <c r="Q45" s="153">
        <v>0</v>
      </c>
      <c r="R45" s="153">
        <v>0</v>
      </c>
      <c r="S45" s="153">
        <v>0</v>
      </c>
      <c r="T45" s="153">
        <v>0</v>
      </c>
      <c r="U45" s="153">
        <v>0</v>
      </c>
      <c r="V45" s="153">
        <v>0</v>
      </c>
      <c r="W45" s="153">
        <v>0</v>
      </c>
      <c r="X45" s="153">
        <v>0</v>
      </c>
      <c r="Y45" s="153">
        <v>0</v>
      </c>
      <c r="Z45" s="153">
        <v>0</v>
      </c>
      <c r="AA45" s="153">
        <v>0</v>
      </c>
      <c r="AB45" s="153">
        <v>0</v>
      </c>
      <c r="AC45" s="153">
        <v>0</v>
      </c>
      <c r="AD45" s="153">
        <v>0</v>
      </c>
      <c r="AE45" s="153">
        <v>0</v>
      </c>
      <c r="AF45" s="153">
        <v>0</v>
      </c>
    </row>
    <row r="46" spans="1:34" s="153" customFormat="1" x14ac:dyDescent="0.25">
      <c r="A46" s="121" t="s">
        <v>262</v>
      </c>
      <c r="B46" s="153">
        <v>0</v>
      </c>
      <c r="C46" s="153">
        <v>0</v>
      </c>
      <c r="D46" s="153">
        <v>0</v>
      </c>
      <c r="E46" s="153">
        <v>0</v>
      </c>
      <c r="F46" s="153">
        <v>0</v>
      </c>
      <c r="G46" s="153">
        <v>0</v>
      </c>
      <c r="H46" s="153">
        <v>0</v>
      </c>
      <c r="I46" s="153">
        <v>0</v>
      </c>
      <c r="J46" s="153">
        <v>0</v>
      </c>
      <c r="K46" s="153">
        <v>0</v>
      </c>
      <c r="L46" s="153">
        <v>0</v>
      </c>
      <c r="M46" s="153">
        <v>0</v>
      </c>
      <c r="N46" s="153">
        <v>0</v>
      </c>
      <c r="O46" s="153">
        <v>0</v>
      </c>
      <c r="P46" s="153">
        <v>0</v>
      </c>
      <c r="Q46" s="153">
        <v>0</v>
      </c>
      <c r="R46" s="153">
        <v>0</v>
      </c>
      <c r="S46" s="153">
        <v>0</v>
      </c>
      <c r="T46" s="153">
        <v>0</v>
      </c>
      <c r="U46" s="153">
        <v>0</v>
      </c>
      <c r="V46" s="153">
        <v>0</v>
      </c>
      <c r="W46" s="153">
        <v>0</v>
      </c>
      <c r="X46" s="153">
        <v>0</v>
      </c>
      <c r="Y46" s="153">
        <v>0</v>
      </c>
      <c r="Z46" s="153">
        <v>0</v>
      </c>
      <c r="AA46" s="153">
        <v>0</v>
      </c>
      <c r="AB46" s="153">
        <v>0</v>
      </c>
      <c r="AC46" s="153">
        <v>0</v>
      </c>
      <c r="AD46" s="153">
        <v>0</v>
      </c>
      <c r="AE46" s="153">
        <v>0</v>
      </c>
      <c r="AF46" s="153">
        <v>0</v>
      </c>
    </row>
    <row r="47" spans="1:34" s="153" customFormat="1" x14ac:dyDescent="0.25">
      <c r="A47" s="121" t="s">
        <v>263</v>
      </c>
      <c r="B47" s="31">
        <f>D55-B40</f>
        <v>4.7962163570885216E-6</v>
      </c>
      <c r="C47" s="31">
        <f t="shared" ref="C47:AF47" si="5">E55-C40</f>
        <v>5.8992321478494114E-6</v>
      </c>
      <c r="D47" s="31">
        <f t="shared" si="5"/>
        <v>6.9870920366186753E-6</v>
      </c>
      <c r="E47" s="31">
        <f t="shared" si="5"/>
        <v>7.9731962986868049E-6</v>
      </c>
      <c r="F47" s="31">
        <f t="shared" si="5"/>
        <v>9.1247466436458118E-6</v>
      </c>
      <c r="G47" s="31">
        <f t="shared" si="5"/>
        <v>1.0160010134113232E-5</v>
      </c>
      <c r="H47" s="31">
        <f t="shared" si="5"/>
        <v>1.0303885953714335E-5</v>
      </c>
      <c r="I47" s="31">
        <f t="shared" si="5"/>
        <v>1.0550959705504478E-5</v>
      </c>
      <c r="J47" s="31">
        <f t="shared" si="5"/>
        <v>1.0651604367167643E-5</v>
      </c>
      <c r="K47" s="31">
        <f t="shared" si="5"/>
        <v>1.1035572400372928E-5</v>
      </c>
      <c r="L47" s="31">
        <f t="shared" si="5"/>
        <v>1.1278687608317259E-5</v>
      </c>
      <c r="M47" s="31">
        <f t="shared" si="5"/>
        <v>1.1518033331378368E-5</v>
      </c>
      <c r="N47" s="31">
        <f t="shared" si="5"/>
        <v>1.1692009481793222E-5</v>
      </c>
      <c r="O47" s="31">
        <f t="shared" si="5"/>
        <v>1.1961995425695325E-5</v>
      </c>
      <c r="P47" s="31">
        <f t="shared" si="5"/>
        <v>1.2173859382027787E-5</v>
      </c>
      <c r="Q47" s="31">
        <f t="shared" si="5"/>
        <v>1.2374933334061703E-5</v>
      </c>
      <c r="R47" s="31">
        <f t="shared" si="5"/>
        <v>1.257238203176118E-5</v>
      </c>
      <c r="S47" s="31">
        <f t="shared" si="5"/>
        <v>1.277711729576669E-5</v>
      </c>
      <c r="T47" s="31">
        <f t="shared" si="5"/>
        <v>1.2976096006720226E-5</v>
      </c>
      <c r="U47" s="31">
        <f t="shared" si="5"/>
        <v>1.3213351361354627E-5</v>
      </c>
      <c r="V47" s="31">
        <f t="shared" si="5"/>
        <v>1.3399676765244172E-5</v>
      </c>
      <c r="W47" s="31">
        <f t="shared" si="5"/>
        <v>1.3573343989416013E-5</v>
      </c>
      <c r="X47" s="31">
        <f t="shared" si="5"/>
        <v>1.3891770932565676E-5</v>
      </c>
      <c r="Y47" s="31">
        <f t="shared" si="5"/>
        <v>1.4063234742745537E-5</v>
      </c>
      <c r="Z47" s="31">
        <f t="shared" si="5"/>
        <v>1.4240134485365578E-5</v>
      </c>
      <c r="AA47" s="31">
        <f t="shared" si="5"/>
        <v>1.4444996438366646E-5</v>
      </c>
      <c r="AB47" s="31">
        <f t="shared" si="5"/>
        <v>1.4590216135851412E-5</v>
      </c>
      <c r="AC47" s="31">
        <f t="shared" si="5"/>
        <v>1.482044317482458E-5</v>
      </c>
      <c r="AD47" s="31">
        <f t="shared" si="5"/>
        <v>1.5090890071764359E-5</v>
      </c>
      <c r="AE47" s="31">
        <f t="shared" si="5"/>
        <v>1.5302099143442855E-5</v>
      </c>
      <c r="AF47" s="31">
        <f t="shared" si="5"/>
        <v>1.5474115512549525E-5</v>
      </c>
      <c r="AG47" s="31"/>
      <c r="AH47" s="31"/>
    </row>
    <row r="48" spans="1:34" s="153" customFormat="1" x14ac:dyDescent="0.25">
      <c r="A48" s="46"/>
    </row>
    <row r="49" spans="1:34" x14ac:dyDescent="0.25">
      <c r="B49" s="45">
        <v>2019</v>
      </c>
      <c r="C49" s="45">
        <v>2019</v>
      </c>
      <c r="D49">
        <v>2020</v>
      </c>
      <c r="E49">
        <f>D49+1</f>
        <v>2021</v>
      </c>
      <c r="F49" s="45">
        <f t="shared" ref="F49:AH49" si="6">E49+1</f>
        <v>2022</v>
      </c>
      <c r="G49" s="45">
        <f t="shared" si="6"/>
        <v>2023</v>
      </c>
      <c r="H49" s="45">
        <f t="shared" si="6"/>
        <v>2024</v>
      </c>
      <c r="I49" s="45">
        <f t="shared" si="6"/>
        <v>2025</v>
      </c>
      <c r="J49" s="45">
        <f t="shared" si="6"/>
        <v>2026</v>
      </c>
      <c r="K49" s="45">
        <f t="shared" si="6"/>
        <v>2027</v>
      </c>
      <c r="L49" s="45">
        <f t="shared" si="6"/>
        <v>2028</v>
      </c>
      <c r="M49" s="45">
        <f t="shared" si="6"/>
        <v>2029</v>
      </c>
      <c r="N49" s="45">
        <f t="shared" si="6"/>
        <v>2030</v>
      </c>
      <c r="O49" s="45">
        <f t="shared" si="6"/>
        <v>2031</v>
      </c>
      <c r="P49" s="45">
        <f t="shared" si="6"/>
        <v>2032</v>
      </c>
      <c r="Q49" s="45">
        <f t="shared" si="6"/>
        <v>2033</v>
      </c>
      <c r="R49" s="45">
        <f t="shared" si="6"/>
        <v>2034</v>
      </c>
      <c r="S49" s="45">
        <f t="shared" si="6"/>
        <v>2035</v>
      </c>
      <c r="T49" s="45">
        <f t="shared" si="6"/>
        <v>2036</v>
      </c>
      <c r="U49" s="45">
        <f t="shared" si="6"/>
        <v>2037</v>
      </c>
      <c r="V49" s="45">
        <f t="shared" si="6"/>
        <v>2038</v>
      </c>
      <c r="W49" s="45">
        <f t="shared" si="6"/>
        <v>2039</v>
      </c>
      <c r="X49" s="45">
        <f t="shared" si="6"/>
        <v>2040</v>
      </c>
      <c r="Y49" s="45">
        <f t="shared" si="6"/>
        <v>2041</v>
      </c>
      <c r="Z49" s="45">
        <f t="shared" si="6"/>
        <v>2042</v>
      </c>
      <c r="AA49" s="45">
        <f t="shared" si="6"/>
        <v>2043</v>
      </c>
      <c r="AB49" s="45">
        <f t="shared" si="6"/>
        <v>2044</v>
      </c>
      <c r="AC49" s="45">
        <f t="shared" si="6"/>
        <v>2045</v>
      </c>
      <c r="AD49" s="45">
        <f t="shared" si="6"/>
        <v>2046</v>
      </c>
      <c r="AE49" s="45">
        <f t="shared" si="6"/>
        <v>2047</v>
      </c>
      <c r="AF49" s="45">
        <f t="shared" si="6"/>
        <v>2048</v>
      </c>
      <c r="AG49" s="45">
        <f t="shared" si="6"/>
        <v>2049</v>
      </c>
      <c r="AH49" s="45">
        <f t="shared" si="6"/>
        <v>2050</v>
      </c>
    </row>
    <row r="50" spans="1:34" x14ac:dyDescent="0.25">
      <c r="A50" s="46" t="str">
        <f>AggregateSEDS!H2</f>
        <v>Heavy fuel oil</v>
      </c>
      <c r="B50" s="45" t="s">
        <v>1066</v>
      </c>
      <c r="C50" s="45" t="s">
        <v>592</v>
      </c>
    </row>
    <row r="51" spans="1:34" x14ac:dyDescent="0.25">
      <c r="A51" s="45" t="s">
        <v>227</v>
      </c>
      <c r="B51" s="31">
        <f>AggregateSEDS!H3/1000000</f>
        <v>1.4060000000000001E-5</v>
      </c>
      <c r="C51" s="31">
        <f>B51*About!$G$174</f>
        <v>1.2626650707784258E-5</v>
      </c>
      <c r="D51" s="31">
        <f>C51*(1+'EIA Short Run'!AD33)</f>
        <v>9.0757151591693607E-6</v>
      </c>
      <c r="E51" s="31">
        <f>D51*(1+'EIA Short Run'!AE33)</f>
        <v>1.2438193234533745E-5</v>
      </c>
      <c r="F51" s="31">
        <f>E51*(1+'EIA Short Run'!AF33)</f>
        <v>1.2557219007113016E-5</v>
      </c>
      <c r="G51">
        <f>F51*(1+'AEO 2020 Pacific Table 3'!H28)</f>
        <v>1.154046117606007E-5</v>
      </c>
      <c r="H51" s="45">
        <f>G51*(1+'AEO 2020 Pacific Table 3'!I28)</f>
        <v>1.1774688757825079E-5</v>
      </c>
      <c r="I51" s="45">
        <f>H51*(1+'AEO 2020 Pacific Table 3'!J28)</f>
        <v>1.1951295996553009E-5</v>
      </c>
      <c r="J51" s="45">
        <f>I51*(1+'AEO 2020 Pacific Table 3'!K28)</f>
        <v>1.2493873395491237E-5</v>
      </c>
      <c r="K51" s="45">
        <f>J51*(1+'AEO 2020 Pacific Table 3'!L28)</f>
        <v>1.3054301262359196E-5</v>
      </c>
      <c r="L51" s="45">
        <f>K51*(1+'AEO 2020 Pacific Table 3'!M28)</f>
        <v>1.3460794583080476E-5</v>
      </c>
      <c r="M51" s="45">
        <f>L51*(1+'AEO 2020 Pacific Table 3'!N28)</f>
        <v>1.3661428331496787E-5</v>
      </c>
      <c r="N51" s="45">
        <f>M51*(1+'AEO 2020 Pacific Table 3'!O28)</f>
        <v>1.3234860628681956E-5</v>
      </c>
      <c r="O51" s="45">
        <f>N51*(1+'AEO 2020 Pacific Table 3'!P28)</f>
        <v>1.3393263220557767E-5</v>
      </c>
      <c r="P51" s="45">
        <f>O51*(1+'AEO 2020 Pacific Table 3'!Q28)</f>
        <v>1.3465919319961683E-5</v>
      </c>
      <c r="Q51" s="45">
        <f>P51*(1+'AEO 2020 Pacific Table 3'!R28)</f>
        <v>1.3700384268996027E-5</v>
      </c>
      <c r="R51" s="45">
        <f>Q51*(1+'AEO 2020 Pacific Table 3'!S28)</f>
        <v>1.3846342675858867E-5</v>
      </c>
      <c r="S51" s="45">
        <f>R51*(1+'AEO 2020 Pacific Table 3'!T28)</f>
        <v>1.4346865633321462E-5</v>
      </c>
      <c r="T51" s="45">
        <f>S51*(1+'AEO 2020 Pacific Table 3'!U28)</f>
        <v>1.4751009991506744E-5</v>
      </c>
      <c r="U51" s="45">
        <f>T51*(1+'AEO 2020 Pacific Table 3'!V28)</f>
        <v>1.4820596789847529E-5</v>
      </c>
      <c r="V51" s="45">
        <f>U51*(1+'AEO 2020 Pacific Table 3'!W28)</f>
        <v>1.5257827299966336E-5</v>
      </c>
      <c r="W51" s="45">
        <f>V51*(1+'AEO 2020 Pacific Table 3'!X28)</f>
        <v>1.5366646340293378E-5</v>
      </c>
      <c r="X51" s="45">
        <f>W51*(1+'AEO 2020 Pacific Table 3'!Y28)</f>
        <v>1.5455042809945662E-5</v>
      </c>
      <c r="Y51" s="45">
        <f>X51*(1+'AEO 2020 Pacific Table 3'!Z28)</f>
        <v>1.5464965810113657E-5</v>
      </c>
      <c r="Z51" s="45">
        <f>Y51*(1+'AEO 2020 Pacific Table 3'!AA28)</f>
        <v>1.5585928020809274E-5</v>
      </c>
      <c r="AA51" s="45">
        <f>Z51*(1+'AEO 2020 Pacific Table 3'!AB28)</f>
        <v>1.602580476414523E-5</v>
      </c>
      <c r="AB51" s="45">
        <f>AA51*(1+'AEO 2020 Pacific Table 3'!AC28)</f>
        <v>1.6263595850120881E-5</v>
      </c>
      <c r="AC51" s="45">
        <f>AB51*(1+'AEO 2020 Pacific Table 3'!AD28)</f>
        <v>1.6307749157388161E-5</v>
      </c>
      <c r="AD51" s="45">
        <f>AC51*(1+'AEO 2020 Pacific Table 3'!AE28)</f>
        <v>1.6716645353716071E-5</v>
      </c>
      <c r="AE51" s="45">
        <f>AD51*(1+'AEO 2020 Pacific Table 3'!AF28)</f>
        <v>1.7021801570246632E-5</v>
      </c>
      <c r="AF51" s="45">
        <f>AE51*(1+'AEO 2020 Pacific Table 3'!AG28)</f>
        <v>1.7227189403183512E-5</v>
      </c>
      <c r="AG51" s="45">
        <f>AF51*(1+'AEO 2020 Pacific Table 3'!AH28)</f>
        <v>1.7380867862244661E-5</v>
      </c>
      <c r="AH51" s="45">
        <f>AG51*(1+'AEO 2020 Pacific Table 3'!AI28)</f>
        <v>1.6967895238742396E-5</v>
      </c>
    </row>
    <row r="52" spans="1:34" x14ac:dyDescent="0.25">
      <c r="A52" s="45" t="s">
        <v>736</v>
      </c>
      <c r="B52" t="str">
        <f>AggregateSEDS!H4</f>
        <v>NA</v>
      </c>
      <c r="D52" s="2"/>
    </row>
    <row r="53" spans="1:34" x14ac:dyDescent="0.25">
      <c r="A53" s="45" t="s">
        <v>843</v>
      </c>
      <c r="B53" t="str">
        <f>AggregateSEDS!H5</f>
        <v>NA</v>
      </c>
      <c r="D53" s="2"/>
    </row>
    <row r="54" spans="1:34" x14ac:dyDescent="0.25">
      <c r="A54" s="45" t="s">
        <v>428</v>
      </c>
      <c r="B54" t="str">
        <f>AggregateSEDS!H6</f>
        <v>NA</v>
      </c>
      <c r="D54" s="2"/>
    </row>
    <row r="55" spans="1:34" x14ac:dyDescent="0.25">
      <c r="A55" s="45" t="s">
        <v>435</v>
      </c>
      <c r="B55" s="31">
        <f>AggregateSEDS!H7/100000</f>
        <v>1.127E-4</v>
      </c>
      <c r="C55" s="31">
        <f>B55*About!$G$174</f>
        <v>1.0121077772171307E-4</v>
      </c>
      <c r="D55" s="31">
        <f>C55*(1+'AEO 2020 Pacific Table 3'!E16)</f>
        <v>5.6479231713242099E-5</v>
      </c>
      <c r="E55" s="31">
        <f>D55*(1+'AEO 2020 Pacific Table 3'!F16)</f>
        <v>6.946811290449144E-5</v>
      </c>
      <c r="F55" s="31">
        <f>E55*(1+'AEO 2020 Pacific Table 3'!G16)</f>
        <v>8.2278521392118174E-5</v>
      </c>
      <c r="G55" s="31">
        <f>F55*(1+'AEO 2020 Pacific Table 3'!H16)</f>
        <v>9.3890677092402258E-5</v>
      </c>
      <c r="H55" s="31">
        <f>G55*(1+'AEO 2020 Pacific Table 3'!I16)</f>
        <v>1.0745109095202325E-4</v>
      </c>
      <c r="I55" s="31">
        <f>H55*(1+'AEO 2020 Pacific Table 3'!J16)</f>
        <v>1.1964213535225193E-4</v>
      </c>
      <c r="J55" s="31">
        <f>I55*(1+'AEO 2020 Pacific Table 3'!K16)</f>
        <v>1.2133638664289141E-4</v>
      </c>
      <c r="K55" s="31">
        <f>J55*(1+'AEO 2020 Pacific Table 3'!L16)</f>
        <v>1.2424587500594057E-4</v>
      </c>
      <c r="L55" s="31">
        <f>K55*(1+'AEO 2020 Pacific Table 3'!M16)</f>
        <v>1.2543104530343438E-4</v>
      </c>
      <c r="M55" s="31">
        <f>L55*(1+'AEO 2020 Pacific Table 3'!N16)</f>
        <v>1.2995257183670431E-4</v>
      </c>
      <c r="N55" s="31">
        <f>M55*(1+'AEO 2020 Pacific Table 3'!O16)</f>
        <v>1.328154452227656E-4</v>
      </c>
      <c r="O55" s="31">
        <f>N55*(1+'AEO 2020 Pacific Table 3'!P16)</f>
        <v>1.3563392995028702E-4</v>
      </c>
      <c r="P55" s="31">
        <f>O55*(1+'AEO 2020 Pacific Table 3'!Q16)</f>
        <v>1.3768263638475311E-4</v>
      </c>
      <c r="Q55" s="31">
        <f>P55*(1+'AEO 2020 Pacific Table 3'!R16)</f>
        <v>1.4086193388713295E-4</v>
      </c>
      <c r="R55" s="31">
        <f>Q55*(1+'AEO 2020 Pacific Table 3'!S16)</f>
        <v>1.4335679912891899E-4</v>
      </c>
      <c r="S55" s="31">
        <f>R55*(1+'AEO 2020 Pacific Table 3'!T16)</f>
        <v>1.4572460355701485E-4</v>
      </c>
      <c r="T55" s="31">
        <f>S55*(1+'AEO 2020 Pacific Table 3'!U16)</f>
        <v>1.4804971775507752E-4</v>
      </c>
      <c r="U55" s="31">
        <f>T55*(1+'AEO 2020 Pacific Table 3'!V16)</f>
        <v>1.5046063702033323E-4</v>
      </c>
      <c r="V55" s="31">
        <f>U55*(1+'AEO 2020 Pacific Table 3'!W16)</f>
        <v>1.5280376833160883E-4</v>
      </c>
      <c r="W55" s="31">
        <f>V55*(1+'AEO 2020 Pacific Table 3'!X16)</f>
        <v>1.5559763732165145E-4</v>
      </c>
      <c r="X55" s="31">
        <f>W55*(1+'AEO 2020 Pacific Table 3'!Y16)</f>
        <v>1.5779176595906929E-4</v>
      </c>
      <c r="Y55" s="31">
        <f>X55*(1+'AEO 2020 Pacific Table 3'!Z16)</f>
        <v>1.5983683454328794E-4</v>
      </c>
      <c r="Z55" s="31">
        <f>Y55*(1+'AEO 2020 Pacific Table 3'!AA16)</f>
        <v>1.6358656303068375E-4</v>
      </c>
      <c r="AA55" s="31">
        <f>Z55*(1+'AEO 2020 Pacific Table 3'!AB16)</f>
        <v>1.6560568467670212E-4</v>
      </c>
      <c r="AB55" s="31">
        <f>AA55*(1+'AEO 2020 Pacific Table 3'!AC16)</f>
        <v>1.6768881871603367E-4</v>
      </c>
      <c r="AC55" s="31">
        <f>AB55*(1+'AEO 2020 Pacific Table 3'!AD16)</f>
        <v>1.7010122984416687E-4</v>
      </c>
      <c r="AD55" s="31">
        <f>AC55*(1+'AEO 2020 Pacific Table 3'!AE16)</f>
        <v>1.7181130635717621E-4</v>
      </c>
      <c r="AE55" s="31">
        <f>AD55*(1+'AEO 2020 Pacific Table 3'!AF16)</f>
        <v>1.7452241138512224E-4</v>
      </c>
      <c r="AF55" s="31">
        <f>AE55*(1+'AEO 2020 Pacific Table 3'!AG16)</f>
        <v>1.7770713697320251E-4</v>
      </c>
      <c r="AG55" s="31">
        <f>AF55*(1+'AEO 2020 Pacific Table 3'!AH16)</f>
        <v>1.8019429043149865E-4</v>
      </c>
      <c r="AH55" s="31">
        <f>AG55*(1+'AEO 2020 Pacific Table 3'!AI16)</f>
        <v>1.8221991889483659E-4</v>
      </c>
    </row>
    <row r="56" spans="1:34" s="153" customFormat="1" x14ac:dyDescent="0.25"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</row>
    <row r="57" spans="1:34" x14ac:dyDescent="0.25">
      <c r="A57" s="59" t="s">
        <v>191</v>
      </c>
      <c r="B57" s="159"/>
      <c r="C57" s="159"/>
      <c r="D57" s="60"/>
      <c r="E57" s="60"/>
    </row>
    <row r="58" spans="1:34" x14ac:dyDescent="0.25">
      <c r="A58" s="46"/>
      <c r="B58" s="45">
        <f>D66</f>
        <v>2020</v>
      </c>
      <c r="C58" s="153">
        <f t="shared" ref="C58:AF58" si="7">E66</f>
        <v>2021</v>
      </c>
      <c r="D58" s="153">
        <f t="shared" si="7"/>
        <v>2022</v>
      </c>
      <c r="E58" s="153">
        <f t="shared" si="7"/>
        <v>2023</v>
      </c>
      <c r="F58" s="153">
        <f t="shared" si="7"/>
        <v>2024</v>
      </c>
      <c r="G58" s="153">
        <f t="shared" si="7"/>
        <v>2025</v>
      </c>
      <c r="H58" s="153">
        <f t="shared" si="7"/>
        <v>2026</v>
      </c>
      <c r="I58" s="153">
        <f t="shared" si="7"/>
        <v>2027</v>
      </c>
      <c r="J58" s="153">
        <f t="shared" si="7"/>
        <v>2028</v>
      </c>
      <c r="K58" s="153">
        <f t="shared" si="7"/>
        <v>2029</v>
      </c>
      <c r="L58" s="153">
        <f t="shared" si="7"/>
        <v>2030</v>
      </c>
      <c r="M58" s="153">
        <f t="shared" si="7"/>
        <v>2031</v>
      </c>
      <c r="N58" s="153">
        <f t="shared" si="7"/>
        <v>2032</v>
      </c>
      <c r="O58" s="153">
        <f t="shared" si="7"/>
        <v>2033</v>
      </c>
      <c r="P58" s="153">
        <f t="shared" si="7"/>
        <v>2034</v>
      </c>
      <c r="Q58" s="153">
        <f t="shared" si="7"/>
        <v>2035</v>
      </c>
      <c r="R58" s="153">
        <f t="shared" si="7"/>
        <v>2036</v>
      </c>
      <c r="S58" s="153">
        <f t="shared" si="7"/>
        <v>2037</v>
      </c>
      <c r="T58" s="153">
        <f t="shared" si="7"/>
        <v>2038</v>
      </c>
      <c r="U58" s="153">
        <f t="shared" si="7"/>
        <v>2039</v>
      </c>
      <c r="V58" s="153">
        <f t="shared" si="7"/>
        <v>2040</v>
      </c>
      <c r="W58" s="153">
        <f t="shared" si="7"/>
        <v>2041</v>
      </c>
      <c r="X58" s="153">
        <f t="shared" si="7"/>
        <v>2042</v>
      </c>
      <c r="Y58" s="153">
        <f t="shared" si="7"/>
        <v>2043</v>
      </c>
      <c r="Z58" s="153">
        <f t="shared" si="7"/>
        <v>2044</v>
      </c>
      <c r="AA58" s="153">
        <f t="shared" si="7"/>
        <v>2045</v>
      </c>
      <c r="AB58" s="153">
        <f t="shared" si="7"/>
        <v>2046</v>
      </c>
      <c r="AC58" s="153">
        <f t="shared" si="7"/>
        <v>2047</v>
      </c>
      <c r="AD58" s="153">
        <f t="shared" si="7"/>
        <v>2048</v>
      </c>
      <c r="AE58" s="153">
        <f t="shared" si="7"/>
        <v>2049</v>
      </c>
      <c r="AF58" s="153">
        <f t="shared" si="7"/>
        <v>2050</v>
      </c>
      <c r="AG58" s="153"/>
      <c r="AH58" s="153"/>
    </row>
    <row r="59" spans="1:34" s="153" customFormat="1" x14ac:dyDescent="0.25">
      <c r="A59" s="46" t="s">
        <v>1167</v>
      </c>
      <c r="B59" s="153">
        <v>0</v>
      </c>
      <c r="C59" s="153">
        <v>0</v>
      </c>
      <c r="D59" s="153">
        <v>0</v>
      </c>
      <c r="E59" s="153">
        <v>0</v>
      </c>
      <c r="F59" s="153">
        <v>0</v>
      </c>
      <c r="G59" s="153">
        <v>0</v>
      </c>
      <c r="H59" s="153">
        <v>0</v>
      </c>
      <c r="I59" s="153">
        <v>0</v>
      </c>
      <c r="J59" s="153">
        <v>0</v>
      </c>
      <c r="K59" s="153">
        <v>0</v>
      </c>
      <c r="L59" s="153">
        <v>0</v>
      </c>
      <c r="M59" s="153">
        <v>0</v>
      </c>
      <c r="N59" s="153">
        <v>0</v>
      </c>
      <c r="O59" s="153">
        <v>0</v>
      </c>
      <c r="P59" s="153">
        <v>0</v>
      </c>
      <c r="Q59" s="153">
        <v>0</v>
      </c>
      <c r="R59" s="153">
        <v>0</v>
      </c>
      <c r="S59" s="153">
        <v>0</v>
      </c>
      <c r="T59" s="153">
        <v>0</v>
      </c>
      <c r="U59" s="153">
        <v>0</v>
      </c>
      <c r="V59" s="153">
        <v>0</v>
      </c>
      <c r="W59" s="153">
        <v>0</v>
      </c>
      <c r="X59" s="153">
        <v>0</v>
      </c>
      <c r="Y59" s="153">
        <v>0</v>
      </c>
      <c r="Z59" s="153">
        <v>0</v>
      </c>
      <c r="AA59" s="153">
        <v>0</v>
      </c>
      <c r="AB59" s="153">
        <v>0</v>
      </c>
      <c r="AC59" s="153">
        <v>0</v>
      </c>
      <c r="AD59" s="153">
        <v>0</v>
      </c>
      <c r="AE59" s="153">
        <v>0</v>
      </c>
      <c r="AF59" s="153">
        <v>0</v>
      </c>
    </row>
    <row r="60" spans="1:34" x14ac:dyDescent="0.25">
      <c r="A60" s="46" t="s">
        <v>1165</v>
      </c>
      <c r="B60">
        <f>(1-'Sales taxes'!$B$1)*D68</f>
        <v>2.6635824687659593E-6</v>
      </c>
      <c r="C60" s="153">
        <f>(1-'Sales taxes'!$B$1)*E68</f>
        <v>2.6080911673333353E-6</v>
      </c>
      <c r="D60" s="153">
        <f>(1-'Sales taxes'!$B$1)*F68</f>
        <v>2.5664726912588673E-6</v>
      </c>
      <c r="E60" s="153">
        <f>(1-'Sales taxes'!$B$1)*G68</f>
        <v>2.492305414156495E-6</v>
      </c>
      <c r="F60" s="153">
        <f>(1-'Sales taxes'!$B$1)*H68</f>
        <v>2.502576624067821E-6</v>
      </c>
      <c r="G60" s="153">
        <f>(1-'Sales taxes'!$B$1)*I68</f>
        <v>2.505218435148311E-6</v>
      </c>
      <c r="H60" s="153">
        <f>(1-'Sales taxes'!$B$1)*J68</f>
        <v>2.5122131362027497E-6</v>
      </c>
      <c r="I60" s="153">
        <f>(1-'Sales taxes'!$B$1)*K68</f>
        <v>2.5089141287306543E-6</v>
      </c>
      <c r="J60" s="153">
        <f>(1-'Sales taxes'!$B$1)*L68</f>
        <v>2.5351984319819456E-6</v>
      </c>
      <c r="K60" s="153">
        <f>(1-'Sales taxes'!$B$1)*M68</f>
        <v>2.5316436507790634E-6</v>
      </c>
      <c r="L60" s="153">
        <f>(1-'Sales taxes'!$B$1)*N68</f>
        <v>2.5364500654701018E-6</v>
      </c>
      <c r="M60" s="153">
        <f>(1-'Sales taxes'!$B$1)*O68</f>
        <v>2.547687531697734E-6</v>
      </c>
      <c r="N60" s="153">
        <f>(1-'Sales taxes'!$B$1)*P68</f>
        <v>2.5448538903191542E-6</v>
      </c>
      <c r="O60" s="153">
        <f>(1-'Sales taxes'!$B$1)*Q68</f>
        <v>2.5475193841524949E-6</v>
      </c>
      <c r="P60" s="153">
        <f>(1-'Sales taxes'!$B$1)*R68</f>
        <v>2.5503601303569297E-6</v>
      </c>
      <c r="Q60" s="153">
        <f>(1-'Sales taxes'!$B$1)*S68</f>
        <v>2.5547189410190911E-6</v>
      </c>
      <c r="R60" s="153">
        <f>(1-'Sales taxes'!$B$1)*T68</f>
        <v>2.5567994708570205E-6</v>
      </c>
      <c r="S60" s="153">
        <f>(1-'Sales taxes'!$B$1)*U68</f>
        <v>2.5586644876440095E-6</v>
      </c>
      <c r="T60" s="153">
        <f>(1-'Sales taxes'!$B$1)*V68</f>
        <v>2.5612518283929421E-6</v>
      </c>
      <c r="U60" s="153">
        <f>(1-'Sales taxes'!$B$1)*W68</f>
        <v>2.5545413203727113E-6</v>
      </c>
      <c r="V60" s="153">
        <f>(1-'Sales taxes'!$B$1)*X68</f>
        <v>2.5578320388813084E-6</v>
      </c>
      <c r="W60" s="153">
        <f>(1-'Sales taxes'!$B$1)*Y68</f>
        <v>2.5543127818077022E-6</v>
      </c>
      <c r="X60" s="153">
        <f>(1-'Sales taxes'!$B$1)*Z68</f>
        <v>2.5616828544948238E-6</v>
      </c>
      <c r="Y60" s="153">
        <f>(1-'Sales taxes'!$B$1)*AA68</f>
        <v>2.5690564795948724E-6</v>
      </c>
      <c r="Z60" s="153">
        <f>(1-'Sales taxes'!$B$1)*AB68</f>
        <v>2.5742631328090869E-6</v>
      </c>
      <c r="AA60" s="153">
        <f>(1-'Sales taxes'!$B$1)*AC68</f>
        <v>2.5801009313867719E-6</v>
      </c>
      <c r="AB60" s="153">
        <f>(1-'Sales taxes'!$B$1)*AD68</f>
        <v>2.5904408212813644E-6</v>
      </c>
      <c r="AC60" s="153">
        <f>(1-'Sales taxes'!$B$1)*AE68</f>
        <v>2.5919766478037288E-6</v>
      </c>
      <c r="AD60" s="153">
        <f>(1-'Sales taxes'!$B$1)*AF68</f>
        <v>2.601180949699133E-6</v>
      </c>
      <c r="AE60" s="153">
        <f>(1-'Sales taxes'!$B$1)*AG68</f>
        <v>2.6073408337155868E-6</v>
      </c>
      <c r="AF60" s="153">
        <f>(1-'Sales taxes'!$B$1)*AH68</f>
        <v>2.6126552434552717E-6</v>
      </c>
      <c r="AG60" s="153"/>
      <c r="AH60" s="153"/>
    </row>
    <row r="61" spans="1:34" x14ac:dyDescent="0.25">
      <c r="AG61" s="153"/>
      <c r="AH61" s="153"/>
    </row>
    <row r="62" spans="1:34" s="153" customFormat="1" x14ac:dyDescent="0.25">
      <c r="A62" s="46" t="s">
        <v>1168</v>
      </c>
    </row>
    <row r="63" spans="1:34" s="153" customFormat="1" x14ac:dyDescent="0.25">
      <c r="A63" s="46" t="s">
        <v>1166</v>
      </c>
      <c r="B63" s="153">
        <v>0</v>
      </c>
      <c r="C63" s="153">
        <v>0</v>
      </c>
      <c r="D63" s="153">
        <v>0</v>
      </c>
      <c r="E63" s="153">
        <v>0</v>
      </c>
      <c r="F63" s="153">
        <v>0</v>
      </c>
      <c r="G63" s="153">
        <v>0</v>
      </c>
      <c r="H63" s="153">
        <v>0</v>
      </c>
      <c r="I63" s="153">
        <v>0</v>
      </c>
      <c r="J63" s="153">
        <v>0</v>
      </c>
      <c r="K63" s="153">
        <v>0</v>
      </c>
      <c r="L63" s="153">
        <v>0</v>
      </c>
      <c r="M63" s="153">
        <v>0</v>
      </c>
      <c r="N63" s="153">
        <v>0</v>
      </c>
      <c r="O63" s="153">
        <v>0</v>
      </c>
      <c r="P63" s="153">
        <v>0</v>
      </c>
      <c r="Q63" s="153">
        <v>0</v>
      </c>
      <c r="R63" s="153">
        <v>0</v>
      </c>
      <c r="S63" s="153">
        <v>0</v>
      </c>
      <c r="T63" s="153">
        <v>0</v>
      </c>
      <c r="U63" s="153">
        <v>0</v>
      </c>
      <c r="V63" s="153">
        <v>0</v>
      </c>
      <c r="W63" s="153">
        <v>0</v>
      </c>
      <c r="X63" s="153">
        <v>0</v>
      </c>
      <c r="Y63" s="153">
        <v>0</v>
      </c>
      <c r="Z63" s="153">
        <v>0</v>
      </c>
      <c r="AA63" s="153">
        <v>0</v>
      </c>
      <c r="AB63" s="153">
        <v>0</v>
      </c>
      <c r="AC63" s="153">
        <v>0</v>
      </c>
      <c r="AD63" s="153">
        <v>0</v>
      </c>
      <c r="AE63" s="153">
        <v>0</v>
      </c>
      <c r="AF63" s="153">
        <v>0</v>
      </c>
    </row>
    <row r="64" spans="1:34" s="153" customFormat="1" x14ac:dyDescent="0.25">
      <c r="A64" s="46" t="s">
        <v>1165</v>
      </c>
      <c r="B64">
        <f t="shared" ref="B64:AF64" si="8">D68-B60</f>
        <v>2.4718212970188984E-7</v>
      </c>
      <c r="C64" s="153">
        <f t="shared" si="8"/>
        <v>2.4203250199976699E-7</v>
      </c>
      <c r="D64" s="153">
        <f t="shared" si="8"/>
        <v>2.3817028122317516E-7</v>
      </c>
      <c r="E64" s="153">
        <f t="shared" si="8"/>
        <v>2.3128751122324773E-7</v>
      </c>
      <c r="F64" s="153">
        <f t="shared" si="8"/>
        <v>2.3224068596826429E-7</v>
      </c>
      <c r="G64" s="153">
        <f t="shared" si="8"/>
        <v>2.3248584769943016E-7</v>
      </c>
      <c r="H64" s="153">
        <f t="shared" si="8"/>
        <v>2.3313496036011872E-7</v>
      </c>
      <c r="I64" s="153">
        <f t="shared" si="8"/>
        <v>2.3282881039013768E-7</v>
      </c>
      <c r="J64" s="153">
        <f t="shared" si="8"/>
        <v>2.3526801027659511E-7</v>
      </c>
      <c r="K64" s="153">
        <f t="shared" si="8"/>
        <v>2.3493812434339932E-7</v>
      </c>
      <c r="L64" s="153">
        <f t="shared" si="8"/>
        <v>2.3538416265214066E-7</v>
      </c>
      <c r="M64" s="153">
        <f t="shared" si="8"/>
        <v>2.3642700659152366E-7</v>
      </c>
      <c r="N64" s="153">
        <f t="shared" si="8"/>
        <v>2.3616404288794693E-7</v>
      </c>
      <c r="O64" s="153">
        <f t="shared" si="8"/>
        <v>2.3641140239348454E-7</v>
      </c>
      <c r="P64" s="153">
        <f t="shared" si="8"/>
        <v>2.36675025429373E-7</v>
      </c>
      <c r="Q64" s="153">
        <f t="shared" si="8"/>
        <v>2.3707952580248873E-7</v>
      </c>
      <c r="R64" s="153">
        <f t="shared" si="8"/>
        <v>2.3727260028104465E-7</v>
      </c>
      <c r="S64" s="153">
        <f t="shared" si="8"/>
        <v>2.3744567501281755E-7</v>
      </c>
      <c r="T64" s="153">
        <f t="shared" si="8"/>
        <v>2.3768578186292863E-7</v>
      </c>
      <c r="U64" s="153">
        <f t="shared" si="8"/>
        <v>2.3706304249470049E-7</v>
      </c>
      <c r="V64" s="153">
        <f t="shared" si="8"/>
        <v>2.3736842324365153E-7</v>
      </c>
      <c r="W64" s="153">
        <f t="shared" si="8"/>
        <v>2.3704183397201355E-7</v>
      </c>
      <c r="X64" s="153">
        <f t="shared" si="8"/>
        <v>2.3772578135649382E-7</v>
      </c>
      <c r="Y64" s="153">
        <f t="shared" si="8"/>
        <v>2.3841005840713017E-7</v>
      </c>
      <c r="Z64" s="153">
        <f t="shared" si="8"/>
        <v>2.3889323910275366E-7</v>
      </c>
      <c r="AA64" s="153">
        <f t="shared" si="8"/>
        <v>2.3943499048538319E-7</v>
      </c>
      <c r="AB64" s="153">
        <f t="shared" si="8"/>
        <v>2.40394538776078E-7</v>
      </c>
      <c r="AC64" s="153">
        <f t="shared" si="8"/>
        <v>2.4053706444408439E-7</v>
      </c>
      <c r="AD64" s="153">
        <f t="shared" si="8"/>
        <v>2.4139122945365494E-7</v>
      </c>
      <c r="AE64" s="153">
        <f t="shared" si="8"/>
        <v>2.419628705677401E-7</v>
      </c>
      <c r="AF64" s="153">
        <f t="shared" si="8"/>
        <v>2.4245605113675488E-7</v>
      </c>
    </row>
    <row r="65" spans="1:34" s="153" customFormat="1" x14ac:dyDescent="0.25"/>
    <row r="66" spans="1:34" s="153" customFormat="1" x14ac:dyDescent="0.25">
      <c r="B66">
        <f t="shared" ref="B66:AH66" si="9">B49</f>
        <v>2019</v>
      </c>
      <c r="C66">
        <f t="shared" si="9"/>
        <v>2019</v>
      </c>
      <c r="D66">
        <f t="shared" si="9"/>
        <v>2020</v>
      </c>
      <c r="E66" s="45">
        <f t="shared" si="9"/>
        <v>2021</v>
      </c>
      <c r="F66" s="45">
        <f t="shared" si="9"/>
        <v>2022</v>
      </c>
      <c r="G66" s="45">
        <f t="shared" si="9"/>
        <v>2023</v>
      </c>
      <c r="H66" s="45">
        <f t="shared" si="9"/>
        <v>2024</v>
      </c>
      <c r="I66" s="45">
        <f t="shared" si="9"/>
        <v>2025</v>
      </c>
      <c r="J66" s="45">
        <f t="shared" si="9"/>
        <v>2026</v>
      </c>
      <c r="K66" s="45">
        <f t="shared" si="9"/>
        <v>2027</v>
      </c>
      <c r="L66" s="45">
        <f t="shared" si="9"/>
        <v>2028</v>
      </c>
      <c r="M66" s="45">
        <f t="shared" si="9"/>
        <v>2029</v>
      </c>
      <c r="N66" s="45">
        <f t="shared" si="9"/>
        <v>2030</v>
      </c>
      <c r="O66" s="45">
        <f t="shared" si="9"/>
        <v>2031</v>
      </c>
      <c r="P66" s="45">
        <f t="shared" si="9"/>
        <v>2032</v>
      </c>
      <c r="Q66" s="45">
        <f t="shared" si="9"/>
        <v>2033</v>
      </c>
      <c r="R66" s="45">
        <f t="shared" si="9"/>
        <v>2034</v>
      </c>
      <c r="S66" s="45">
        <f t="shared" si="9"/>
        <v>2035</v>
      </c>
      <c r="T66" s="45">
        <f t="shared" si="9"/>
        <v>2036</v>
      </c>
      <c r="U66" s="45">
        <f t="shared" si="9"/>
        <v>2037</v>
      </c>
      <c r="V66" s="45">
        <f t="shared" si="9"/>
        <v>2038</v>
      </c>
      <c r="W66" s="45">
        <f t="shared" si="9"/>
        <v>2039</v>
      </c>
      <c r="X66" s="45">
        <f t="shared" si="9"/>
        <v>2040</v>
      </c>
      <c r="Y66" s="45">
        <f t="shared" si="9"/>
        <v>2041</v>
      </c>
      <c r="Z66" s="45">
        <f t="shared" si="9"/>
        <v>2042</v>
      </c>
      <c r="AA66" s="45">
        <f t="shared" si="9"/>
        <v>2043</v>
      </c>
      <c r="AB66" s="45">
        <f t="shared" si="9"/>
        <v>2044</v>
      </c>
      <c r="AC66" s="45">
        <f t="shared" si="9"/>
        <v>2045</v>
      </c>
      <c r="AD66" s="45">
        <f t="shared" si="9"/>
        <v>2046</v>
      </c>
      <c r="AE66" s="45">
        <f t="shared" si="9"/>
        <v>2047</v>
      </c>
      <c r="AF66" s="45">
        <f t="shared" si="9"/>
        <v>2048</v>
      </c>
      <c r="AG66" s="45">
        <f t="shared" si="9"/>
        <v>2049</v>
      </c>
      <c r="AH66" s="45">
        <f t="shared" si="9"/>
        <v>2050</v>
      </c>
    </row>
    <row r="67" spans="1:34" s="153" customFormat="1" x14ac:dyDescent="0.25">
      <c r="B67" s="45" t="str">
        <f>B50</f>
        <v>nominal</v>
      </c>
      <c r="C67" t="str">
        <f>C50</f>
        <v>2012 $s</v>
      </c>
    </row>
    <row r="68" spans="1:34" x14ac:dyDescent="0.25">
      <c r="A68" s="46" t="s">
        <v>1159</v>
      </c>
      <c r="B68" s="31">
        <f>AggregateSEDS!I7/1000000</f>
        <v>3.41E-6</v>
      </c>
      <c r="C68">
        <f>B68*About!$G$174</f>
        <v>3.0623669213047166E-6</v>
      </c>
      <c r="D68">
        <f>C68*(1+'EIA Short Run'!AD31)</f>
        <v>2.9107645984678492E-6</v>
      </c>
      <c r="E68" s="45">
        <f>D68*(1+'EIA Short Run'!AE31)</f>
        <v>2.8501236693331023E-6</v>
      </c>
      <c r="F68" s="45">
        <f>E68*(1+'EIA Short Run'!AF31)</f>
        <v>2.8046429724820425E-6</v>
      </c>
      <c r="G68">
        <f>F68*(1+'AEO 2020 Pacific Table 3'!G35)</f>
        <v>2.7235929253797428E-6</v>
      </c>
      <c r="H68" s="45">
        <f>G68*(1+'AEO 2020 Pacific Table 3'!H35)</f>
        <v>2.7348173100360853E-6</v>
      </c>
      <c r="I68" s="45">
        <f>H68*(1+'AEO 2020 Pacific Table 3'!I35)</f>
        <v>2.7377042828477412E-6</v>
      </c>
      <c r="J68" s="45">
        <f>I68*(1+'AEO 2020 Pacific Table 3'!J35)</f>
        <v>2.7453480965628684E-6</v>
      </c>
      <c r="K68" s="45">
        <f>J68*(1+'AEO 2020 Pacific Table 3'!K35)</f>
        <v>2.7417429391207919E-6</v>
      </c>
      <c r="L68" s="45">
        <f>K68*(1+'AEO 2020 Pacific Table 3'!L35)</f>
        <v>2.7704664422585407E-6</v>
      </c>
      <c r="M68" s="45">
        <f>L68*(1+'AEO 2020 Pacific Table 3'!M35)</f>
        <v>2.7665817751224627E-6</v>
      </c>
      <c r="N68" s="45">
        <f>M68*(1+'AEO 2020 Pacific Table 3'!N35)</f>
        <v>2.7718342281222425E-6</v>
      </c>
      <c r="O68" s="45">
        <f>N68*(1+'AEO 2020 Pacific Table 3'!O35)</f>
        <v>2.7841145382892577E-6</v>
      </c>
      <c r="P68" s="45">
        <f>O68*(1+'AEO 2020 Pacific Table 3'!P35)</f>
        <v>2.7810179332071011E-6</v>
      </c>
      <c r="Q68" s="45">
        <f>P68*(1+'AEO 2020 Pacific Table 3'!Q35)</f>
        <v>2.7839307865459795E-6</v>
      </c>
      <c r="R68" s="45">
        <f>Q68*(1+'AEO 2020 Pacific Table 3'!R35)</f>
        <v>2.7870351557863027E-6</v>
      </c>
      <c r="S68" s="45">
        <f>R68*(1+'AEO 2020 Pacific Table 3'!S35)</f>
        <v>2.7917984668215799E-6</v>
      </c>
      <c r="T68" s="45">
        <f>S68*(1+'AEO 2020 Pacific Table 3'!T35)</f>
        <v>2.7940720711380652E-6</v>
      </c>
      <c r="U68" s="45">
        <f>T68*(1+'AEO 2020 Pacific Table 3'!U35)</f>
        <v>2.7961101626568271E-6</v>
      </c>
      <c r="V68" s="45">
        <f>U68*(1+'AEO 2020 Pacific Table 3'!V35)</f>
        <v>2.7989376102558707E-6</v>
      </c>
      <c r="W68" s="45">
        <f>V68*(1+'AEO 2020 Pacific Table 3'!W35)</f>
        <v>2.7916043628674117E-6</v>
      </c>
      <c r="X68" s="45">
        <f>W68*(1+'AEO 2020 Pacific Table 3'!X35)</f>
        <v>2.7952004621249599E-6</v>
      </c>
      <c r="Y68" s="45">
        <f>X68*(1+'AEO 2020 Pacific Table 3'!Y35)</f>
        <v>2.7913546157797157E-6</v>
      </c>
      <c r="Z68" s="45">
        <f>Y68*(1+'AEO 2020 Pacific Table 3'!Z35)</f>
        <v>2.7994086358513176E-6</v>
      </c>
      <c r="AA68" s="45">
        <f>Z68*(1+'AEO 2020 Pacific Table 3'!AA35)</f>
        <v>2.8074665380020026E-6</v>
      </c>
      <c r="AB68" s="45">
        <f>AA68*(1+'AEO 2020 Pacific Table 3'!AB35)</f>
        <v>2.8131563719118405E-6</v>
      </c>
      <c r="AC68" s="45">
        <f>AB68*(1+'AEO 2020 Pacific Table 3'!AC35)</f>
        <v>2.8195359218721551E-6</v>
      </c>
      <c r="AD68" s="45">
        <f>AC68*(1+'AEO 2020 Pacific Table 3'!AD35)</f>
        <v>2.8308353600574424E-6</v>
      </c>
      <c r="AE68" s="45">
        <f>AD68*(1+'AEO 2020 Pacific Table 3'!AE35)</f>
        <v>2.8325137122478132E-6</v>
      </c>
      <c r="AF68" s="45">
        <f>AE68*(1+'AEO 2020 Pacific Table 3'!AF35)</f>
        <v>2.8425721791527879E-6</v>
      </c>
      <c r="AG68" s="45">
        <f>AF68*(1+'AEO 2020 Pacific Table 3'!AG35)</f>
        <v>2.8493037042833269E-6</v>
      </c>
      <c r="AH68" s="45">
        <f>AG68*(1+'AEO 2020 Pacific Table 3'!AH35)</f>
        <v>2.8551112945920266E-6</v>
      </c>
    </row>
    <row r="69" spans="1:34" x14ac:dyDescent="0.25">
      <c r="A69" t="s">
        <v>1068</v>
      </c>
    </row>
    <row r="71" spans="1:34" s="153" customFormat="1" x14ac:dyDescent="0.25">
      <c r="A71" s="59" t="s">
        <v>1160</v>
      </c>
      <c r="B71" s="59"/>
      <c r="C71" s="59"/>
      <c r="D71" s="59"/>
      <c r="E71" s="59"/>
    </row>
    <row r="72" spans="1:34" s="153" customFormat="1" x14ac:dyDescent="0.25">
      <c r="B72" s="153">
        <f>D76</f>
        <v>2020</v>
      </c>
      <c r="C72" s="153">
        <f t="shared" ref="C72:AF72" si="10">E76</f>
        <v>2021</v>
      </c>
      <c r="D72" s="153">
        <f t="shared" si="10"/>
        <v>2022</v>
      </c>
      <c r="E72" s="153">
        <f t="shared" si="10"/>
        <v>2023</v>
      </c>
      <c r="F72" s="153">
        <f t="shared" si="10"/>
        <v>2024</v>
      </c>
      <c r="G72" s="153">
        <f t="shared" si="10"/>
        <v>2025</v>
      </c>
      <c r="H72" s="153">
        <f t="shared" si="10"/>
        <v>2026</v>
      </c>
      <c r="I72" s="153">
        <f t="shared" si="10"/>
        <v>2027</v>
      </c>
      <c r="J72" s="153">
        <f t="shared" si="10"/>
        <v>2028</v>
      </c>
      <c r="K72" s="153">
        <f t="shared" si="10"/>
        <v>2029</v>
      </c>
      <c r="L72" s="153">
        <f t="shared" si="10"/>
        <v>2030</v>
      </c>
      <c r="M72" s="153">
        <f t="shared" si="10"/>
        <v>2031</v>
      </c>
      <c r="N72" s="153">
        <f t="shared" si="10"/>
        <v>2032</v>
      </c>
      <c r="O72" s="153">
        <f t="shared" si="10"/>
        <v>2033</v>
      </c>
      <c r="P72" s="153">
        <f t="shared" si="10"/>
        <v>2034</v>
      </c>
      <c r="Q72" s="153">
        <f t="shared" si="10"/>
        <v>2035</v>
      </c>
      <c r="R72" s="153">
        <f t="shared" si="10"/>
        <v>2036</v>
      </c>
      <c r="S72" s="153">
        <f t="shared" si="10"/>
        <v>2037</v>
      </c>
      <c r="T72" s="153">
        <f t="shared" si="10"/>
        <v>2038</v>
      </c>
      <c r="U72" s="153">
        <f t="shared" si="10"/>
        <v>2039</v>
      </c>
      <c r="V72" s="153">
        <f t="shared" si="10"/>
        <v>2040</v>
      </c>
      <c r="W72" s="153">
        <f t="shared" si="10"/>
        <v>2041</v>
      </c>
      <c r="X72" s="153">
        <f t="shared" si="10"/>
        <v>2042</v>
      </c>
      <c r="Y72" s="153">
        <f t="shared" si="10"/>
        <v>2043</v>
      </c>
      <c r="Z72" s="153">
        <f t="shared" si="10"/>
        <v>2044</v>
      </c>
      <c r="AA72" s="153">
        <f t="shared" si="10"/>
        <v>2045</v>
      </c>
      <c r="AB72" s="153">
        <f t="shared" si="10"/>
        <v>2046</v>
      </c>
      <c r="AC72" s="153">
        <f t="shared" si="10"/>
        <v>2047</v>
      </c>
      <c r="AD72" s="153">
        <f t="shared" si="10"/>
        <v>2048</v>
      </c>
      <c r="AE72" s="153">
        <f t="shared" si="10"/>
        <v>2049</v>
      </c>
      <c r="AF72" s="153">
        <f t="shared" si="10"/>
        <v>2050</v>
      </c>
    </row>
    <row r="73" spans="1:34" s="153" customFormat="1" x14ac:dyDescent="0.25">
      <c r="A73" s="153" t="s">
        <v>1162</v>
      </c>
      <c r="B73" s="153">
        <f>(1-'Sales taxes'!$B$1)*D78</f>
        <v>6.3028366252231909E-6</v>
      </c>
      <c r="C73" s="153">
        <f>(1-'Sales taxes'!$B$1)*E78</f>
        <v>1.0333351486267227E-5</v>
      </c>
      <c r="D73" s="153">
        <f>(1-'Sales taxes'!$B$1)*F78</f>
        <v>9.7684446789712918E-6</v>
      </c>
      <c r="E73" s="153">
        <f>(1-'Sales taxes'!$B$1)*G78</f>
        <v>9.9595067868711259E-6</v>
      </c>
      <c r="F73" s="153">
        <f>(1-'Sales taxes'!$B$1)*H78</f>
        <v>1.0319485751134237E-5</v>
      </c>
      <c r="G73" s="153">
        <f>(1-'Sales taxes'!$B$1)*I78</f>
        <v>1.0574115277549824E-5</v>
      </c>
      <c r="H73" s="153">
        <f>(1-'Sales taxes'!$B$1)*J78</f>
        <v>1.0842062780655558E-5</v>
      </c>
      <c r="I73" s="153">
        <f>(1-'Sales taxes'!$B$1)*K78</f>
        <v>1.1100992845700789E-5</v>
      </c>
      <c r="J73" s="153">
        <f>(1-'Sales taxes'!$B$1)*L78</f>
        <v>1.1225113079842341E-5</v>
      </c>
      <c r="K73" s="153">
        <f>(1-'Sales taxes'!$B$1)*M78</f>
        <v>1.1476605322707039E-5</v>
      </c>
      <c r="L73" s="153">
        <f>(1-'Sales taxes'!$B$1)*N78</f>
        <v>1.1684771309562622E-5</v>
      </c>
      <c r="M73" s="153">
        <f>(1-'Sales taxes'!$B$1)*O78</f>
        <v>1.1960112902223434E-5</v>
      </c>
      <c r="N73" s="153">
        <f>(1-'Sales taxes'!$B$1)*P78</f>
        <v>1.2099855019833186E-5</v>
      </c>
      <c r="O73" s="153">
        <f>(1-'Sales taxes'!$B$1)*Q78</f>
        <v>1.2543242911163161E-5</v>
      </c>
      <c r="P73" s="153">
        <f>(1-'Sales taxes'!$B$1)*R78</f>
        <v>1.2745117132693462E-5</v>
      </c>
      <c r="Q73" s="153">
        <f>(1-'Sales taxes'!$B$1)*S78</f>
        <v>1.2997881388926448E-5</v>
      </c>
      <c r="R73" s="153">
        <f>(1-'Sales taxes'!$B$1)*T78</f>
        <v>1.3335982411183902E-5</v>
      </c>
      <c r="S73" s="153">
        <f>(1-'Sales taxes'!$B$1)*U78</f>
        <v>1.3398986546932007E-5</v>
      </c>
      <c r="T73" s="153">
        <f>(1-'Sales taxes'!$B$1)*V78</f>
        <v>1.365023768708255E-5</v>
      </c>
      <c r="U73" s="153">
        <f>(1-'Sales taxes'!$B$1)*W78</f>
        <v>1.3887730248436233E-5</v>
      </c>
      <c r="V73" s="153">
        <f>(1-'Sales taxes'!$B$1)*X78</f>
        <v>1.4043102766729629E-5</v>
      </c>
      <c r="W73" s="153">
        <f>(1-'Sales taxes'!$B$1)*Y78</f>
        <v>1.4208602254187932E-5</v>
      </c>
      <c r="X73" s="153">
        <f>(1-'Sales taxes'!$B$1)*Z78</f>
        <v>1.4581688066473697E-5</v>
      </c>
      <c r="Y73" s="153">
        <f>(1-'Sales taxes'!$B$1)*AA78</f>
        <v>1.4761075037508775E-5</v>
      </c>
      <c r="Z73" s="153">
        <f>(1-'Sales taxes'!$B$1)*AB78</f>
        <v>1.4970856838409966E-5</v>
      </c>
      <c r="AA73" s="153">
        <f>(1-'Sales taxes'!$B$1)*AC78</f>
        <v>1.5290369365542456E-5</v>
      </c>
      <c r="AB73" s="153">
        <f>(1-'Sales taxes'!$B$1)*AD78</f>
        <v>1.5404827473931311E-5</v>
      </c>
      <c r="AC73" s="153">
        <f>(1-'Sales taxes'!$B$1)*AE78</f>
        <v>1.579221909610632E-5</v>
      </c>
      <c r="AD73" s="153">
        <f>(1-'Sales taxes'!$B$1)*AF78</f>
        <v>1.6090289041976511E-5</v>
      </c>
      <c r="AE73" s="153">
        <f>(1-'Sales taxes'!$B$1)*AG78</f>
        <v>1.6332270339662666E-5</v>
      </c>
      <c r="AF73" s="153">
        <f>(1-'Sales taxes'!$B$1)*AH78</f>
        <v>1.6497754921993941E-5</v>
      </c>
    </row>
    <row r="74" spans="1:34" s="153" customFormat="1" x14ac:dyDescent="0.25">
      <c r="A74" s="153" t="s">
        <v>1161</v>
      </c>
      <c r="B74" s="153">
        <f t="shared" ref="B74:AF74" si="11">D78-B73</f>
        <v>5.8490720616115923E-7</v>
      </c>
      <c r="C74" s="153">
        <f t="shared" si="11"/>
        <v>9.5894152228637241E-7</v>
      </c>
      <c r="D74" s="153">
        <f t="shared" si="11"/>
        <v>9.0651781498693161E-7</v>
      </c>
      <c r="E74" s="153">
        <f t="shared" si="11"/>
        <v>9.2424849886468589E-7</v>
      </c>
      <c r="F74" s="153">
        <f t="shared" si="11"/>
        <v>9.576547733381994E-7</v>
      </c>
      <c r="G74" s="153">
        <f t="shared" si="11"/>
        <v>9.8128455366692622E-7</v>
      </c>
      <c r="H74" s="153">
        <f t="shared" si="11"/>
        <v>1.0061502506155418E-6</v>
      </c>
      <c r="I74" s="153">
        <f t="shared" si="11"/>
        <v>1.0301791236360884E-6</v>
      </c>
      <c r="J74" s="153">
        <f t="shared" si="11"/>
        <v>1.0416975594922979E-6</v>
      </c>
      <c r="K74" s="153">
        <f t="shared" si="11"/>
        <v>1.0650361979327288E-6</v>
      </c>
      <c r="L74" s="153">
        <f t="shared" si="11"/>
        <v>1.0843541325436666E-6</v>
      </c>
      <c r="M74" s="153">
        <f t="shared" si="11"/>
        <v>1.1099060056572254E-6</v>
      </c>
      <c r="N74" s="153">
        <f t="shared" si="11"/>
        <v>1.1228741621325276E-6</v>
      </c>
      <c r="O74" s="153">
        <f t="shared" si="11"/>
        <v>1.1640208375398601E-6</v>
      </c>
      <c r="P74" s="153">
        <f t="shared" si="11"/>
        <v>1.1827548923682401E-6</v>
      </c>
      <c r="Q74" s="153">
        <f t="shared" si="11"/>
        <v>1.2062115744499204E-6</v>
      </c>
      <c r="R74" s="153">
        <f t="shared" si="11"/>
        <v>1.2375875621341702E-6</v>
      </c>
      <c r="S74" s="153">
        <f t="shared" si="11"/>
        <v>1.243434385589747E-6</v>
      </c>
      <c r="T74" s="153">
        <f t="shared" si="11"/>
        <v>1.2667506495465424E-6</v>
      </c>
      <c r="U74" s="153">
        <f t="shared" si="11"/>
        <v>1.2887901087306086E-6</v>
      </c>
      <c r="V74" s="153">
        <f t="shared" si="11"/>
        <v>1.3032087762279587E-6</v>
      </c>
      <c r="W74" s="153">
        <f t="shared" si="11"/>
        <v>1.3185672328382637E-6</v>
      </c>
      <c r="X74" s="153">
        <f t="shared" si="11"/>
        <v>1.3531898310584284E-6</v>
      </c>
      <c r="Y74" s="153">
        <f t="shared" si="11"/>
        <v>1.3698370548861794E-6</v>
      </c>
      <c r="Z74" s="153">
        <f t="shared" si="11"/>
        <v>1.3893049380576282E-6</v>
      </c>
      <c r="AA74" s="153">
        <f t="shared" si="11"/>
        <v>1.4189559016936924E-6</v>
      </c>
      <c r="AB74" s="153">
        <f t="shared" si="11"/>
        <v>1.4295776861981968E-6</v>
      </c>
      <c r="AC74" s="153">
        <f t="shared" si="11"/>
        <v>1.4655278725809198E-6</v>
      </c>
      <c r="AD74" s="153">
        <f t="shared" si="11"/>
        <v>1.4931889511787432E-6</v>
      </c>
      <c r="AE74" s="153">
        <f t="shared" si="11"/>
        <v>1.5156449679199139E-6</v>
      </c>
      <c r="AF74" s="153">
        <f t="shared" si="11"/>
        <v>1.5310020413250484E-6</v>
      </c>
    </row>
    <row r="75" spans="1:34" s="153" customFormat="1" x14ac:dyDescent="0.25"/>
    <row r="76" spans="1:34" x14ac:dyDescent="0.25">
      <c r="B76">
        <v>2019</v>
      </c>
      <c r="C76">
        <v>2019</v>
      </c>
      <c r="D76">
        <f t="shared" ref="D76:AH76" si="12">D66</f>
        <v>2020</v>
      </c>
      <c r="E76" s="45">
        <f t="shared" si="12"/>
        <v>2021</v>
      </c>
      <c r="F76" s="45">
        <f t="shared" si="12"/>
        <v>2022</v>
      </c>
      <c r="G76" s="45">
        <f t="shared" si="12"/>
        <v>2023</v>
      </c>
      <c r="H76" s="45">
        <f t="shared" si="12"/>
        <v>2024</v>
      </c>
      <c r="I76" s="45">
        <f t="shared" si="12"/>
        <v>2025</v>
      </c>
      <c r="J76" s="45">
        <f t="shared" si="12"/>
        <v>2026</v>
      </c>
      <c r="K76" s="45">
        <f t="shared" si="12"/>
        <v>2027</v>
      </c>
      <c r="L76" s="45">
        <f t="shared" si="12"/>
        <v>2028</v>
      </c>
      <c r="M76" s="45">
        <f t="shared" si="12"/>
        <v>2029</v>
      </c>
      <c r="N76" s="45">
        <f t="shared" si="12"/>
        <v>2030</v>
      </c>
      <c r="O76" s="45">
        <f t="shared" si="12"/>
        <v>2031</v>
      </c>
      <c r="P76" s="45">
        <f t="shared" si="12"/>
        <v>2032</v>
      </c>
      <c r="Q76" s="45">
        <f t="shared" si="12"/>
        <v>2033</v>
      </c>
      <c r="R76" s="45">
        <f t="shared" si="12"/>
        <v>2034</v>
      </c>
      <c r="S76" s="45">
        <f t="shared" si="12"/>
        <v>2035</v>
      </c>
      <c r="T76" s="45">
        <f t="shared" si="12"/>
        <v>2036</v>
      </c>
      <c r="U76" s="45">
        <f t="shared" si="12"/>
        <v>2037</v>
      </c>
      <c r="V76" s="45">
        <f t="shared" si="12"/>
        <v>2038</v>
      </c>
      <c r="W76" s="45">
        <f t="shared" si="12"/>
        <v>2039</v>
      </c>
      <c r="X76" s="45">
        <f t="shared" si="12"/>
        <v>2040</v>
      </c>
      <c r="Y76" s="45">
        <f t="shared" si="12"/>
        <v>2041</v>
      </c>
      <c r="Z76" s="45">
        <f t="shared" si="12"/>
        <v>2042</v>
      </c>
      <c r="AA76" s="45">
        <f t="shared" si="12"/>
        <v>2043</v>
      </c>
      <c r="AB76" s="45">
        <f t="shared" si="12"/>
        <v>2044</v>
      </c>
      <c r="AC76" s="45">
        <f t="shared" si="12"/>
        <v>2045</v>
      </c>
      <c r="AD76" s="45">
        <f t="shared" si="12"/>
        <v>2046</v>
      </c>
      <c r="AE76" s="45">
        <f t="shared" si="12"/>
        <v>2047</v>
      </c>
      <c r="AF76" s="45">
        <f t="shared" si="12"/>
        <v>2048</v>
      </c>
      <c r="AG76" s="45">
        <f t="shared" si="12"/>
        <v>2049</v>
      </c>
      <c r="AH76" s="45">
        <f t="shared" si="12"/>
        <v>2050</v>
      </c>
    </row>
    <row r="77" spans="1:34" s="45" customFormat="1" x14ac:dyDescent="0.25">
      <c r="A77" s="46" t="s">
        <v>1160</v>
      </c>
      <c r="B77" s="45" t="s">
        <v>1066</v>
      </c>
      <c r="C77" s="45" t="s">
        <v>592</v>
      </c>
    </row>
    <row r="78" spans="1:34" x14ac:dyDescent="0.25">
      <c r="A78" t="s">
        <v>1070</v>
      </c>
      <c r="B78">
        <f>'EIA crude oil'!$L$44</f>
        <v>1.1461957476717626E-5</v>
      </c>
      <c r="C78">
        <f>B78*About!$G$174</f>
        <v>1.0293466108534115E-5</v>
      </c>
      <c r="D78" s="45">
        <f>C78*(1+'EIA Short Run'!AD11)</f>
        <v>6.8877438313843501E-6</v>
      </c>
      <c r="E78" s="45">
        <f>D78*(1+'EIA Short Run'!AE11)</f>
        <v>1.1292293008553599E-5</v>
      </c>
      <c r="F78" s="45">
        <f>E78*(1+'EIA Short Run'!AF11)</f>
        <v>1.0674962493958223E-5</v>
      </c>
      <c r="G78" s="45">
        <f>F78*(1+'AEO 2020 Table 12'!G20)</f>
        <v>1.0883755285735812E-5</v>
      </c>
      <c r="H78" s="45">
        <f>G78*(1+'AEO 2020 Table 12'!H20)</f>
        <v>1.1277140524472437E-5</v>
      </c>
      <c r="I78" s="45">
        <f>H78*(1+'AEO 2020 Table 12'!I20)</f>
        <v>1.155539983121675E-5</v>
      </c>
      <c r="J78" s="45">
        <f>I78*(1+'AEO 2020 Table 12'!J20)</f>
        <v>1.18482130312711E-5</v>
      </c>
      <c r="K78" s="45">
        <f>J78*(1+'AEO 2020 Table 12'!K20)</f>
        <v>1.2131171969336877E-5</v>
      </c>
      <c r="L78" s="45">
        <f>K78*(1+'AEO 2020 Table 12'!L20)</f>
        <v>1.2266810639334639E-5</v>
      </c>
      <c r="M78" s="45">
        <f>L78*(1+'AEO 2020 Table 12'!M20)</f>
        <v>1.2541641520639768E-5</v>
      </c>
      <c r="N78" s="45">
        <f>M78*(1+'AEO 2020 Table 12'!N20)</f>
        <v>1.2769125442106288E-5</v>
      </c>
      <c r="O78" s="45">
        <f>N78*(1+'AEO 2020 Table 12'!O20)</f>
        <v>1.307001890788066E-5</v>
      </c>
      <c r="P78" s="45">
        <f>O78*(1+'AEO 2020 Table 12'!P20)</f>
        <v>1.3222729181965714E-5</v>
      </c>
      <c r="Q78" s="45">
        <f>P78*(1+'AEO 2020 Table 12'!Q20)</f>
        <v>1.3707263748703021E-5</v>
      </c>
      <c r="R78" s="45">
        <f>Q78*(1+'AEO 2020 Table 12'!R20)</f>
        <v>1.3927872025061702E-5</v>
      </c>
      <c r="S78" s="45">
        <f>R78*(1+'AEO 2020 Table 12'!S20)</f>
        <v>1.4204092963376368E-5</v>
      </c>
      <c r="T78" s="45">
        <f>S78*(1+'AEO 2020 Table 12'!T20)</f>
        <v>1.4573569973318073E-5</v>
      </c>
      <c r="U78" s="45">
        <f>T78*(1+'AEO 2020 Table 12'!U20)</f>
        <v>1.4642420932521754E-5</v>
      </c>
      <c r="V78" s="45">
        <f>U78*(1+'AEO 2020 Table 12'!V20)</f>
        <v>1.4916988336629093E-5</v>
      </c>
      <c r="W78" s="45">
        <f>V78*(1+'AEO 2020 Table 12'!W20)</f>
        <v>1.5176520357166842E-5</v>
      </c>
      <c r="X78" s="45">
        <f>W78*(1+'AEO 2020 Table 12'!X20)</f>
        <v>1.5346311542957588E-5</v>
      </c>
      <c r="Y78" s="45">
        <f>X78*(1+'AEO 2020 Table 12'!Y20)</f>
        <v>1.5527169487026195E-5</v>
      </c>
      <c r="Z78" s="45">
        <f>Y78*(1+'AEO 2020 Table 12'!Z20)</f>
        <v>1.5934877897532126E-5</v>
      </c>
      <c r="AA78" s="45">
        <f>Z78*(1+'AEO 2020 Table 12'!AA20)</f>
        <v>1.6130912092394955E-5</v>
      </c>
      <c r="AB78" s="45">
        <f>AA78*(1+'AEO 2020 Table 12'!AB20)</f>
        <v>1.6360161776467594E-5</v>
      </c>
      <c r="AC78" s="45">
        <f>AB78*(1+'AEO 2020 Table 12'!AC20)</f>
        <v>1.6709325267236148E-5</v>
      </c>
      <c r="AD78" s="45">
        <f>AC78*(1+'AEO 2020 Table 12'!AD20)</f>
        <v>1.6834405160129508E-5</v>
      </c>
      <c r="AE78" s="45">
        <f>AD78*(1+'AEO 2020 Table 12'!AE20)</f>
        <v>1.7257746968687239E-5</v>
      </c>
      <c r="AF78" s="45">
        <f>AE78*(1+'AEO 2020 Table 12'!AF20)</f>
        <v>1.7583477993155254E-5</v>
      </c>
      <c r="AG78" s="45">
        <f>AF78*(1+'AEO 2020 Table 12'!AG20)</f>
        <v>1.784791530758258E-5</v>
      </c>
      <c r="AH78" s="45">
        <f>AG78*(1+'AEO 2020 Table 12'!AH20)</f>
        <v>1.8028756963318989E-5</v>
      </c>
    </row>
    <row r="79" spans="1:34" x14ac:dyDescent="0.25">
      <c r="A79" s="153" t="s">
        <v>1068</v>
      </c>
      <c r="E79" s="73"/>
      <c r="F79" s="73"/>
    </row>
    <row r="80" spans="1:34" x14ac:dyDescent="0.25">
      <c r="E80" s="73"/>
      <c r="F80" s="73"/>
    </row>
    <row r="81" spans="5:6" x14ac:dyDescent="0.25">
      <c r="E81" s="73"/>
      <c r="F81" s="73"/>
    </row>
    <row r="82" spans="5:6" x14ac:dyDescent="0.25">
      <c r="E82" s="73"/>
      <c r="F82" s="73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A11" sqref="A11"/>
    </sheetView>
  </sheetViews>
  <sheetFormatPr defaultColWidth="9.140625" defaultRowHeight="15" x14ac:dyDescent="0.25"/>
  <cols>
    <col min="1" max="1" width="41.42578125" style="14" customWidth="1"/>
    <col min="2" max="32" width="10" style="14" customWidth="1"/>
    <col min="33" max="34" width="9.140625" style="14" customWidth="1"/>
    <col min="35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14">
        <f>Electricity!B10</f>
        <v>1.8768290800000003E-5</v>
      </c>
      <c r="C2" s="14">
        <f>Electricity!C10</f>
        <v>1.929437167848485E-5</v>
      </c>
      <c r="D2" s="14">
        <f>Electricity!D10</f>
        <v>1.983519876341208E-5</v>
      </c>
      <c r="E2" s="14">
        <f>Electricity!E10</f>
        <v>2.0451350877872585E-5</v>
      </c>
      <c r="F2" s="14">
        <f>Electricity!F10</f>
        <v>2.1127397929559129E-5</v>
      </c>
      <c r="G2" s="14">
        <f>Electricity!G10</f>
        <v>2.1985036518132899E-5</v>
      </c>
      <c r="H2" s="14">
        <f>Electricity!H10</f>
        <v>2.2917093676952159E-5</v>
      </c>
      <c r="I2" s="14">
        <f>Electricity!I10</f>
        <v>2.3663578550723205E-5</v>
      </c>
      <c r="J2" s="14">
        <f>Electricity!J10</f>
        <v>2.423771078818965E-5</v>
      </c>
      <c r="K2" s="14">
        <f>Electricity!K10</f>
        <v>2.463835292105334E-5</v>
      </c>
      <c r="L2" s="14">
        <f>Electricity!L10</f>
        <v>2.6602712984309505E-5</v>
      </c>
      <c r="M2" s="14">
        <f>Electricity!M10</f>
        <v>2.6736974113515765E-5</v>
      </c>
      <c r="N2" s="14">
        <f>Electricity!N10</f>
        <v>2.6876809228265613E-5</v>
      </c>
      <c r="O2" s="14">
        <f>Electricity!O10</f>
        <v>2.7387451190565636E-5</v>
      </c>
      <c r="P2" s="14">
        <f>Electricity!P10</f>
        <v>2.7677317982960834E-5</v>
      </c>
      <c r="Q2" s="14">
        <f>Electricity!Q10</f>
        <v>2.7995559723363035E-5</v>
      </c>
      <c r="R2" s="14">
        <f>Electricity!R10</f>
        <v>2.8353796569012047E-5</v>
      </c>
      <c r="S2" s="14">
        <f>Electricity!S10</f>
        <v>2.8746814146334841E-5</v>
      </c>
      <c r="T2" s="14">
        <f>Electricity!T10</f>
        <v>2.9145426816860351E-5</v>
      </c>
      <c r="U2" s="14">
        <f>Electricity!U10</f>
        <v>2.9532697638540664E-5</v>
      </c>
      <c r="V2" s="14">
        <f>Electricity!V10</f>
        <v>2.9890224641430407E-5</v>
      </c>
      <c r="W2" s="14">
        <f>Electricity!W10</f>
        <v>3.0225569839858208E-5</v>
      </c>
      <c r="X2" s="14">
        <f>Electricity!X10</f>
        <v>3.0639048556540356E-5</v>
      </c>
      <c r="Y2" s="14">
        <f>Electricity!Y10</f>
        <v>3.1022013415755874E-5</v>
      </c>
      <c r="Z2" s="14">
        <f>Electricity!Z10</f>
        <v>3.1396296772943116E-5</v>
      </c>
      <c r="AA2" s="14">
        <f>Electricity!AA10</f>
        <v>3.1766292148264084E-5</v>
      </c>
      <c r="AB2" s="14">
        <f>Electricity!AB10</f>
        <v>3.2126714809281939E-5</v>
      </c>
      <c r="AC2" s="14">
        <f>Electricity!AC10</f>
        <v>3.2536996106486766E-5</v>
      </c>
      <c r="AD2" s="14">
        <f>Electricity!AD10</f>
        <v>3.2972939626616384E-5</v>
      </c>
      <c r="AE2" s="14">
        <f>Electricity!AE10</f>
        <v>3.336841820064202E-5</v>
      </c>
      <c r="AF2" s="14">
        <f>Electricity!AF10</f>
        <v>3.3740274177028017E-5</v>
      </c>
    </row>
    <row r="3" spans="1:34" x14ac:dyDescent="0.25">
      <c r="A3" s="13" t="s">
        <v>260</v>
      </c>
      <c r="B3" s="14">
        <f>Electricity!B11</f>
        <v>0</v>
      </c>
      <c r="C3" s="14">
        <f>Electricity!C11</f>
        <v>0</v>
      </c>
      <c r="D3" s="14">
        <f>Electricity!D11</f>
        <v>0</v>
      </c>
      <c r="E3" s="14">
        <f>Electricity!E11</f>
        <v>0</v>
      </c>
      <c r="F3" s="14">
        <f>Electricity!F11</f>
        <v>0</v>
      </c>
      <c r="G3" s="14">
        <f>Electricity!G11</f>
        <v>0</v>
      </c>
      <c r="H3" s="14">
        <f>Electricity!H11</f>
        <v>0</v>
      </c>
      <c r="I3" s="14">
        <f>Electricity!I11</f>
        <v>0</v>
      </c>
      <c r="J3" s="14">
        <f>Electricity!J11</f>
        <v>0</v>
      </c>
      <c r="K3" s="14">
        <f>Electricity!K11</f>
        <v>0</v>
      </c>
      <c r="L3" s="14">
        <f>Electricity!L11</f>
        <v>0</v>
      </c>
      <c r="M3" s="14">
        <f>Electricity!M11</f>
        <v>0</v>
      </c>
      <c r="N3" s="14">
        <f>Electricity!N11</f>
        <v>0</v>
      </c>
      <c r="O3" s="14">
        <f>Electricity!O11</f>
        <v>0</v>
      </c>
      <c r="P3" s="14">
        <f>Electricity!P11</f>
        <v>0</v>
      </c>
      <c r="Q3" s="14">
        <f>Electricity!Q11</f>
        <v>0</v>
      </c>
      <c r="R3" s="14">
        <f>Electricity!R11</f>
        <v>0</v>
      </c>
      <c r="S3" s="14">
        <f>Electricity!S11</f>
        <v>0</v>
      </c>
      <c r="T3" s="14">
        <f>Electricity!T11</f>
        <v>0</v>
      </c>
      <c r="U3" s="14">
        <f>Electricity!U11</f>
        <v>0</v>
      </c>
      <c r="V3" s="14">
        <f>Electricity!V11</f>
        <v>0</v>
      </c>
      <c r="W3" s="14">
        <f>Electricity!W11</f>
        <v>0</v>
      </c>
      <c r="X3" s="14">
        <f>Electricity!X11</f>
        <v>0</v>
      </c>
      <c r="Y3" s="14">
        <f>Electricity!Y11</f>
        <v>0</v>
      </c>
      <c r="Z3" s="14">
        <f>Electricity!Z11</f>
        <v>0</v>
      </c>
      <c r="AA3" s="14">
        <f>Electricity!AA11</f>
        <v>0</v>
      </c>
      <c r="AB3" s="14">
        <f>Electricity!AB11</f>
        <v>0</v>
      </c>
      <c r="AC3" s="14">
        <f>Electricity!AC11</f>
        <v>0</v>
      </c>
      <c r="AD3" s="14">
        <f>Electricity!AD11</f>
        <v>0</v>
      </c>
      <c r="AE3" s="14">
        <f>Electricity!AE11</f>
        <v>0</v>
      </c>
      <c r="AF3" s="14">
        <f>Electricity!AF11</f>
        <v>0</v>
      </c>
    </row>
    <row r="4" spans="1:34" x14ac:dyDescent="0.25">
      <c r="A4" s="13" t="s">
        <v>261</v>
      </c>
      <c r="B4" s="14">
        <f>Electricity!B12</f>
        <v>1.8768290800000003E-5</v>
      </c>
      <c r="C4" s="14">
        <f>Electricity!C12</f>
        <v>1.929437167848485E-5</v>
      </c>
      <c r="D4" s="14">
        <f>Electricity!D12</f>
        <v>1.983519876341208E-5</v>
      </c>
      <c r="E4" s="14">
        <f>Electricity!E12</f>
        <v>2.0451350877872585E-5</v>
      </c>
      <c r="F4" s="14">
        <f>Electricity!F12</f>
        <v>2.1127397929559129E-5</v>
      </c>
      <c r="G4" s="14">
        <f>Electricity!G12</f>
        <v>2.1985036518132899E-5</v>
      </c>
      <c r="H4" s="14">
        <f>Electricity!H12</f>
        <v>2.2917093676952159E-5</v>
      </c>
      <c r="I4" s="14">
        <f>Electricity!I12</f>
        <v>2.3663578550723205E-5</v>
      </c>
      <c r="J4" s="14">
        <f>Electricity!J12</f>
        <v>2.423771078818965E-5</v>
      </c>
      <c r="K4" s="14">
        <f>Electricity!K12</f>
        <v>2.463835292105334E-5</v>
      </c>
      <c r="L4" s="14">
        <f>Electricity!L12</f>
        <v>2.6602712984309505E-5</v>
      </c>
      <c r="M4" s="14">
        <f>Electricity!M12</f>
        <v>2.6736974113515765E-5</v>
      </c>
      <c r="N4" s="14">
        <f>Electricity!N12</f>
        <v>2.6876809228265613E-5</v>
      </c>
      <c r="O4" s="14">
        <f>Electricity!O12</f>
        <v>2.7387451190565636E-5</v>
      </c>
      <c r="P4" s="14">
        <f>Electricity!P12</f>
        <v>2.7677317982960834E-5</v>
      </c>
      <c r="Q4" s="14">
        <f>Electricity!Q12</f>
        <v>2.7995559723363035E-5</v>
      </c>
      <c r="R4" s="14">
        <f>Electricity!R12</f>
        <v>2.8353796569012047E-5</v>
      </c>
      <c r="S4" s="14">
        <f>Electricity!S12</f>
        <v>2.8746814146334841E-5</v>
      </c>
      <c r="T4" s="14">
        <f>Electricity!T12</f>
        <v>2.9145426816860351E-5</v>
      </c>
      <c r="U4" s="14">
        <f>Electricity!U12</f>
        <v>2.9532697638540664E-5</v>
      </c>
      <c r="V4" s="14">
        <f>Electricity!V12</f>
        <v>2.9890224641430407E-5</v>
      </c>
      <c r="W4" s="14">
        <f>Electricity!W12</f>
        <v>3.0225569839858208E-5</v>
      </c>
      <c r="X4" s="14">
        <f>Electricity!X12</f>
        <v>3.0639048556540356E-5</v>
      </c>
      <c r="Y4" s="14">
        <f>Electricity!Y12</f>
        <v>3.1022013415755874E-5</v>
      </c>
      <c r="Z4" s="14">
        <f>Electricity!Z12</f>
        <v>3.1396296772943116E-5</v>
      </c>
      <c r="AA4" s="14">
        <f>Electricity!AA12</f>
        <v>3.1766292148264084E-5</v>
      </c>
      <c r="AB4" s="14">
        <f>Electricity!AB12</f>
        <v>3.2126714809281939E-5</v>
      </c>
      <c r="AC4" s="14">
        <f>Electricity!AC12</f>
        <v>3.2536996106486766E-5</v>
      </c>
      <c r="AD4" s="14">
        <f>Electricity!AD12</f>
        <v>3.2972939626616384E-5</v>
      </c>
      <c r="AE4" s="14">
        <f>Electricity!AE12</f>
        <v>3.336841820064202E-5</v>
      </c>
      <c r="AF4" s="14">
        <f>Electricity!AF12</f>
        <v>3.3740274177028017E-5</v>
      </c>
    </row>
    <row r="5" spans="1:34" x14ac:dyDescent="0.25">
      <c r="A5" s="13" t="s">
        <v>262</v>
      </c>
      <c r="B5" s="14">
        <f>Electricity!B13</f>
        <v>1.62152176E-5</v>
      </c>
      <c r="C5" s="14">
        <f>Electricity!C13</f>
        <v>1.7037397647323943E-5</v>
      </c>
      <c r="D5" s="14">
        <f>Electricity!D13</f>
        <v>1.7311457663098595E-5</v>
      </c>
      <c r="E5" s="14">
        <f>Electricity!E13</f>
        <v>1.7650307840813186E-5</v>
      </c>
      <c r="F5" s="14">
        <f>Electricity!F13</f>
        <v>1.7656754794477976E-5</v>
      </c>
      <c r="G5" s="14">
        <f>Electricity!G13</f>
        <v>1.8288065729136911E-5</v>
      </c>
      <c r="H5" s="14">
        <f>Electricity!H13</f>
        <v>1.8750102619301557E-5</v>
      </c>
      <c r="I5" s="14">
        <f>Electricity!I13</f>
        <v>1.8851058981530315E-5</v>
      </c>
      <c r="J5" s="14">
        <f>Electricity!J13</f>
        <v>1.8884034817861889E-5</v>
      </c>
      <c r="K5" s="14">
        <f>Electricity!K13</f>
        <v>1.8916491399586078E-5</v>
      </c>
      <c r="L5" s="14">
        <f>Electricity!L13</f>
        <v>1.9135941325217863E-5</v>
      </c>
      <c r="M5" s="14">
        <f>Electricity!M13</f>
        <v>1.9325425739235409E-5</v>
      </c>
      <c r="N5" s="14">
        <f>Electricity!N13</f>
        <v>1.9286744439748366E-5</v>
      </c>
      <c r="O5" s="14">
        <f>Electricity!O13</f>
        <v>1.925303387293491E-5</v>
      </c>
      <c r="P5" s="14">
        <f>Electricity!P13</f>
        <v>1.9265354022935919E-5</v>
      </c>
      <c r="Q5" s="14">
        <f>Electricity!Q13</f>
        <v>1.9130504995654666E-5</v>
      </c>
      <c r="R5" s="14">
        <f>Electricity!R13</f>
        <v>1.8966659253190999E-5</v>
      </c>
      <c r="S5" s="14">
        <f>Electricity!S13</f>
        <v>1.888847995840237E-5</v>
      </c>
      <c r="T5" s="14">
        <f>Electricity!T13</f>
        <v>1.8793864079406301E-5</v>
      </c>
      <c r="U5" s="14">
        <f>Electricity!U13</f>
        <v>1.8653531824871511E-5</v>
      </c>
      <c r="V5" s="14">
        <f>Electricity!V13</f>
        <v>1.8510814548157176E-5</v>
      </c>
      <c r="W5" s="14">
        <f>Electricity!W13</f>
        <v>1.8381885192400752E-5</v>
      </c>
      <c r="X5" s="14">
        <f>Electricity!X13</f>
        <v>1.8362520671310349E-5</v>
      </c>
      <c r="Y5" s="14">
        <f>Electricity!Y13</f>
        <v>1.8262945467186989E-5</v>
      </c>
      <c r="Z5" s="14">
        <f>Electricity!Z13</f>
        <v>1.8165902315839891E-5</v>
      </c>
      <c r="AA5" s="14">
        <f>Electricity!AA13</f>
        <v>1.810386892407899E-5</v>
      </c>
      <c r="AB5" s="14">
        <f>Electricity!AB13</f>
        <v>1.8078929492862963E-5</v>
      </c>
      <c r="AC5" s="14">
        <f>Electricity!AC13</f>
        <v>1.8071178698906564E-5</v>
      </c>
      <c r="AD5" s="14">
        <f>Electricity!AD13</f>
        <v>1.796184286016992E-5</v>
      </c>
      <c r="AE5" s="14">
        <f>Electricity!AE13</f>
        <v>1.7914642236107423E-5</v>
      </c>
      <c r="AF5" s="14">
        <f>Electricity!AF13</f>
        <v>1.7809622674888276E-5</v>
      </c>
    </row>
    <row r="6" spans="1:34" x14ac:dyDescent="0.25">
      <c r="A6" s="13" t="s">
        <v>263</v>
      </c>
      <c r="B6" s="14">
        <f>Electricity!B14</f>
        <v>1.31954536E-5</v>
      </c>
      <c r="C6" s="14">
        <f>Electricity!C14</f>
        <v>1.3849282381981981E-5</v>
      </c>
      <c r="D6" s="14">
        <f>Electricity!D14</f>
        <v>1.3750217415015013E-5</v>
      </c>
      <c r="E6" s="14">
        <f>Electricity!E14</f>
        <v>1.3846518496477289E-5</v>
      </c>
      <c r="F6" s="14">
        <f>Electricity!F14</f>
        <v>1.3820207851223214E-5</v>
      </c>
      <c r="G6" s="14">
        <f>Electricity!G14</f>
        <v>1.4472541657170934E-5</v>
      </c>
      <c r="H6" s="14">
        <f>Electricity!H14</f>
        <v>1.4721619855391536E-5</v>
      </c>
      <c r="I6" s="14">
        <f>Electricity!I14</f>
        <v>1.4806519919892404E-5</v>
      </c>
      <c r="J6" s="14">
        <f>Electricity!J14</f>
        <v>1.4805915452685189E-5</v>
      </c>
      <c r="K6" s="14">
        <f>Electricity!K14</f>
        <v>1.4812262358360942E-5</v>
      </c>
      <c r="L6" s="14">
        <f>Electricity!L14</f>
        <v>1.5037598615548818E-5</v>
      </c>
      <c r="M6" s="14">
        <f>Electricity!M14</f>
        <v>1.5152688834111333E-5</v>
      </c>
      <c r="N6" s="14">
        <f>Electricity!N14</f>
        <v>1.5101175170664449E-5</v>
      </c>
      <c r="O6" s="14">
        <f>Electricity!O14</f>
        <v>1.5086689344799187E-5</v>
      </c>
      <c r="P6" s="14">
        <f>Electricity!P14</f>
        <v>1.5098463510511418E-5</v>
      </c>
      <c r="Q6" s="14">
        <f>Electricity!Q14</f>
        <v>1.4959941463980585E-5</v>
      </c>
      <c r="R6" s="14">
        <f>Electricity!R14</f>
        <v>1.4822181473873004E-5</v>
      </c>
      <c r="S6" s="14">
        <f>Electricity!S14</f>
        <v>1.4776641567351053E-5</v>
      </c>
      <c r="T6" s="14">
        <f>Electricity!T14</f>
        <v>1.4706284173396948E-5</v>
      </c>
      <c r="U6" s="14">
        <f>Electricity!U14</f>
        <v>1.4603221388929574E-5</v>
      </c>
      <c r="V6" s="14">
        <f>Electricity!V14</f>
        <v>1.4501790215666779E-5</v>
      </c>
      <c r="W6" s="14">
        <f>Electricity!W14</f>
        <v>1.4422686620222805E-5</v>
      </c>
      <c r="X6" s="14">
        <f>Electricity!X14</f>
        <v>1.4459988550476598E-5</v>
      </c>
      <c r="Y6" s="14">
        <f>Electricity!Y14</f>
        <v>1.4389118991570383E-5</v>
      </c>
      <c r="Z6" s="14">
        <f>Electricity!Z14</f>
        <v>1.4341610345485268E-5</v>
      </c>
      <c r="AA6" s="14">
        <f>Electricity!AA14</f>
        <v>1.4337490513123246E-5</v>
      </c>
      <c r="AB6" s="14">
        <f>Electricity!AB14</f>
        <v>1.4355443301741251E-5</v>
      </c>
      <c r="AC6" s="14">
        <f>Electricity!AC14</f>
        <v>1.4371415531604886E-5</v>
      </c>
      <c r="AD6" s="14">
        <f>Electricity!AD14</f>
        <v>1.4322757609879987E-5</v>
      </c>
      <c r="AE6" s="14">
        <f>Electricity!AE14</f>
        <v>1.437349739771242E-5</v>
      </c>
      <c r="AF6" s="14">
        <f>Electricity!AF14</f>
        <v>1.4381394868710221E-5</v>
      </c>
    </row>
    <row r="7" spans="1:34" x14ac:dyDescent="0.25">
      <c r="A7" s="13" t="s">
        <v>264</v>
      </c>
      <c r="B7" s="39">
        <f>B6</f>
        <v>1.31954536E-5</v>
      </c>
      <c r="C7" s="47">
        <f t="shared" ref="C7:AF7" si="0">C6</f>
        <v>1.3849282381981981E-5</v>
      </c>
      <c r="D7" s="47">
        <f t="shared" si="0"/>
        <v>1.3750217415015013E-5</v>
      </c>
      <c r="E7" s="47">
        <f t="shared" si="0"/>
        <v>1.3846518496477289E-5</v>
      </c>
      <c r="F7" s="47">
        <f t="shared" si="0"/>
        <v>1.3820207851223214E-5</v>
      </c>
      <c r="G7" s="47">
        <f t="shared" si="0"/>
        <v>1.4472541657170934E-5</v>
      </c>
      <c r="H7" s="47">
        <f t="shared" si="0"/>
        <v>1.4721619855391536E-5</v>
      </c>
      <c r="I7" s="47">
        <f t="shared" si="0"/>
        <v>1.4806519919892404E-5</v>
      </c>
      <c r="J7" s="47">
        <f t="shared" si="0"/>
        <v>1.4805915452685189E-5</v>
      </c>
      <c r="K7" s="47">
        <f t="shared" si="0"/>
        <v>1.4812262358360942E-5</v>
      </c>
      <c r="L7" s="47">
        <f t="shared" si="0"/>
        <v>1.5037598615548818E-5</v>
      </c>
      <c r="M7" s="47">
        <f t="shared" si="0"/>
        <v>1.5152688834111333E-5</v>
      </c>
      <c r="N7" s="47">
        <f t="shared" si="0"/>
        <v>1.5101175170664449E-5</v>
      </c>
      <c r="O7" s="47">
        <f t="shared" si="0"/>
        <v>1.5086689344799187E-5</v>
      </c>
      <c r="P7" s="47">
        <f t="shared" si="0"/>
        <v>1.5098463510511418E-5</v>
      </c>
      <c r="Q7" s="47">
        <f t="shared" si="0"/>
        <v>1.4959941463980585E-5</v>
      </c>
      <c r="R7" s="47">
        <f t="shared" si="0"/>
        <v>1.4822181473873004E-5</v>
      </c>
      <c r="S7" s="47">
        <f t="shared" si="0"/>
        <v>1.4776641567351053E-5</v>
      </c>
      <c r="T7" s="47">
        <f t="shared" si="0"/>
        <v>1.4706284173396948E-5</v>
      </c>
      <c r="U7" s="47">
        <f t="shared" si="0"/>
        <v>1.4603221388929574E-5</v>
      </c>
      <c r="V7" s="47">
        <f t="shared" si="0"/>
        <v>1.4501790215666779E-5</v>
      </c>
      <c r="W7" s="47">
        <f t="shared" si="0"/>
        <v>1.4422686620222805E-5</v>
      </c>
      <c r="X7" s="47">
        <f t="shared" si="0"/>
        <v>1.4459988550476598E-5</v>
      </c>
      <c r="Y7" s="47">
        <f t="shared" si="0"/>
        <v>1.4389118991570383E-5</v>
      </c>
      <c r="Z7" s="47">
        <f t="shared" si="0"/>
        <v>1.4341610345485268E-5</v>
      </c>
      <c r="AA7" s="47">
        <f t="shared" si="0"/>
        <v>1.4337490513123246E-5</v>
      </c>
      <c r="AB7" s="47">
        <f t="shared" si="0"/>
        <v>1.4355443301741251E-5</v>
      </c>
      <c r="AC7" s="47">
        <f t="shared" si="0"/>
        <v>1.4371415531604886E-5</v>
      </c>
      <c r="AD7" s="47">
        <f t="shared" si="0"/>
        <v>1.4322757609879987E-5</v>
      </c>
      <c r="AE7" s="47">
        <f t="shared" si="0"/>
        <v>1.437349739771242E-5</v>
      </c>
      <c r="AF7" s="47">
        <f t="shared" si="0"/>
        <v>1.4381394868710221E-5</v>
      </c>
    </row>
    <row r="8" spans="1:34" x14ac:dyDescent="0.25">
      <c r="A8" s="13" t="s">
        <v>265</v>
      </c>
      <c r="B8">
        <v>0</v>
      </c>
      <c r="C8" s="153">
        <v>0</v>
      </c>
      <c r="D8" s="153">
        <v>0</v>
      </c>
      <c r="E8" s="153">
        <v>0</v>
      </c>
      <c r="F8" s="153">
        <v>0</v>
      </c>
      <c r="G8" s="153">
        <v>0</v>
      </c>
      <c r="H8" s="153">
        <v>0</v>
      </c>
      <c r="I8" s="153">
        <v>0</v>
      </c>
      <c r="J8" s="153">
        <v>0</v>
      </c>
      <c r="K8" s="153">
        <v>0</v>
      </c>
      <c r="L8" s="153">
        <v>0</v>
      </c>
      <c r="M8" s="153">
        <v>0</v>
      </c>
      <c r="N8" s="153">
        <v>0</v>
      </c>
      <c r="O8" s="153">
        <v>0</v>
      </c>
      <c r="P8" s="153">
        <v>0</v>
      </c>
      <c r="Q8" s="153">
        <v>0</v>
      </c>
      <c r="R8" s="153">
        <v>0</v>
      </c>
      <c r="S8" s="153">
        <v>0</v>
      </c>
      <c r="T8" s="153">
        <v>0</v>
      </c>
      <c r="U8" s="153">
        <v>0</v>
      </c>
      <c r="V8" s="153">
        <v>0</v>
      </c>
      <c r="W8" s="153">
        <v>0</v>
      </c>
      <c r="X8" s="153">
        <v>0</v>
      </c>
      <c r="Y8" s="153">
        <v>0</v>
      </c>
      <c r="Z8" s="153">
        <v>0</v>
      </c>
      <c r="AA8" s="153">
        <v>0</v>
      </c>
      <c r="AB8" s="153">
        <v>0</v>
      </c>
      <c r="AC8" s="153">
        <v>0</v>
      </c>
      <c r="AD8" s="153">
        <v>0</v>
      </c>
      <c r="AE8" s="153">
        <v>0</v>
      </c>
      <c r="AF8" s="153">
        <v>0</v>
      </c>
    </row>
    <row r="9" spans="1:34" x14ac:dyDescent="0.25">
      <c r="A9" s="13" t="s">
        <v>266</v>
      </c>
      <c r="B9" s="39">
        <f>B6</f>
        <v>1.31954536E-5</v>
      </c>
      <c r="C9" s="47">
        <f t="shared" ref="C9:AF9" si="1">C6</f>
        <v>1.3849282381981981E-5</v>
      </c>
      <c r="D9" s="47">
        <f t="shared" si="1"/>
        <v>1.3750217415015013E-5</v>
      </c>
      <c r="E9" s="47">
        <f t="shared" si="1"/>
        <v>1.3846518496477289E-5</v>
      </c>
      <c r="F9" s="47">
        <f t="shared" si="1"/>
        <v>1.3820207851223214E-5</v>
      </c>
      <c r="G9" s="47">
        <f t="shared" si="1"/>
        <v>1.4472541657170934E-5</v>
      </c>
      <c r="H9" s="47">
        <f t="shared" si="1"/>
        <v>1.4721619855391536E-5</v>
      </c>
      <c r="I9" s="47">
        <f t="shared" si="1"/>
        <v>1.4806519919892404E-5</v>
      </c>
      <c r="J9" s="47">
        <f t="shared" si="1"/>
        <v>1.4805915452685189E-5</v>
      </c>
      <c r="K9" s="47">
        <f t="shared" si="1"/>
        <v>1.4812262358360942E-5</v>
      </c>
      <c r="L9" s="47">
        <f t="shared" si="1"/>
        <v>1.5037598615548818E-5</v>
      </c>
      <c r="M9" s="47">
        <f t="shared" si="1"/>
        <v>1.5152688834111333E-5</v>
      </c>
      <c r="N9" s="47">
        <f t="shared" si="1"/>
        <v>1.5101175170664449E-5</v>
      </c>
      <c r="O9" s="47">
        <f t="shared" si="1"/>
        <v>1.5086689344799187E-5</v>
      </c>
      <c r="P9" s="47">
        <f t="shared" si="1"/>
        <v>1.5098463510511418E-5</v>
      </c>
      <c r="Q9" s="47">
        <f t="shared" si="1"/>
        <v>1.4959941463980585E-5</v>
      </c>
      <c r="R9" s="47">
        <f t="shared" si="1"/>
        <v>1.4822181473873004E-5</v>
      </c>
      <c r="S9" s="47">
        <f t="shared" si="1"/>
        <v>1.4776641567351053E-5</v>
      </c>
      <c r="T9" s="47">
        <f t="shared" si="1"/>
        <v>1.4706284173396948E-5</v>
      </c>
      <c r="U9" s="47">
        <f t="shared" si="1"/>
        <v>1.4603221388929574E-5</v>
      </c>
      <c r="V9" s="47">
        <f t="shared" si="1"/>
        <v>1.4501790215666779E-5</v>
      </c>
      <c r="W9" s="47">
        <f t="shared" si="1"/>
        <v>1.4422686620222805E-5</v>
      </c>
      <c r="X9" s="47">
        <f t="shared" si="1"/>
        <v>1.4459988550476598E-5</v>
      </c>
      <c r="Y9" s="47">
        <f t="shared" si="1"/>
        <v>1.4389118991570383E-5</v>
      </c>
      <c r="Z9" s="47">
        <f t="shared" si="1"/>
        <v>1.4341610345485268E-5</v>
      </c>
      <c r="AA9" s="47">
        <f t="shared" si="1"/>
        <v>1.4337490513123246E-5</v>
      </c>
      <c r="AB9" s="47">
        <f t="shared" si="1"/>
        <v>1.4355443301741251E-5</v>
      </c>
      <c r="AC9" s="47">
        <f t="shared" si="1"/>
        <v>1.4371415531604886E-5</v>
      </c>
      <c r="AD9" s="47">
        <f t="shared" si="1"/>
        <v>1.4322757609879987E-5</v>
      </c>
      <c r="AE9" s="47">
        <f t="shared" si="1"/>
        <v>1.437349739771242E-5</v>
      </c>
      <c r="AF9" s="47">
        <f t="shared" si="1"/>
        <v>1.4381394868710221E-5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P1" workbookViewId="0">
      <selection activeCell="B6" sqref="B6:AF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f>$B$5</f>
        <v>0</v>
      </c>
      <c r="C2" s="153">
        <f t="shared" ref="C2:AF4" si="0">$B$5</f>
        <v>0</v>
      </c>
      <c r="D2" s="153">
        <f t="shared" si="0"/>
        <v>0</v>
      </c>
      <c r="E2" s="153">
        <f t="shared" si="0"/>
        <v>0</v>
      </c>
      <c r="F2" s="153">
        <f t="shared" si="0"/>
        <v>0</v>
      </c>
      <c r="G2" s="153">
        <f t="shared" si="0"/>
        <v>0</v>
      </c>
      <c r="H2" s="153">
        <f t="shared" si="0"/>
        <v>0</v>
      </c>
      <c r="I2" s="153">
        <f t="shared" si="0"/>
        <v>0</v>
      </c>
      <c r="J2" s="153">
        <f t="shared" si="0"/>
        <v>0</v>
      </c>
      <c r="K2" s="153">
        <f t="shared" si="0"/>
        <v>0</v>
      </c>
      <c r="L2" s="153">
        <f t="shared" si="0"/>
        <v>0</v>
      </c>
      <c r="M2" s="153">
        <f t="shared" si="0"/>
        <v>0</v>
      </c>
      <c r="N2" s="153">
        <f t="shared" si="0"/>
        <v>0</v>
      </c>
      <c r="O2" s="153">
        <f t="shared" si="0"/>
        <v>0</v>
      </c>
      <c r="P2" s="153">
        <f t="shared" si="0"/>
        <v>0</v>
      </c>
      <c r="Q2" s="153">
        <f t="shared" si="0"/>
        <v>0</v>
      </c>
      <c r="R2" s="153">
        <f t="shared" si="0"/>
        <v>0</v>
      </c>
      <c r="S2" s="153">
        <f t="shared" si="0"/>
        <v>0</v>
      </c>
      <c r="T2" s="153">
        <f t="shared" si="0"/>
        <v>0</v>
      </c>
      <c r="U2" s="153">
        <f t="shared" si="0"/>
        <v>0</v>
      </c>
      <c r="V2" s="153">
        <f t="shared" si="0"/>
        <v>0</v>
      </c>
      <c r="W2" s="153">
        <f t="shared" si="0"/>
        <v>0</v>
      </c>
      <c r="X2" s="153">
        <f t="shared" si="0"/>
        <v>0</v>
      </c>
      <c r="Y2" s="153">
        <f t="shared" si="0"/>
        <v>0</v>
      </c>
      <c r="Z2" s="153">
        <f t="shared" si="0"/>
        <v>0</v>
      </c>
      <c r="AA2" s="153">
        <f t="shared" si="0"/>
        <v>0</v>
      </c>
      <c r="AB2" s="153">
        <f t="shared" si="0"/>
        <v>0</v>
      </c>
      <c r="AC2" s="153">
        <f t="shared" si="0"/>
        <v>0</v>
      </c>
      <c r="AD2" s="153">
        <f t="shared" si="0"/>
        <v>0</v>
      </c>
      <c r="AE2" s="153">
        <f t="shared" si="0"/>
        <v>0</v>
      </c>
      <c r="AF2" s="153">
        <f t="shared" si="0"/>
        <v>0</v>
      </c>
    </row>
    <row r="3" spans="1:34" x14ac:dyDescent="0.25">
      <c r="A3" s="13" t="s">
        <v>260</v>
      </c>
      <c r="B3" s="45">
        <f>$B$5</f>
        <v>0</v>
      </c>
      <c r="C3" s="153">
        <f t="shared" si="0"/>
        <v>0</v>
      </c>
      <c r="D3" s="153">
        <f t="shared" si="0"/>
        <v>0</v>
      </c>
      <c r="E3" s="153">
        <f t="shared" si="0"/>
        <v>0</v>
      </c>
      <c r="F3" s="153">
        <f t="shared" si="0"/>
        <v>0</v>
      </c>
      <c r="G3" s="153">
        <f t="shared" si="0"/>
        <v>0</v>
      </c>
      <c r="H3" s="153">
        <f t="shared" si="0"/>
        <v>0</v>
      </c>
      <c r="I3" s="153">
        <f t="shared" si="0"/>
        <v>0</v>
      </c>
      <c r="J3" s="153">
        <f t="shared" si="0"/>
        <v>0</v>
      </c>
      <c r="K3" s="153">
        <f t="shared" si="0"/>
        <v>0</v>
      </c>
      <c r="L3" s="153">
        <f t="shared" si="0"/>
        <v>0</v>
      </c>
      <c r="M3" s="153">
        <f t="shared" si="0"/>
        <v>0</v>
      </c>
      <c r="N3" s="153">
        <f t="shared" si="0"/>
        <v>0</v>
      </c>
      <c r="O3" s="153">
        <f t="shared" si="0"/>
        <v>0</v>
      </c>
      <c r="P3" s="153">
        <f t="shared" si="0"/>
        <v>0</v>
      </c>
      <c r="Q3" s="153">
        <f t="shared" si="0"/>
        <v>0</v>
      </c>
      <c r="R3" s="153">
        <f t="shared" si="0"/>
        <v>0</v>
      </c>
      <c r="S3" s="153">
        <f t="shared" si="0"/>
        <v>0</v>
      </c>
      <c r="T3" s="153">
        <f t="shared" si="0"/>
        <v>0</v>
      </c>
      <c r="U3" s="153">
        <f t="shared" si="0"/>
        <v>0</v>
      </c>
      <c r="V3" s="153">
        <f t="shared" si="0"/>
        <v>0</v>
      </c>
      <c r="W3" s="153">
        <f t="shared" si="0"/>
        <v>0</v>
      </c>
      <c r="X3" s="153">
        <f t="shared" si="0"/>
        <v>0</v>
      </c>
      <c r="Y3" s="153">
        <f t="shared" si="0"/>
        <v>0</v>
      </c>
      <c r="Z3" s="153">
        <f t="shared" si="0"/>
        <v>0</v>
      </c>
      <c r="AA3" s="153">
        <f t="shared" si="0"/>
        <v>0</v>
      </c>
      <c r="AB3" s="153">
        <f t="shared" si="0"/>
        <v>0</v>
      </c>
      <c r="AC3" s="153">
        <f t="shared" si="0"/>
        <v>0</v>
      </c>
      <c r="AD3" s="153">
        <f t="shared" si="0"/>
        <v>0</v>
      </c>
      <c r="AE3" s="153">
        <f t="shared" si="0"/>
        <v>0</v>
      </c>
      <c r="AF3" s="153">
        <f t="shared" si="0"/>
        <v>0</v>
      </c>
    </row>
    <row r="4" spans="1:34" x14ac:dyDescent="0.25">
      <c r="A4" s="13" t="s">
        <v>261</v>
      </c>
      <c r="B4" s="45">
        <f>$B$5</f>
        <v>0</v>
      </c>
      <c r="C4" s="153">
        <f t="shared" si="0"/>
        <v>0</v>
      </c>
      <c r="D4" s="153">
        <f t="shared" si="0"/>
        <v>0</v>
      </c>
      <c r="E4" s="153">
        <f t="shared" si="0"/>
        <v>0</v>
      </c>
      <c r="F4" s="153">
        <f t="shared" si="0"/>
        <v>0</v>
      </c>
      <c r="G4" s="153">
        <f t="shared" si="0"/>
        <v>0</v>
      </c>
      <c r="H4" s="153">
        <f t="shared" si="0"/>
        <v>0</v>
      </c>
      <c r="I4" s="153">
        <f t="shared" si="0"/>
        <v>0</v>
      </c>
      <c r="J4" s="153">
        <f t="shared" si="0"/>
        <v>0</v>
      </c>
      <c r="K4" s="153">
        <f t="shared" si="0"/>
        <v>0</v>
      </c>
      <c r="L4" s="153">
        <f t="shared" si="0"/>
        <v>0</v>
      </c>
      <c r="M4" s="153">
        <f t="shared" si="0"/>
        <v>0</v>
      </c>
      <c r="N4" s="153">
        <f t="shared" si="0"/>
        <v>0</v>
      </c>
      <c r="O4" s="153">
        <f t="shared" si="0"/>
        <v>0</v>
      </c>
      <c r="P4" s="153">
        <f t="shared" si="0"/>
        <v>0</v>
      </c>
      <c r="Q4" s="153">
        <f t="shared" si="0"/>
        <v>0</v>
      </c>
      <c r="R4" s="153">
        <f t="shared" si="0"/>
        <v>0</v>
      </c>
      <c r="S4" s="153">
        <f t="shared" si="0"/>
        <v>0</v>
      </c>
      <c r="T4" s="153">
        <f t="shared" si="0"/>
        <v>0</v>
      </c>
      <c r="U4" s="153">
        <f t="shared" si="0"/>
        <v>0</v>
      </c>
      <c r="V4" s="153">
        <f t="shared" si="0"/>
        <v>0</v>
      </c>
      <c r="W4" s="153">
        <f t="shared" si="0"/>
        <v>0</v>
      </c>
      <c r="X4" s="153">
        <f t="shared" si="0"/>
        <v>0</v>
      </c>
      <c r="Y4" s="153">
        <f t="shared" si="0"/>
        <v>0</v>
      </c>
      <c r="Z4" s="153">
        <f t="shared" si="0"/>
        <v>0</v>
      </c>
      <c r="AA4" s="153">
        <f t="shared" si="0"/>
        <v>0</v>
      </c>
      <c r="AB4" s="153">
        <f t="shared" si="0"/>
        <v>0</v>
      </c>
      <c r="AC4" s="153">
        <f t="shared" si="0"/>
        <v>0</v>
      </c>
      <c r="AD4" s="153">
        <f t="shared" si="0"/>
        <v>0</v>
      </c>
      <c r="AE4" s="153">
        <f t="shared" si="0"/>
        <v>0</v>
      </c>
      <c r="AF4" s="153">
        <f t="shared" si="0"/>
        <v>0</v>
      </c>
    </row>
    <row r="5" spans="1:34" x14ac:dyDescent="0.25">
      <c r="A5" s="13" t="s">
        <v>262</v>
      </c>
      <c r="B5" s="153">
        <f>'Heavy oil+other'!B61</f>
        <v>0</v>
      </c>
      <c r="C5" s="153">
        <f>'Heavy oil+other'!C61</f>
        <v>0</v>
      </c>
      <c r="D5" s="153">
        <f>'Heavy oil+other'!D61</f>
        <v>0</v>
      </c>
      <c r="E5" s="153">
        <f>'Heavy oil+other'!E61</f>
        <v>0</v>
      </c>
      <c r="F5" s="153">
        <f>'Heavy oil+other'!F61</f>
        <v>0</v>
      </c>
      <c r="G5" s="153">
        <f>'Heavy oil+other'!G61</f>
        <v>0</v>
      </c>
      <c r="H5" s="153">
        <f>'Heavy oil+other'!H61</f>
        <v>0</v>
      </c>
      <c r="I5" s="153">
        <f>'Heavy oil+other'!I61</f>
        <v>0</v>
      </c>
      <c r="J5" s="153">
        <f>'Heavy oil+other'!J61</f>
        <v>0</v>
      </c>
      <c r="K5" s="153">
        <f>'Heavy oil+other'!K61</f>
        <v>0</v>
      </c>
      <c r="L5" s="153">
        <f>'Heavy oil+other'!L61</f>
        <v>0</v>
      </c>
      <c r="M5" s="153">
        <f>'Heavy oil+other'!M61</f>
        <v>0</v>
      </c>
      <c r="N5" s="153">
        <f>'Heavy oil+other'!N61</f>
        <v>0</v>
      </c>
      <c r="O5" s="153">
        <f>'Heavy oil+other'!O61</f>
        <v>0</v>
      </c>
      <c r="P5" s="153">
        <f>'Heavy oil+other'!P61</f>
        <v>0</v>
      </c>
      <c r="Q5" s="153">
        <f>'Heavy oil+other'!Q61</f>
        <v>0</v>
      </c>
      <c r="R5" s="153">
        <f>'Heavy oil+other'!R61</f>
        <v>0</v>
      </c>
      <c r="S5" s="153">
        <f>'Heavy oil+other'!S61</f>
        <v>0</v>
      </c>
      <c r="T5" s="153">
        <f>'Heavy oil+other'!T61</f>
        <v>0</v>
      </c>
      <c r="U5" s="153">
        <f>'Heavy oil+other'!U61</f>
        <v>0</v>
      </c>
      <c r="V5" s="153">
        <f>'Heavy oil+other'!V61</f>
        <v>0</v>
      </c>
      <c r="W5" s="153">
        <f>'Heavy oil+other'!W61</f>
        <v>0</v>
      </c>
      <c r="X5" s="153">
        <f>'Heavy oil+other'!X61</f>
        <v>0</v>
      </c>
      <c r="Y5" s="153">
        <f>'Heavy oil+other'!Y61</f>
        <v>0</v>
      </c>
      <c r="Z5" s="153">
        <f>'Heavy oil+other'!Z61</f>
        <v>0</v>
      </c>
      <c r="AA5" s="153">
        <f>'Heavy oil+other'!AA61</f>
        <v>0</v>
      </c>
      <c r="AB5" s="153">
        <f>'Heavy oil+other'!AB61</f>
        <v>0</v>
      </c>
      <c r="AC5" s="153">
        <f>'Heavy oil+other'!AC61</f>
        <v>0</v>
      </c>
      <c r="AD5" s="153">
        <f>'Heavy oil+other'!AD61</f>
        <v>0</v>
      </c>
      <c r="AE5" s="153">
        <f>'Heavy oil+other'!AE61</f>
        <v>0</v>
      </c>
      <c r="AF5" s="153">
        <f>'Heavy oil+other'!AF61</f>
        <v>0</v>
      </c>
    </row>
    <row r="6" spans="1:34" x14ac:dyDescent="0.25">
      <c r="A6" s="13" t="s">
        <v>263</v>
      </c>
      <c r="B6" s="45">
        <f>'Heavy oil+other'!B60</f>
        <v>2.6635824687659593E-6</v>
      </c>
      <c r="C6" s="153">
        <f>'Heavy oil+other'!C60</f>
        <v>2.6080911673333353E-6</v>
      </c>
      <c r="D6" s="153">
        <f>'Heavy oil+other'!D60</f>
        <v>2.5664726912588673E-6</v>
      </c>
      <c r="E6" s="153">
        <f>'Heavy oil+other'!E60</f>
        <v>2.492305414156495E-6</v>
      </c>
      <c r="F6" s="153">
        <f>'Heavy oil+other'!F60</f>
        <v>2.502576624067821E-6</v>
      </c>
      <c r="G6" s="153">
        <f>'Heavy oil+other'!G60</f>
        <v>2.505218435148311E-6</v>
      </c>
      <c r="H6" s="153">
        <f>'Heavy oil+other'!H60</f>
        <v>2.5122131362027497E-6</v>
      </c>
      <c r="I6" s="153">
        <f>'Heavy oil+other'!I60</f>
        <v>2.5089141287306543E-6</v>
      </c>
      <c r="J6" s="153">
        <f>'Heavy oil+other'!J60</f>
        <v>2.5351984319819456E-6</v>
      </c>
      <c r="K6" s="153">
        <f>'Heavy oil+other'!K60</f>
        <v>2.5316436507790634E-6</v>
      </c>
      <c r="L6" s="153">
        <f>'Heavy oil+other'!L60</f>
        <v>2.5364500654701018E-6</v>
      </c>
      <c r="M6" s="153">
        <f>'Heavy oil+other'!M60</f>
        <v>2.547687531697734E-6</v>
      </c>
      <c r="N6" s="153">
        <f>'Heavy oil+other'!N60</f>
        <v>2.5448538903191542E-6</v>
      </c>
      <c r="O6" s="153">
        <f>'Heavy oil+other'!O60</f>
        <v>2.5475193841524949E-6</v>
      </c>
      <c r="P6" s="153">
        <f>'Heavy oil+other'!P60</f>
        <v>2.5503601303569297E-6</v>
      </c>
      <c r="Q6" s="153">
        <f>'Heavy oil+other'!Q60</f>
        <v>2.5547189410190911E-6</v>
      </c>
      <c r="R6" s="153">
        <f>'Heavy oil+other'!R60</f>
        <v>2.5567994708570205E-6</v>
      </c>
      <c r="S6" s="153">
        <f>'Heavy oil+other'!S60</f>
        <v>2.5586644876440095E-6</v>
      </c>
      <c r="T6" s="153">
        <f>'Heavy oil+other'!T60</f>
        <v>2.5612518283929421E-6</v>
      </c>
      <c r="U6" s="153">
        <f>'Heavy oil+other'!U60</f>
        <v>2.5545413203727113E-6</v>
      </c>
      <c r="V6" s="153">
        <f>'Heavy oil+other'!V60</f>
        <v>2.5578320388813084E-6</v>
      </c>
      <c r="W6" s="153">
        <f>'Heavy oil+other'!W60</f>
        <v>2.5543127818077022E-6</v>
      </c>
      <c r="X6" s="153">
        <f>'Heavy oil+other'!X60</f>
        <v>2.5616828544948238E-6</v>
      </c>
      <c r="Y6" s="153">
        <f>'Heavy oil+other'!Y60</f>
        <v>2.5690564795948724E-6</v>
      </c>
      <c r="Z6" s="153">
        <f>'Heavy oil+other'!Z60</f>
        <v>2.5742631328090869E-6</v>
      </c>
      <c r="AA6" s="153">
        <f>'Heavy oil+other'!AA60</f>
        <v>2.5801009313867719E-6</v>
      </c>
      <c r="AB6" s="153">
        <f>'Heavy oil+other'!AB60</f>
        <v>2.5904408212813644E-6</v>
      </c>
      <c r="AC6" s="153">
        <f>'Heavy oil+other'!AC60</f>
        <v>2.5919766478037288E-6</v>
      </c>
      <c r="AD6" s="153">
        <f>'Heavy oil+other'!AD60</f>
        <v>2.601180949699133E-6</v>
      </c>
      <c r="AE6" s="153">
        <f>'Heavy oil+other'!AE60</f>
        <v>2.6073408337155868E-6</v>
      </c>
      <c r="AF6" s="153">
        <f>'Heavy oil+other'!AF60</f>
        <v>2.6126552434552717E-6</v>
      </c>
    </row>
    <row r="7" spans="1:34" x14ac:dyDescent="0.25">
      <c r="A7" s="13" t="s">
        <v>264</v>
      </c>
      <c r="B7" s="14">
        <f>B5</f>
        <v>0</v>
      </c>
      <c r="C7" s="153">
        <f t="shared" ref="C7:AF7" si="1">C5</f>
        <v>0</v>
      </c>
      <c r="D7" s="153">
        <f t="shared" si="1"/>
        <v>0</v>
      </c>
      <c r="E7" s="153">
        <f t="shared" si="1"/>
        <v>0</v>
      </c>
      <c r="F7" s="153">
        <f t="shared" si="1"/>
        <v>0</v>
      </c>
      <c r="G7" s="153">
        <f t="shared" si="1"/>
        <v>0</v>
      </c>
      <c r="H7" s="153">
        <f t="shared" si="1"/>
        <v>0</v>
      </c>
      <c r="I7" s="153">
        <f t="shared" si="1"/>
        <v>0</v>
      </c>
      <c r="J7" s="153">
        <f t="shared" si="1"/>
        <v>0</v>
      </c>
      <c r="K7" s="153">
        <f t="shared" si="1"/>
        <v>0</v>
      </c>
      <c r="L7" s="153">
        <f t="shared" si="1"/>
        <v>0</v>
      </c>
      <c r="M7" s="153">
        <f t="shared" si="1"/>
        <v>0</v>
      </c>
      <c r="N7" s="153">
        <f t="shared" si="1"/>
        <v>0</v>
      </c>
      <c r="O7" s="153">
        <f t="shared" si="1"/>
        <v>0</v>
      </c>
      <c r="P7" s="153">
        <f t="shared" si="1"/>
        <v>0</v>
      </c>
      <c r="Q7" s="153">
        <f t="shared" si="1"/>
        <v>0</v>
      </c>
      <c r="R7" s="153">
        <f t="shared" si="1"/>
        <v>0</v>
      </c>
      <c r="S7" s="153">
        <f t="shared" si="1"/>
        <v>0</v>
      </c>
      <c r="T7" s="153">
        <f t="shared" si="1"/>
        <v>0</v>
      </c>
      <c r="U7" s="153">
        <f t="shared" si="1"/>
        <v>0</v>
      </c>
      <c r="V7" s="153">
        <f t="shared" si="1"/>
        <v>0</v>
      </c>
      <c r="W7" s="153">
        <f t="shared" si="1"/>
        <v>0</v>
      </c>
      <c r="X7" s="153">
        <f t="shared" si="1"/>
        <v>0</v>
      </c>
      <c r="Y7" s="153">
        <f t="shared" si="1"/>
        <v>0</v>
      </c>
      <c r="Z7" s="153">
        <f t="shared" si="1"/>
        <v>0</v>
      </c>
      <c r="AA7" s="153">
        <f t="shared" si="1"/>
        <v>0</v>
      </c>
      <c r="AB7" s="153">
        <f t="shared" si="1"/>
        <v>0</v>
      </c>
      <c r="AC7" s="153">
        <f t="shared" si="1"/>
        <v>0</v>
      </c>
      <c r="AD7" s="153">
        <f t="shared" si="1"/>
        <v>0</v>
      </c>
      <c r="AE7" s="153">
        <f t="shared" si="1"/>
        <v>0</v>
      </c>
      <c r="AF7" s="153">
        <f t="shared" si="1"/>
        <v>0</v>
      </c>
    </row>
    <row r="8" spans="1:34" x14ac:dyDescent="0.25">
      <c r="A8" s="13" t="s">
        <v>265</v>
      </c>
      <c r="B8" s="45">
        <f>B5</f>
        <v>0</v>
      </c>
      <c r="C8" s="153">
        <f t="shared" ref="C8:AF8" si="2">C5</f>
        <v>0</v>
      </c>
      <c r="D8" s="153">
        <f t="shared" si="2"/>
        <v>0</v>
      </c>
      <c r="E8" s="153">
        <f t="shared" si="2"/>
        <v>0</v>
      </c>
      <c r="F8" s="153">
        <f t="shared" si="2"/>
        <v>0</v>
      </c>
      <c r="G8" s="153">
        <f t="shared" si="2"/>
        <v>0</v>
      </c>
      <c r="H8" s="153">
        <f t="shared" si="2"/>
        <v>0</v>
      </c>
      <c r="I8" s="153">
        <f t="shared" si="2"/>
        <v>0</v>
      </c>
      <c r="J8" s="153">
        <f t="shared" si="2"/>
        <v>0</v>
      </c>
      <c r="K8" s="153">
        <f t="shared" si="2"/>
        <v>0</v>
      </c>
      <c r="L8" s="153">
        <f t="shared" si="2"/>
        <v>0</v>
      </c>
      <c r="M8" s="153">
        <f t="shared" si="2"/>
        <v>0</v>
      </c>
      <c r="N8" s="153">
        <f t="shared" si="2"/>
        <v>0</v>
      </c>
      <c r="O8" s="153">
        <f t="shared" si="2"/>
        <v>0</v>
      </c>
      <c r="P8" s="153">
        <f t="shared" si="2"/>
        <v>0</v>
      </c>
      <c r="Q8" s="153">
        <f t="shared" si="2"/>
        <v>0</v>
      </c>
      <c r="R8" s="153">
        <f t="shared" si="2"/>
        <v>0</v>
      </c>
      <c r="S8" s="153">
        <f t="shared" si="2"/>
        <v>0</v>
      </c>
      <c r="T8" s="153">
        <f t="shared" si="2"/>
        <v>0</v>
      </c>
      <c r="U8" s="153">
        <f t="shared" si="2"/>
        <v>0</v>
      </c>
      <c r="V8" s="153">
        <f t="shared" si="2"/>
        <v>0</v>
      </c>
      <c r="W8" s="153">
        <f t="shared" si="2"/>
        <v>0</v>
      </c>
      <c r="X8" s="153">
        <f t="shared" si="2"/>
        <v>0</v>
      </c>
      <c r="Y8" s="153">
        <f t="shared" si="2"/>
        <v>0</v>
      </c>
      <c r="Z8" s="153">
        <f t="shared" si="2"/>
        <v>0</v>
      </c>
      <c r="AA8" s="153">
        <f t="shared" si="2"/>
        <v>0</v>
      </c>
      <c r="AB8" s="153">
        <f t="shared" si="2"/>
        <v>0</v>
      </c>
      <c r="AC8" s="153">
        <f t="shared" si="2"/>
        <v>0</v>
      </c>
      <c r="AD8" s="153">
        <f t="shared" si="2"/>
        <v>0</v>
      </c>
      <c r="AE8" s="153">
        <f t="shared" si="2"/>
        <v>0</v>
      </c>
      <c r="AF8" s="153">
        <f t="shared" si="2"/>
        <v>0</v>
      </c>
    </row>
    <row r="9" spans="1:34" x14ac:dyDescent="0.25">
      <c r="A9" s="13" t="s">
        <v>266</v>
      </c>
      <c r="B9" s="45">
        <f>B6</f>
        <v>2.6635824687659593E-6</v>
      </c>
      <c r="C9" s="153">
        <f t="shared" ref="C9:AF9" si="3">C6</f>
        <v>2.6080911673333353E-6</v>
      </c>
      <c r="D9" s="153">
        <f t="shared" si="3"/>
        <v>2.5664726912588673E-6</v>
      </c>
      <c r="E9" s="153">
        <f t="shared" si="3"/>
        <v>2.492305414156495E-6</v>
      </c>
      <c r="F9" s="153">
        <f t="shared" si="3"/>
        <v>2.502576624067821E-6</v>
      </c>
      <c r="G9" s="153">
        <f t="shared" si="3"/>
        <v>2.505218435148311E-6</v>
      </c>
      <c r="H9" s="153">
        <f t="shared" si="3"/>
        <v>2.5122131362027497E-6</v>
      </c>
      <c r="I9" s="153">
        <f t="shared" si="3"/>
        <v>2.5089141287306543E-6</v>
      </c>
      <c r="J9" s="153">
        <f t="shared" si="3"/>
        <v>2.5351984319819456E-6</v>
      </c>
      <c r="K9" s="153">
        <f t="shared" si="3"/>
        <v>2.5316436507790634E-6</v>
      </c>
      <c r="L9" s="153">
        <f t="shared" si="3"/>
        <v>2.5364500654701018E-6</v>
      </c>
      <c r="M9" s="153">
        <f t="shared" si="3"/>
        <v>2.547687531697734E-6</v>
      </c>
      <c r="N9" s="153">
        <f t="shared" si="3"/>
        <v>2.5448538903191542E-6</v>
      </c>
      <c r="O9" s="153">
        <f t="shared" si="3"/>
        <v>2.5475193841524949E-6</v>
      </c>
      <c r="P9" s="153">
        <f t="shared" si="3"/>
        <v>2.5503601303569297E-6</v>
      </c>
      <c r="Q9" s="153">
        <f t="shared" si="3"/>
        <v>2.5547189410190911E-6</v>
      </c>
      <c r="R9" s="153">
        <f t="shared" si="3"/>
        <v>2.5567994708570205E-6</v>
      </c>
      <c r="S9" s="153">
        <f t="shared" si="3"/>
        <v>2.5586644876440095E-6</v>
      </c>
      <c r="T9" s="153">
        <f t="shared" si="3"/>
        <v>2.5612518283929421E-6</v>
      </c>
      <c r="U9" s="153">
        <f t="shared" si="3"/>
        <v>2.5545413203727113E-6</v>
      </c>
      <c r="V9" s="153">
        <f t="shared" si="3"/>
        <v>2.5578320388813084E-6</v>
      </c>
      <c r="W9" s="153">
        <f t="shared" si="3"/>
        <v>2.5543127818077022E-6</v>
      </c>
      <c r="X9" s="153">
        <f t="shared" si="3"/>
        <v>2.5616828544948238E-6</v>
      </c>
      <c r="Y9" s="153">
        <f t="shared" si="3"/>
        <v>2.5690564795948724E-6</v>
      </c>
      <c r="Z9" s="153">
        <f t="shared" si="3"/>
        <v>2.5742631328090869E-6</v>
      </c>
      <c r="AA9" s="153">
        <f t="shared" si="3"/>
        <v>2.5801009313867719E-6</v>
      </c>
      <c r="AB9" s="153">
        <f t="shared" si="3"/>
        <v>2.5904408212813644E-6</v>
      </c>
      <c r="AC9" s="153">
        <f t="shared" si="3"/>
        <v>2.5919766478037288E-6</v>
      </c>
      <c r="AD9" s="153">
        <f t="shared" si="3"/>
        <v>2.601180949699133E-6</v>
      </c>
      <c r="AE9" s="153">
        <f t="shared" si="3"/>
        <v>2.6073408337155868E-6</v>
      </c>
      <c r="AF9" s="153">
        <f t="shared" si="3"/>
        <v>2.6126552434552717E-6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16"/>
  <sheetViews>
    <sheetView topLeftCell="Q1" workbookViewId="0">
      <selection activeCell="B8" sqref="B8:AF8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'Natural gas'!B3</f>
        <v>1.7708338110005207E-5</v>
      </c>
      <c r="C2" s="47">
        <f>'Natural gas'!C3</f>
        <v>1.7708338110005207E-5</v>
      </c>
      <c r="D2" s="47">
        <f>'Natural gas'!D3</f>
        <v>1.8378736875019257E-5</v>
      </c>
      <c r="E2" s="47">
        <f>'Natural gas'!E3</f>
        <v>1.8002659519035767E-5</v>
      </c>
      <c r="F2" s="47">
        <f>'Natural gas'!F3</f>
        <v>1.8216640657968228E-5</v>
      </c>
      <c r="G2" s="47">
        <f>'Natural gas'!G3</f>
        <v>1.8091201753371083E-5</v>
      </c>
      <c r="H2" s="47">
        <f>'Natural gas'!H3</f>
        <v>1.8223469802207843E-5</v>
      </c>
      <c r="I2" s="47">
        <f>'Natural gas'!I3</f>
        <v>1.8336923622969023E-5</v>
      </c>
      <c r="J2" s="47">
        <f>'Natural gas'!J3</f>
        <v>1.8333403591371317E-5</v>
      </c>
      <c r="K2" s="47">
        <f>'Natural gas'!K3</f>
        <v>1.8214818266746474E-5</v>
      </c>
      <c r="L2" s="47">
        <f>'Natural gas'!L3</f>
        <v>1.7989915641395404E-5</v>
      </c>
      <c r="M2" s="47">
        <f>'Natural gas'!M3</f>
        <v>2.1517865702583561E-5</v>
      </c>
      <c r="N2" s="47">
        <f>'Natural gas'!N3</f>
        <v>2.1229347862417368E-5</v>
      </c>
      <c r="O2" s="47">
        <f>'Natural gas'!O3</f>
        <v>2.1072860144217066E-5</v>
      </c>
      <c r="P2" s="47">
        <f>'Natural gas'!P3</f>
        <v>2.151812806518712E-5</v>
      </c>
      <c r="Q2" s="47">
        <f>'Natural gas'!Q3</f>
        <v>2.1449502239080556E-5</v>
      </c>
      <c r="R2" s="47">
        <f>'Natural gas'!R3</f>
        <v>2.1326766698172993E-5</v>
      </c>
      <c r="S2" s="47">
        <f>'Natural gas'!S3</f>
        <v>2.1161200462234939E-5</v>
      </c>
      <c r="T2" s="47">
        <f>'Natural gas'!T3</f>
        <v>2.1150956745875517E-5</v>
      </c>
      <c r="U2" s="47">
        <f>'Natural gas'!U3</f>
        <v>2.1103946254464851E-5</v>
      </c>
      <c r="V2" s="47">
        <f>'Natural gas'!V3</f>
        <v>2.1015672813189061E-5</v>
      </c>
      <c r="W2" s="47">
        <f>'Natural gas'!W3</f>
        <v>2.091608691377172E-5</v>
      </c>
      <c r="X2" s="47">
        <f>'Natural gas'!X3</f>
        <v>2.0830574710289231E-5</v>
      </c>
      <c r="Y2" s="47">
        <f>'Natural gas'!Y3</f>
        <v>2.0733086425609141E-5</v>
      </c>
      <c r="Z2" s="47">
        <f>'Natural gas'!Z3</f>
        <v>2.0693548124035042E-5</v>
      </c>
      <c r="AA2" s="47">
        <f>'Natural gas'!AA3</f>
        <v>2.0671498090515606E-5</v>
      </c>
      <c r="AB2" s="47">
        <f>'Natural gas'!AB3</f>
        <v>2.0656706755694553E-5</v>
      </c>
      <c r="AC2" s="47">
        <f>'Natural gas'!AC3</f>
        <v>2.0657253344451963E-5</v>
      </c>
      <c r="AD2" s="47">
        <f>'Natural gas'!AD3</f>
        <v>2.0712439517582256E-5</v>
      </c>
      <c r="AE2" s="47">
        <f>'Natural gas'!AE3</f>
        <v>2.0741091057199982E-5</v>
      </c>
      <c r="AF2" s="47">
        <f>'Natural gas'!AF3</f>
        <v>2.0777542739908721E-5</v>
      </c>
    </row>
    <row r="3" spans="1:34" x14ac:dyDescent="0.25">
      <c r="A3" s="13" t="s">
        <v>260</v>
      </c>
      <c r="B3" s="47">
        <f>'Natural gas'!B4</f>
        <v>3.0668611790397247E-6</v>
      </c>
      <c r="C3" s="47">
        <f>'Natural gas'!C4</f>
        <v>2.6459067324250901E-6</v>
      </c>
      <c r="D3" s="47">
        <f>'Natural gas'!D4</f>
        <v>4.2981947363730953E-6</v>
      </c>
      <c r="E3" s="47">
        <f>'Natural gas'!E4</f>
        <v>3.4967313297034274E-6</v>
      </c>
      <c r="F3" s="47">
        <f>'Natural gas'!F4</f>
        <v>3.592558221431413E-6</v>
      </c>
      <c r="G3" s="47">
        <f>'Natural gas'!G4</f>
        <v>3.7822595882271867E-6</v>
      </c>
      <c r="H3" s="47">
        <f>'Natural gas'!H4</f>
        <v>4.1992691629820232E-6</v>
      </c>
      <c r="I3" s="47">
        <f>'Natural gas'!I4</f>
        <v>4.6314834994289121E-6</v>
      </c>
      <c r="J3" s="47">
        <f>'Natural gas'!J4</f>
        <v>4.8340163006518732E-6</v>
      </c>
      <c r="K3" s="47">
        <f>'Natural gas'!K4</f>
        <v>4.9780983111593863E-6</v>
      </c>
      <c r="L3" s="47">
        <f>'Natural gas'!L4</f>
        <v>4.9387685256836226E-6</v>
      </c>
      <c r="M3" s="47">
        <f>'Natural gas'!M4</f>
        <v>4.7402052157353905E-6</v>
      </c>
      <c r="N3" s="47">
        <f>'Natural gas'!N4</f>
        <v>4.6573783762370633E-6</v>
      </c>
      <c r="O3" s="47">
        <f>'Natural gas'!O4</f>
        <v>4.6801291015404797E-6</v>
      </c>
      <c r="P3" s="47">
        <f>'Natural gas'!P4</f>
        <v>4.7732454303986579E-6</v>
      </c>
      <c r="Q3" s="47">
        <f>'Natural gas'!Q4</f>
        <v>4.8741257849886907E-6</v>
      </c>
      <c r="R3" s="47">
        <f>'Natural gas'!R4</f>
        <v>4.9200139155184842E-6</v>
      </c>
      <c r="S3" s="47">
        <f>'Natural gas'!S4</f>
        <v>4.9695824782330543E-6</v>
      </c>
      <c r="T3" s="47">
        <f>'Natural gas'!T4</f>
        <v>5.1118591372313971E-6</v>
      </c>
      <c r="U3" s="47">
        <f>'Natural gas'!U4</f>
        <v>5.1679480109092149E-6</v>
      </c>
      <c r="V3" s="47">
        <f>'Natural gas'!V4</f>
        <v>5.2350528250808403E-6</v>
      </c>
      <c r="W3" s="47">
        <f>'Natural gas'!W4</f>
        <v>5.2503615466210325E-6</v>
      </c>
      <c r="X3" s="47">
        <f>'Natural gas'!X4</f>
        <v>5.2497935708653385E-6</v>
      </c>
      <c r="Y3" s="47">
        <f>'Natural gas'!Y4</f>
        <v>5.1744404302058877E-6</v>
      </c>
      <c r="Z3" s="47">
        <f>'Natural gas'!Z4</f>
        <v>5.2185346194537458E-6</v>
      </c>
      <c r="AA3" s="47">
        <f>'Natural gas'!AA4</f>
        <v>5.2997069760030097E-6</v>
      </c>
      <c r="AB3" s="47">
        <f>'Natural gas'!AB4</f>
        <v>5.2913001741369217E-6</v>
      </c>
      <c r="AC3" s="47">
        <f>'Natural gas'!AC4</f>
        <v>5.4069542373901298E-6</v>
      </c>
      <c r="AD3" s="47">
        <f>'Natural gas'!AD4</f>
        <v>5.5187529116409595E-6</v>
      </c>
      <c r="AE3" s="47">
        <f>'Natural gas'!AE4</f>
        <v>5.6174374313897806E-6</v>
      </c>
      <c r="AF3" s="47">
        <f>'Natural gas'!AF4</f>
        <v>5.6883190307761677E-6</v>
      </c>
    </row>
    <row r="4" spans="1:34" x14ac:dyDescent="0.25">
      <c r="A4" s="13" t="s">
        <v>261</v>
      </c>
      <c r="B4" s="47">
        <f>'Natural gas'!B5</f>
        <v>1.0262494126244039E-5</v>
      </c>
      <c r="C4" s="47">
        <f>'Natural gas'!C5</f>
        <v>1.1407715148137221E-5</v>
      </c>
      <c r="D4" s="47">
        <f>'Natural gas'!D5</f>
        <v>1.1839586174059315E-5</v>
      </c>
      <c r="E4" s="47">
        <f>'Natural gas'!E5</f>
        <v>1.1597317061956677E-5</v>
      </c>
      <c r="F4" s="47">
        <f>'Natural gas'!F5</f>
        <v>1.1201971181881055E-5</v>
      </c>
      <c r="G4" s="47">
        <f>'Natural gas'!G5</f>
        <v>1.0839823977481E-5</v>
      </c>
      <c r="H4" s="47">
        <f>'Natural gas'!H5</f>
        <v>1.0542446048555606E-5</v>
      </c>
      <c r="I4" s="47">
        <f>'Natural gas'!I5</f>
        <v>1.0735125799103122E-5</v>
      </c>
      <c r="J4" s="47">
        <f>'Natural gas'!J5</f>
        <v>1.0878343705465922E-5</v>
      </c>
      <c r="K4" s="47">
        <f>'Natural gas'!K5</f>
        <v>1.0992593392617291E-5</v>
      </c>
      <c r="L4" s="47">
        <f>'Natural gas'!L5</f>
        <v>1.1038306557893155E-5</v>
      </c>
      <c r="M4" s="47">
        <f>'Natural gas'!M5</f>
        <v>1.3135888831915621E-5</v>
      </c>
      <c r="N4" s="47">
        <f>'Natural gas'!N5</f>
        <v>1.3173716676514865E-5</v>
      </c>
      <c r="O4" s="47">
        <f>'Natural gas'!O5</f>
        <v>1.3234220315014261E-5</v>
      </c>
      <c r="P4" s="47">
        <f>'Natural gas'!P5</f>
        <v>1.3622766584076385E-5</v>
      </c>
      <c r="Q4" s="47">
        <f>'Natural gas'!Q5</f>
        <v>1.3693401232546595E-5</v>
      </c>
      <c r="R4" s="47">
        <f>'Natural gas'!R5</f>
        <v>1.3748128426564699E-5</v>
      </c>
      <c r="S4" s="47">
        <f>'Natural gas'!S5</f>
        <v>1.3795427646550957E-5</v>
      </c>
      <c r="T4" s="47">
        <f>'Natural gas'!T5</f>
        <v>1.3877037637259255E-5</v>
      </c>
      <c r="U4" s="47">
        <f>'Natural gas'!U5</f>
        <v>1.394001563837523E-5</v>
      </c>
      <c r="V4" s="47">
        <f>'Natural gas'!V5</f>
        <v>1.3992569458594253E-5</v>
      </c>
      <c r="W4" s="47">
        <f>'Natural gas'!W5</f>
        <v>1.4031054006068042E-5</v>
      </c>
      <c r="X4" s="47">
        <f>'Natural gas'!X5</f>
        <v>1.406997635545819E-5</v>
      </c>
      <c r="Y4" s="47">
        <f>'Natural gas'!Y5</f>
        <v>1.4105018099022728E-5</v>
      </c>
      <c r="Z4" s="47">
        <f>'Natural gas'!Z5</f>
        <v>1.4159231266683676E-5</v>
      </c>
      <c r="AA4" s="47">
        <f>'Natural gas'!AA5</f>
        <v>1.4218654081702051E-5</v>
      </c>
      <c r="AB4" s="47">
        <f>'Natural gas'!AB5</f>
        <v>1.4276929621162816E-5</v>
      </c>
      <c r="AC4" s="47">
        <f>'Natural gas'!AC5</f>
        <v>1.4344251438167698E-5</v>
      </c>
      <c r="AD4" s="47">
        <f>'Natural gas'!AD5</f>
        <v>1.4439376608570835E-5</v>
      </c>
      <c r="AE4" s="47">
        <f>'Natural gas'!AE5</f>
        <v>1.4515681182752504E-5</v>
      </c>
      <c r="AF4" s="47">
        <f>'Natural gas'!AF5</f>
        <v>1.4606317906276509E-5</v>
      </c>
    </row>
    <row r="5" spans="1:34" x14ac:dyDescent="0.25">
      <c r="A5" s="13" t="s">
        <v>262</v>
      </c>
      <c r="B5" s="47">
        <f>'Natural gas'!B6</f>
        <v>7.4571482415410348E-6</v>
      </c>
      <c r="C5" s="47">
        <f>'Natural gas'!C6</f>
        <v>7.7185326573110602E-6</v>
      </c>
      <c r="D5" s="47">
        <f>'Natural gas'!D6</f>
        <v>8.3376662929242459E-6</v>
      </c>
      <c r="E5" s="47">
        <f>'Natural gas'!E6</f>
        <v>8.2035206718747229E-6</v>
      </c>
      <c r="F5" s="47">
        <f>'Natural gas'!F6</f>
        <v>8.2872970062578535E-6</v>
      </c>
      <c r="G5" s="47">
        <f>'Natural gas'!G6</f>
        <v>8.4011010240017451E-6</v>
      </c>
      <c r="H5" s="47">
        <f>'Natural gas'!H6</f>
        <v>8.5759019528440944E-6</v>
      </c>
      <c r="I5" s="47">
        <f>'Natural gas'!I6</f>
        <v>8.7391941572992135E-6</v>
      </c>
      <c r="J5" s="47">
        <f>'Natural gas'!J6</f>
        <v>8.850929848710482E-6</v>
      </c>
      <c r="K5" s="47">
        <f>'Natural gas'!K6</f>
        <v>8.9385453038966265E-6</v>
      </c>
      <c r="L5" s="47">
        <f>'Natural gas'!L6</f>
        <v>8.9687601443965324E-6</v>
      </c>
      <c r="M5" s="47">
        <f>'Natural gas'!M6</f>
        <v>1.0762634449273416E-5</v>
      </c>
      <c r="N5" s="47">
        <f>'Natural gas'!N6</f>
        <v>1.071051262569132E-5</v>
      </c>
      <c r="O5" s="47">
        <f>'Natural gas'!O6</f>
        <v>1.073136385055268E-5</v>
      </c>
      <c r="P5" s="47">
        <f>'Natural gas'!P6</f>
        <v>1.1073680976513664E-5</v>
      </c>
      <c r="Q5" s="47">
        <f>'Natural gas'!Q6</f>
        <v>1.1125126155054228E-5</v>
      </c>
      <c r="R5" s="47">
        <f>'Natural gas'!R6</f>
        <v>1.1169935413286786E-5</v>
      </c>
      <c r="S5" s="47">
        <f>'Natural gas'!S6</f>
        <v>1.1214048830873794E-5</v>
      </c>
      <c r="T5" s="47">
        <f>'Natural gas'!T6</f>
        <v>1.1289393496193312E-5</v>
      </c>
      <c r="U5" s="47">
        <f>'Natural gas'!U6</f>
        <v>1.1347984238328483E-5</v>
      </c>
      <c r="V5" s="47">
        <f>'Natural gas'!V6</f>
        <v>1.1397310222185782E-5</v>
      </c>
      <c r="W5" s="47">
        <f>'Natural gas'!W6</f>
        <v>1.1433843295747247E-5</v>
      </c>
      <c r="X5" s="47">
        <f>'Natural gas'!X6</f>
        <v>1.1473133817825473E-5</v>
      </c>
      <c r="Y5" s="47">
        <f>'Natural gas'!Y6</f>
        <v>1.1508557385474868E-5</v>
      </c>
      <c r="Z5" s="47">
        <f>'Natural gas'!Z6</f>
        <v>1.1563667964602107E-5</v>
      </c>
      <c r="AA5" s="47">
        <f>'Natural gas'!AA6</f>
        <v>1.1623670543412584E-5</v>
      </c>
      <c r="AB5" s="47">
        <f>'Natural gas'!AB6</f>
        <v>1.1681823625776214E-5</v>
      </c>
      <c r="AC5" s="47">
        <f>'Natural gas'!AC6</f>
        <v>1.1750336575626767E-5</v>
      </c>
      <c r="AD5" s="47">
        <f>'Natural gas'!AD6</f>
        <v>1.1843862357289151E-5</v>
      </c>
      <c r="AE5" s="47">
        <f>'Natural gas'!AE6</f>
        <v>1.1920661089612807E-5</v>
      </c>
      <c r="AF5" s="47">
        <f>'Natural gas'!AF6</f>
        <v>1.2010586735742161E-5</v>
      </c>
    </row>
    <row r="6" spans="1:34" x14ac:dyDescent="0.25">
      <c r="A6" s="13" t="s">
        <v>263</v>
      </c>
      <c r="B6" s="47">
        <f>'Natural gas'!B7</f>
        <v>6.0940988286344923E-6</v>
      </c>
      <c r="C6" s="47">
        <f>'Natural gas'!C7</f>
        <v>5.9806885904519773E-6</v>
      </c>
      <c r="D6" s="47">
        <f>'Natural gas'!D7</f>
        <v>6.2705147830940464E-6</v>
      </c>
      <c r="E6" s="47">
        <f>'Natural gas'!E7</f>
        <v>6.2012251594779971E-6</v>
      </c>
      <c r="F6" s="47">
        <f>'Natural gas'!F7</f>
        <v>6.2053006729644593E-6</v>
      </c>
      <c r="G6" s="47">
        <f>'Natural gas'!G7</f>
        <v>6.3292433751914597E-6</v>
      </c>
      <c r="H6" s="47">
        <f>'Natural gas'!H7</f>
        <v>6.6455985689893331E-6</v>
      </c>
      <c r="I6" s="47">
        <f>'Natural gas'!I7</f>
        <v>7.060558224425949E-6</v>
      </c>
      <c r="J6" s="47">
        <f>'Natural gas'!J7</f>
        <v>7.2956458770082318E-6</v>
      </c>
      <c r="K6" s="47">
        <f>'Natural gas'!K7</f>
        <v>7.458487640375803E-6</v>
      </c>
      <c r="L6" s="47">
        <f>'Natural gas'!L7</f>
        <v>7.459810292755504E-6</v>
      </c>
      <c r="M6" s="47">
        <f>'Natural gas'!M7</f>
        <v>7.2771926961151797E-6</v>
      </c>
      <c r="N6" s="47">
        <f>'Natural gas'!N7</f>
        <v>7.2146603078384227E-6</v>
      </c>
      <c r="O6" s="47">
        <f>'Natural gas'!O7</f>
        <v>7.2480274844107102E-6</v>
      </c>
      <c r="P6" s="47">
        <f>'Natural gas'!P7</f>
        <v>7.350347000425839E-6</v>
      </c>
      <c r="Q6" s="47">
        <f>'Natural gas'!Q7</f>
        <v>7.4375054318556331E-6</v>
      </c>
      <c r="R6" s="47">
        <f>'Natural gas'!R7</f>
        <v>7.4738507564784773E-6</v>
      </c>
      <c r="S6" s="47">
        <f>'Natural gas'!S7</f>
        <v>7.5041496702226907E-6</v>
      </c>
      <c r="T6" s="47">
        <f>'Natural gas'!T7</f>
        <v>7.6330835683528683E-6</v>
      </c>
      <c r="U6" s="47">
        <f>'Natural gas'!U7</f>
        <v>7.6974763907461273E-6</v>
      </c>
      <c r="V6" s="47">
        <f>'Natural gas'!V7</f>
        <v>7.7359248779991104E-6</v>
      </c>
      <c r="W6" s="47">
        <f>'Natural gas'!W7</f>
        <v>7.7445133976822422E-6</v>
      </c>
      <c r="X6" s="47">
        <f>'Natural gas'!X7</f>
        <v>7.7605523746163013E-6</v>
      </c>
      <c r="Y6" s="47">
        <f>'Natural gas'!Y7</f>
        <v>7.7684461384340513E-6</v>
      </c>
      <c r="Z6" s="47">
        <f>'Natural gas'!Z7</f>
        <v>7.813659047857501E-6</v>
      </c>
      <c r="AA6" s="47">
        <f>'Natural gas'!AA7</f>
        <v>7.8769414236374735E-6</v>
      </c>
      <c r="AB6" s="47">
        <f>'Natural gas'!AB7</f>
        <v>7.9228955997792184E-6</v>
      </c>
      <c r="AC6" s="47">
        <f>'Natural gas'!AC7</f>
        <v>8.0050555679850672E-6</v>
      </c>
      <c r="AD6" s="47">
        <f>'Natural gas'!AD7</f>
        <v>8.1235768489194495E-6</v>
      </c>
      <c r="AE6" s="47">
        <f>'Natural gas'!AE7</f>
        <v>8.2121349663290813E-6</v>
      </c>
      <c r="AF6" s="47">
        <f>'Natural gas'!AF7</f>
        <v>8.3054502719131719E-6</v>
      </c>
    </row>
    <row r="7" spans="1:34" x14ac:dyDescent="0.25">
      <c r="A7" s="13" t="s">
        <v>264</v>
      </c>
      <c r="B7" s="47">
        <f>B6</f>
        <v>6.0940988286344923E-6</v>
      </c>
      <c r="C7" s="47">
        <f t="shared" ref="C7:AF7" si="0">C6</f>
        <v>5.9806885904519773E-6</v>
      </c>
      <c r="D7" s="47">
        <f t="shared" si="0"/>
        <v>6.2705147830940464E-6</v>
      </c>
      <c r="E7" s="47">
        <f t="shared" si="0"/>
        <v>6.2012251594779971E-6</v>
      </c>
      <c r="F7" s="47">
        <f t="shared" si="0"/>
        <v>6.2053006729644593E-6</v>
      </c>
      <c r="G7" s="47">
        <f t="shared" si="0"/>
        <v>6.3292433751914597E-6</v>
      </c>
      <c r="H7" s="47">
        <f t="shared" si="0"/>
        <v>6.6455985689893331E-6</v>
      </c>
      <c r="I7" s="47">
        <f t="shared" si="0"/>
        <v>7.060558224425949E-6</v>
      </c>
      <c r="J7" s="47">
        <f t="shared" si="0"/>
        <v>7.2956458770082318E-6</v>
      </c>
      <c r="K7" s="47">
        <f t="shared" si="0"/>
        <v>7.458487640375803E-6</v>
      </c>
      <c r="L7" s="47">
        <f t="shared" si="0"/>
        <v>7.459810292755504E-6</v>
      </c>
      <c r="M7" s="47">
        <f t="shared" si="0"/>
        <v>7.2771926961151797E-6</v>
      </c>
      <c r="N7" s="47">
        <f t="shared" si="0"/>
        <v>7.2146603078384227E-6</v>
      </c>
      <c r="O7" s="47">
        <f t="shared" si="0"/>
        <v>7.2480274844107102E-6</v>
      </c>
      <c r="P7" s="47">
        <f t="shared" si="0"/>
        <v>7.350347000425839E-6</v>
      </c>
      <c r="Q7" s="47">
        <f t="shared" si="0"/>
        <v>7.4375054318556331E-6</v>
      </c>
      <c r="R7" s="47">
        <f t="shared" si="0"/>
        <v>7.4738507564784773E-6</v>
      </c>
      <c r="S7" s="47">
        <f t="shared" si="0"/>
        <v>7.5041496702226907E-6</v>
      </c>
      <c r="T7" s="47">
        <f t="shared" si="0"/>
        <v>7.6330835683528683E-6</v>
      </c>
      <c r="U7" s="47">
        <f t="shared" si="0"/>
        <v>7.6974763907461273E-6</v>
      </c>
      <c r="V7" s="47">
        <f t="shared" si="0"/>
        <v>7.7359248779991104E-6</v>
      </c>
      <c r="W7" s="47">
        <f t="shared" si="0"/>
        <v>7.7445133976822422E-6</v>
      </c>
      <c r="X7" s="47">
        <f t="shared" si="0"/>
        <v>7.7605523746163013E-6</v>
      </c>
      <c r="Y7" s="47">
        <f t="shared" si="0"/>
        <v>7.7684461384340513E-6</v>
      </c>
      <c r="Z7" s="47">
        <f t="shared" si="0"/>
        <v>7.813659047857501E-6</v>
      </c>
      <c r="AA7" s="47">
        <f t="shared" si="0"/>
        <v>7.8769414236374735E-6</v>
      </c>
      <c r="AB7" s="47">
        <f t="shared" si="0"/>
        <v>7.9228955997792184E-6</v>
      </c>
      <c r="AC7" s="47">
        <f t="shared" si="0"/>
        <v>8.0050555679850672E-6</v>
      </c>
      <c r="AD7" s="47">
        <f t="shared" si="0"/>
        <v>8.1235768489194495E-6</v>
      </c>
      <c r="AE7" s="47">
        <f t="shared" si="0"/>
        <v>8.2121349663290813E-6</v>
      </c>
      <c r="AF7" s="47">
        <f t="shared" si="0"/>
        <v>8.3054502719131719E-6</v>
      </c>
    </row>
    <row r="8" spans="1:34" x14ac:dyDescent="0.25">
      <c r="A8" s="13" t="s">
        <v>265</v>
      </c>
      <c r="B8" s="150">
        <v>0</v>
      </c>
      <c r="C8" s="150">
        <v>0</v>
      </c>
      <c r="D8" s="150">
        <v>0</v>
      </c>
      <c r="E8" s="150">
        <v>0</v>
      </c>
      <c r="F8" s="150">
        <v>0</v>
      </c>
      <c r="G8" s="150">
        <v>0</v>
      </c>
      <c r="H8" s="150">
        <v>0</v>
      </c>
      <c r="I8" s="150">
        <v>0</v>
      </c>
      <c r="J8" s="150">
        <v>0</v>
      </c>
      <c r="K8" s="150">
        <v>0</v>
      </c>
      <c r="L8" s="150">
        <v>0</v>
      </c>
      <c r="M8" s="150">
        <v>0</v>
      </c>
      <c r="N8" s="150">
        <v>0</v>
      </c>
      <c r="O8" s="150">
        <v>0</v>
      </c>
      <c r="P8" s="150">
        <v>0</v>
      </c>
      <c r="Q8" s="150">
        <v>0</v>
      </c>
      <c r="R8" s="150">
        <v>0</v>
      </c>
      <c r="S8" s="150">
        <v>0</v>
      </c>
      <c r="T8" s="150">
        <v>0</v>
      </c>
      <c r="U8" s="150">
        <v>0</v>
      </c>
      <c r="V8" s="150">
        <v>0</v>
      </c>
      <c r="W8" s="150">
        <v>0</v>
      </c>
      <c r="X8" s="150">
        <v>0</v>
      </c>
      <c r="Y8" s="150">
        <v>0</v>
      </c>
      <c r="Z8" s="150">
        <v>0</v>
      </c>
      <c r="AA8" s="150">
        <v>0</v>
      </c>
      <c r="AB8" s="150">
        <v>0</v>
      </c>
      <c r="AC8" s="150">
        <v>0</v>
      </c>
      <c r="AD8" s="150">
        <v>0</v>
      </c>
      <c r="AE8" s="150">
        <v>0</v>
      </c>
      <c r="AF8" s="150">
        <v>0</v>
      </c>
    </row>
    <row r="9" spans="1:34" x14ac:dyDescent="0.25">
      <c r="A9" s="13" t="s">
        <v>266</v>
      </c>
      <c r="B9" s="47">
        <f>B6</f>
        <v>6.0940988286344923E-6</v>
      </c>
      <c r="C9" s="47">
        <f t="shared" ref="C9:AF9" si="1">C6</f>
        <v>5.9806885904519773E-6</v>
      </c>
      <c r="D9" s="47">
        <f t="shared" si="1"/>
        <v>6.2705147830940464E-6</v>
      </c>
      <c r="E9" s="47">
        <f t="shared" si="1"/>
        <v>6.2012251594779971E-6</v>
      </c>
      <c r="F9" s="47">
        <f t="shared" si="1"/>
        <v>6.2053006729644593E-6</v>
      </c>
      <c r="G9" s="47">
        <f t="shared" si="1"/>
        <v>6.3292433751914597E-6</v>
      </c>
      <c r="H9" s="47">
        <f t="shared" si="1"/>
        <v>6.6455985689893331E-6</v>
      </c>
      <c r="I9" s="47">
        <f t="shared" si="1"/>
        <v>7.060558224425949E-6</v>
      </c>
      <c r="J9" s="47">
        <f t="shared" si="1"/>
        <v>7.2956458770082318E-6</v>
      </c>
      <c r="K9" s="47">
        <f t="shared" si="1"/>
        <v>7.458487640375803E-6</v>
      </c>
      <c r="L9" s="47">
        <f t="shared" si="1"/>
        <v>7.459810292755504E-6</v>
      </c>
      <c r="M9" s="47">
        <f t="shared" si="1"/>
        <v>7.2771926961151797E-6</v>
      </c>
      <c r="N9" s="47">
        <f t="shared" si="1"/>
        <v>7.2146603078384227E-6</v>
      </c>
      <c r="O9" s="47">
        <f t="shared" si="1"/>
        <v>7.2480274844107102E-6</v>
      </c>
      <c r="P9" s="47">
        <f t="shared" si="1"/>
        <v>7.350347000425839E-6</v>
      </c>
      <c r="Q9" s="47">
        <f t="shared" si="1"/>
        <v>7.4375054318556331E-6</v>
      </c>
      <c r="R9" s="47">
        <f t="shared" si="1"/>
        <v>7.4738507564784773E-6</v>
      </c>
      <c r="S9" s="47">
        <f t="shared" si="1"/>
        <v>7.5041496702226907E-6</v>
      </c>
      <c r="T9" s="47">
        <f t="shared" si="1"/>
        <v>7.6330835683528683E-6</v>
      </c>
      <c r="U9" s="47">
        <f t="shared" si="1"/>
        <v>7.6974763907461273E-6</v>
      </c>
      <c r="V9" s="47">
        <f t="shared" si="1"/>
        <v>7.7359248779991104E-6</v>
      </c>
      <c r="W9" s="47">
        <f t="shared" si="1"/>
        <v>7.7445133976822422E-6</v>
      </c>
      <c r="X9" s="47">
        <f t="shared" si="1"/>
        <v>7.7605523746163013E-6</v>
      </c>
      <c r="Y9" s="47">
        <f t="shared" si="1"/>
        <v>7.7684461384340513E-6</v>
      </c>
      <c r="Z9" s="47">
        <f t="shared" si="1"/>
        <v>7.813659047857501E-6</v>
      </c>
      <c r="AA9" s="47">
        <f t="shared" si="1"/>
        <v>7.8769414236374735E-6</v>
      </c>
      <c r="AB9" s="47">
        <f t="shared" si="1"/>
        <v>7.9228955997792184E-6</v>
      </c>
      <c r="AC9" s="47">
        <f t="shared" si="1"/>
        <v>8.0050555679850672E-6</v>
      </c>
      <c r="AD9" s="47">
        <f t="shared" si="1"/>
        <v>8.1235768489194495E-6</v>
      </c>
      <c r="AE9" s="47">
        <f t="shared" si="1"/>
        <v>8.2121349663290813E-6</v>
      </c>
      <c r="AF9" s="47">
        <f t="shared" si="1"/>
        <v>8.3054502719131719E-6</v>
      </c>
    </row>
    <row r="16" spans="1:34" x14ac:dyDescent="0.25">
      <c r="B16" s="31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9655-CB72-4C48-A7F5-BB301A409F13}">
  <sheetPr>
    <tabColor rgb="FF002060"/>
  </sheetPr>
  <dimension ref="A1:AH9"/>
  <sheetViews>
    <sheetView workbookViewId="0">
      <selection activeCell="B3" sqref="B3:AF3"/>
    </sheetView>
  </sheetViews>
  <sheetFormatPr defaultColWidth="9.140625" defaultRowHeight="15" x14ac:dyDescent="0.25"/>
  <cols>
    <col min="1" max="1" width="41.42578125" style="153" customWidth="1"/>
    <col min="2" max="24" width="10" style="153" customWidth="1"/>
    <col min="25" max="16384" width="9.140625" style="153"/>
  </cols>
  <sheetData>
    <row r="1" spans="1:34" x14ac:dyDescent="0.25">
      <c r="A1" s="46" t="s">
        <v>258</v>
      </c>
      <c r="B1" s="46">
        <v>2020</v>
      </c>
      <c r="C1" s="46">
        <v>2021</v>
      </c>
      <c r="D1" s="46">
        <v>2022</v>
      </c>
      <c r="E1" s="46">
        <v>2023</v>
      </c>
      <c r="F1" s="46">
        <v>2024</v>
      </c>
      <c r="G1" s="46">
        <v>2025</v>
      </c>
      <c r="H1" s="46">
        <v>2026</v>
      </c>
      <c r="I1" s="46">
        <v>2027</v>
      </c>
      <c r="J1" s="46">
        <v>2028</v>
      </c>
      <c r="K1" s="46">
        <v>2029</v>
      </c>
      <c r="L1" s="46">
        <v>2030</v>
      </c>
      <c r="M1" s="46">
        <v>2031</v>
      </c>
      <c r="N1" s="46">
        <v>2032</v>
      </c>
      <c r="O1" s="46">
        <v>2033</v>
      </c>
      <c r="P1" s="46">
        <v>2034</v>
      </c>
      <c r="Q1" s="46">
        <v>2035</v>
      </c>
      <c r="R1" s="46">
        <v>2036</v>
      </c>
      <c r="S1" s="46">
        <v>2037</v>
      </c>
      <c r="T1" s="46">
        <v>2038</v>
      </c>
      <c r="U1" s="46">
        <v>2039</v>
      </c>
      <c r="V1" s="46">
        <v>2040</v>
      </c>
      <c r="W1" s="46">
        <v>2041</v>
      </c>
      <c r="X1" s="46">
        <v>2042</v>
      </c>
      <c r="Y1" s="46">
        <v>2043</v>
      </c>
      <c r="Z1" s="46">
        <v>2044</v>
      </c>
      <c r="AA1" s="46">
        <v>2045</v>
      </c>
      <c r="AB1" s="46">
        <v>2046</v>
      </c>
      <c r="AC1" s="46">
        <v>2047</v>
      </c>
      <c r="AD1" s="46">
        <v>2048</v>
      </c>
      <c r="AE1" s="46">
        <v>2049</v>
      </c>
      <c r="AF1" s="46">
        <v>2050</v>
      </c>
      <c r="AG1" s="46"/>
      <c r="AH1" s="46"/>
    </row>
    <row r="2" spans="1:34" x14ac:dyDescent="0.25">
      <c r="A2" s="46" t="s">
        <v>259</v>
      </c>
      <c r="B2" s="153">
        <v>0</v>
      </c>
      <c r="C2" s="153">
        <v>0</v>
      </c>
      <c r="D2" s="153">
        <v>0</v>
      </c>
      <c r="E2" s="153">
        <v>0</v>
      </c>
      <c r="F2" s="153">
        <v>0</v>
      </c>
      <c r="G2" s="153">
        <v>0</v>
      </c>
      <c r="H2" s="153">
        <v>0</v>
      </c>
      <c r="I2" s="153">
        <v>0</v>
      </c>
      <c r="J2" s="153">
        <v>0</v>
      </c>
      <c r="K2" s="153">
        <v>0</v>
      </c>
      <c r="L2" s="153">
        <v>0</v>
      </c>
      <c r="M2" s="153">
        <v>0</v>
      </c>
      <c r="N2" s="153">
        <v>0</v>
      </c>
      <c r="O2" s="153">
        <v>0</v>
      </c>
      <c r="P2" s="153">
        <v>0</v>
      </c>
      <c r="Q2" s="153">
        <v>0</v>
      </c>
      <c r="R2" s="153">
        <v>0</v>
      </c>
      <c r="S2" s="153">
        <v>0</v>
      </c>
      <c r="T2" s="153">
        <v>0</v>
      </c>
      <c r="U2" s="153">
        <v>0</v>
      </c>
      <c r="V2" s="153">
        <v>0</v>
      </c>
      <c r="W2" s="153">
        <v>0</v>
      </c>
      <c r="X2" s="153">
        <v>0</v>
      </c>
      <c r="Y2" s="153">
        <v>0</v>
      </c>
      <c r="Z2" s="153">
        <v>0</v>
      </c>
      <c r="AA2" s="153">
        <v>0</v>
      </c>
      <c r="AB2" s="153">
        <v>0</v>
      </c>
      <c r="AC2" s="153">
        <v>0</v>
      </c>
      <c r="AD2" s="153">
        <v>0</v>
      </c>
      <c r="AE2" s="153">
        <v>0</v>
      </c>
      <c r="AF2" s="153">
        <v>0</v>
      </c>
    </row>
    <row r="3" spans="1:34" x14ac:dyDescent="0.25">
      <c r="A3" s="46" t="s">
        <v>260</v>
      </c>
      <c r="B3" s="47">
        <f>'AEO Table 3'!C9</f>
        <v>5.5697867194545939E-7</v>
      </c>
      <c r="C3" s="47">
        <f>'AEO Table 3'!D9</f>
        <v>5.577953193162327E-7</v>
      </c>
      <c r="D3" s="47">
        <f>'AEO Table 3'!E9</f>
        <v>5.5861196668700612E-7</v>
      </c>
      <c r="E3" s="47">
        <f>'AEO Table 3'!F9</f>
        <v>5.6024526142855274E-7</v>
      </c>
      <c r="F3" s="47">
        <f>'AEO Table 3'!G9</f>
        <v>5.6106190879932626E-7</v>
      </c>
      <c r="G3" s="47">
        <f>'AEO Table 3'!H9</f>
        <v>5.6269520354087299E-7</v>
      </c>
      <c r="H3" s="47">
        <f>'AEO Table 3'!I9</f>
        <v>5.635118509116463E-7</v>
      </c>
      <c r="I3" s="47">
        <f>'AEO Table 3'!J9</f>
        <v>5.6514514565319302E-7</v>
      </c>
      <c r="J3" s="47">
        <f>'AEO Table 3'!K9</f>
        <v>5.6596179302396633E-7</v>
      </c>
      <c r="K3" s="47">
        <f>'AEO Table 3'!L9</f>
        <v>5.6759508776551306E-7</v>
      </c>
      <c r="L3" s="47">
        <f>'AEO Table 3'!M9</f>
        <v>5.6922838250705979E-7</v>
      </c>
      <c r="M3" s="47">
        <f>'AEO Table 3'!N9</f>
        <v>5.700450298778331E-7</v>
      </c>
      <c r="N3" s="47">
        <f>'AEO Table 3'!O9</f>
        <v>5.7167832461937993E-7</v>
      </c>
      <c r="O3" s="47">
        <f>'AEO Table 3'!P9</f>
        <v>5.7331161936092655E-7</v>
      </c>
      <c r="P3" s="47">
        <f>'AEO Table 3'!Q9</f>
        <v>5.7412907850841052E-7</v>
      </c>
      <c r="Q3" s="47">
        <f>'AEO Table 3'!R9</f>
        <v>5.7576237324995714E-7</v>
      </c>
      <c r="R3" s="47">
        <f>'AEO Table 3'!S9</f>
        <v>5.7739566799150397E-7</v>
      </c>
      <c r="S3" s="47">
        <f>'AEO Table 3'!T9</f>
        <v>5.7821231536227739E-7</v>
      </c>
      <c r="T3" s="47">
        <f>'AEO Table 3'!U9</f>
        <v>5.7984561010382401E-7</v>
      </c>
      <c r="U3" s="47">
        <f>'AEO Table 3'!V9</f>
        <v>5.8147890484537074E-7</v>
      </c>
      <c r="V3" s="47">
        <f>'AEO Table 3'!W9</f>
        <v>5.8311219958691746E-7</v>
      </c>
      <c r="W3" s="47">
        <f>'AEO Table 3'!X9</f>
        <v>5.8474549432846419E-7</v>
      </c>
      <c r="X3" s="47">
        <f>'AEO Table 3'!Y9</f>
        <v>5.8637878907001091E-7</v>
      </c>
      <c r="Y3" s="47">
        <f>'AEO Table 3'!Z9</f>
        <v>5.8801208381155764E-7</v>
      </c>
      <c r="Z3" s="47">
        <f>'AEO Table 3'!AA9</f>
        <v>5.8964537855310447E-7</v>
      </c>
      <c r="AA3" s="47">
        <f>'AEO Table 3'!AB9</f>
        <v>5.912786732946512E-7</v>
      </c>
      <c r="AB3" s="47">
        <f>'AEO Table 3'!AC9</f>
        <v>5.9291277981290827E-7</v>
      </c>
      <c r="AC3" s="47">
        <f>'AEO Table 3'!AD9</f>
        <v>5.945460745544551E-7</v>
      </c>
      <c r="AD3" s="47">
        <f>'AEO Table 3'!AE9</f>
        <v>5.9617936929600172E-7</v>
      </c>
      <c r="AE3" s="47">
        <f>'AEO Table 3'!AF9</f>
        <v>5.9781266403754855E-7</v>
      </c>
      <c r="AF3" s="47">
        <f>'AEO Table 3'!AG9</f>
        <v>5.9944595877909539E-7</v>
      </c>
      <c r="AG3" s="31"/>
      <c r="AH3" s="31"/>
    </row>
    <row r="4" spans="1:34" x14ac:dyDescent="0.25">
      <c r="A4" s="46" t="s">
        <v>261</v>
      </c>
      <c r="B4" s="153">
        <v>0</v>
      </c>
      <c r="C4" s="153">
        <v>0</v>
      </c>
      <c r="D4" s="153">
        <v>0</v>
      </c>
      <c r="E4" s="153">
        <v>0</v>
      </c>
      <c r="F4" s="153">
        <v>0</v>
      </c>
      <c r="G4" s="153">
        <v>0</v>
      </c>
      <c r="H4" s="153">
        <v>0</v>
      </c>
      <c r="I4" s="153">
        <v>0</v>
      </c>
      <c r="J4" s="153">
        <v>0</v>
      </c>
      <c r="K4" s="153">
        <v>0</v>
      </c>
      <c r="L4" s="153">
        <v>0</v>
      </c>
      <c r="M4" s="153">
        <v>0</v>
      </c>
      <c r="N4" s="153">
        <v>0</v>
      </c>
      <c r="O4" s="153">
        <v>0</v>
      </c>
      <c r="P4" s="153">
        <v>0</v>
      </c>
      <c r="Q4" s="153">
        <v>0</v>
      </c>
      <c r="R4" s="153">
        <v>0</v>
      </c>
      <c r="S4" s="153">
        <v>0</v>
      </c>
      <c r="T4" s="153">
        <v>0</v>
      </c>
      <c r="U4" s="153">
        <v>0</v>
      </c>
      <c r="V4" s="153">
        <v>0</v>
      </c>
      <c r="W4" s="153">
        <v>0</v>
      </c>
      <c r="X4" s="153">
        <v>0</v>
      </c>
      <c r="Y4" s="153">
        <v>0</v>
      </c>
      <c r="Z4" s="153">
        <v>0</v>
      </c>
      <c r="AA4" s="153">
        <v>0</v>
      </c>
      <c r="AB4" s="153">
        <v>0</v>
      </c>
      <c r="AC4" s="153">
        <v>0</v>
      </c>
      <c r="AD4" s="153">
        <v>0</v>
      </c>
      <c r="AE4" s="153">
        <v>0</v>
      </c>
      <c r="AF4" s="153">
        <v>0</v>
      </c>
    </row>
    <row r="5" spans="1:34" x14ac:dyDescent="0.25">
      <c r="A5" s="46" t="s">
        <v>262</v>
      </c>
      <c r="B5" s="153">
        <v>0</v>
      </c>
      <c r="C5" s="153">
        <v>0</v>
      </c>
      <c r="D5" s="153">
        <v>0</v>
      </c>
      <c r="E5" s="153">
        <v>0</v>
      </c>
      <c r="F5" s="153">
        <v>0</v>
      </c>
      <c r="G5" s="153">
        <v>0</v>
      </c>
      <c r="H5" s="153">
        <v>0</v>
      </c>
      <c r="I5" s="153">
        <v>0</v>
      </c>
      <c r="J5" s="153">
        <v>0</v>
      </c>
      <c r="K5" s="153">
        <v>0</v>
      </c>
      <c r="L5" s="153">
        <v>0</v>
      </c>
      <c r="M5" s="153">
        <v>0</v>
      </c>
      <c r="N5" s="153">
        <v>0</v>
      </c>
      <c r="O5" s="153">
        <v>0</v>
      </c>
      <c r="P5" s="153">
        <v>0</v>
      </c>
      <c r="Q5" s="153">
        <v>0</v>
      </c>
      <c r="R5" s="153">
        <v>0</v>
      </c>
      <c r="S5" s="153">
        <v>0</v>
      </c>
      <c r="T5" s="153">
        <v>0</v>
      </c>
      <c r="U5" s="153">
        <v>0</v>
      </c>
      <c r="V5" s="153">
        <v>0</v>
      </c>
      <c r="W5" s="153">
        <v>0</v>
      </c>
      <c r="X5" s="153">
        <v>0</v>
      </c>
      <c r="Y5" s="153">
        <v>0</v>
      </c>
      <c r="Z5" s="153">
        <v>0</v>
      </c>
      <c r="AA5" s="153">
        <v>0</v>
      </c>
      <c r="AB5" s="153">
        <v>0</v>
      </c>
      <c r="AC5" s="153">
        <v>0</v>
      </c>
      <c r="AD5" s="153">
        <v>0</v>
      </c>
      <c r="AE5" s="153">
        <v>0</v>
      </c>
      <c r="AF5" s="153">
        <v>0</v>
      </c>
    </row>
    <row r="6" spans="1:34" x14ac:dyDescent="0.25">
      <c r="A6" s="46" t="s">
        <v>263</v>
      </c>
      <c r="B6" s="153">
        <v>0</v>
      </c>
      <c r="C6" s="153">
        <v>0</v>
      </c>
      <c r="D6" s="153">
        <v>0</v>
      </c>
      <c r="E6" s="153">
        <v>0</v>
      </c>
      <c r="F6" s="153">
        <v>0</v>
      </c>
      <c r="G6" s="153">
        <v>0</v>
      </c>
      <c r="H6" s="153">
        <v>0</v>
      </c>
      <c r="I6" s="153">
        <v>0</v>
      </c>
      <c r="J6" s="153">
        <v>0</v>
      </c>
      <c r="K6" s="153">
        <v>0</v>
      </c>
      <c r="L6" s="153">
        <v>0</v>
      </c>
      <c r="M6" s="153">
        <v>0</v>
      </c>
      <c r="N6" s="153">
        <v>0</v>
      </c>
      <c r="O6" s="153">
        <v>0</v>
      </c>
      <c r="P6" s="153">
        <v>0</v>
      </c>
      <c r="Q6" s="153">
        <v>0</v>
      </c>
      <c r="R6" s="153">
        <v>0</v>
      </c>
      <c r="S6" s="153">
        <v>0</v>
      </c>
      <c r="T6" s="153">
        <v>0</v>
      </c>
      <c r="U6" s="153">
        <v>0</v>
      </c>
      <c r="V6" s="153">
        <v>0</v>
      </c>
      <c r="W6" s="153">
        <v>0</v>
      </c>
      <c r="X6" s="153">
        <v>0</v>
      </c>
      <c r="Y6" s="153">
        <v>0</v>
      </c>
      <c r="Z6" s="153">
        <v>0</v>
      </c>
      <c r="AA6" s="153">
        <v>0</v>
      </c>
      <c r="AB6" s="153">
        <v>0</v>
      </c>
      <c r="AC6" s="153">
        <v>0</v>
      </c>
      <c r="AD6" s="153">
        <v>0</v>
      </c>
      <c r="AE6" s="153">
        <v>0</v>
      </c>
      <c r="AF6" s="153">
        <v>0</v>
      </c>
    </row>
    <row r="7" spans="1:34" x14ac:dyDescent="0.25">
      <c r="A7" s="46" t="s">
        <v>264</v>
      </c>
      <c r="B7" s="153">
        <v>0</v>
      </c>
      <c r="C7" s="153">
        <v>0</v>
      </c>
      <c r="D7" s="153">
        <v>0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3">
        <v>0</v>
      </c>
      <c r="N7" s="153">
        <v>0</v>
      </c>
      <c r="O7" s="153">
        <v>0</v>
      </c>
      <c r="P7" s="153">
        <v>0</v>
      </c>
      <c r="Q7" s="153">
        <v>0</v>
      </c>
      <c r="R7" s="153">
        <v>0</v>
      </c>
      <c r="S7" s="153">
        <v>0</v>
      </c>
      <c r="T7" s="153">
        <v>0</v>
      </c>
      <c r="U7" s="153">
        <v>0</v>
      </c>
      <c r="V7" s="153">
        <v>0</v>
      </c>
      <c r="W7" s="153">
        <v>0</v>
      </c>
      <c r="X7" s="153">
        <v>0</v>
      </c>
      <c r="Y7" s="153">
        <v>0</v>
      </c>
      <c r="Z7" s="153">
        <v>0</v>
      </c>
      <c r="AA7" s="153">
        <v>0</v>
      </c>
      <c r="AB7" s="153">
        <v>0</v>
      </c>
      <c r="AC7" s="153">
        <v>0</v>
      </c>
      <c r="AD7" s="153">
        <v>0</v>
      </c>
      <c r="AE7" s="153">
        <v>0</v>
      </c>
      <c r="AF7" s="153">
        <v>0</v>
      </c>
    </row>
    <row r="8" spans="1:34" x14ac:dyDescent="0.25">
      <c r="A8" s="46" t="s">
        <v>265</v>
      </c>
      <c r="B8" s="153">
        <v>0</v>
      </c>
      <c r="C8" s="153">
        <v>0</v>
      </c>
      <c r="D8" s="153">
        <v>0</v>
      </c>
      <c r="E8" s="153">
        <v>0</v>
      </c>
      <c r="F8" s="153">
        <v>0</v>
      </c>
      <c r="G8" s="153">
        <v>0</v>
      </c>
      <c r="H8" s="153">
        <v>0</v>
      </c>
      <c r="I8" s="153">
        <v>0</v>
      </c>
      <c r="J8" s="153">
        <v>0</v>
      </c>
      <c r="K8" s="153">
        <v>0</v>
      </c>
      <c r="L8" s="153">
        <v>0</v>
      </c>
      <c r="M8" s="153">
        <v>0</v>
      </c>
      <c r="N8" s="153">
        <v>0</v>
      </c>
      <c r="O8" s="153">
        <v>0</v>
      </c>
      <c r="P8" s="153">
        <v>0</v>
      </c>
      <c r="Q8" s="153">
        <v>0</v>
      </c>
      <c r="R8" s="153">
        <v>0</v>
      </c>
      <c r="S8" s="153">
        <v>0</v>
      </c>
      <c r="T8" s="153">
        <v>0</v>
      </c>
      <c r="U8" s="153">
        <v>0</v>
      </c>
      <c r="V8" s="153">
        <v>0</v>
      </c>
      <c r="W8" s="153">
        <v>0</v>
      </c>
      <c r="X8" s="153">
        <v>0</v>
      </c>
      <c r="Y8" s="153">
        <v>0</v>
      </c>
      <c r="Z8" s="153">
        <v>0</v>
      </c>
      <c r="AA8" s="153">
        <v>0</v>
      </c>
      <c r="AB8" s="153">
        <v>0</v>
      </c>
      <c r="AC8" s="153">
        <v>0</v>
      </c>
      <c r="AD8" s="153">
        <v>0</v>
      </c>
      <c r="AE8" s="153">
        <v>0</v>
      </c>
      <c r="AF8" s="153">
        <v>0</v>
      </c>
    </row>
    <row r="9" spans="1:34" x14ac:dyDescent="0.25">
      <c r="A9" s="46" t="s">
        <v>266</v>
      </c>
      <c r="B9" s="153">
        <f t="shared" ref="B9:AF9" si="0">B6</f>
        <v>0</v>
      </c>
      <c r="C9" s="153">
        <f t="shared" si="0"/>
        <v>0</v>
      </c>
      <c r="D9" s="153">
        <f t="shared" si="0"/>
        <v>0</v>
      </c>
      <c r="E9" s="153">
        <f t="shared" si="0"/>
        <v>0</v>
      </c>
      <c r="F9" s="153">
        <f t="shared" si="0"/>
        <v>0</v>
      </c>
      <c r="G9" s="153">
        <f t="shared" si="0"/>
        <v>0</v>
      </c>
      <c r="H9" s="153">
        <f t="shared" si="0"/>
        <v>0</v>
      </c>
      <c r="I9" s="153">
        <f t="shared" si="0"/>
        <v>0</v>
      </c>
      <c r="J9" s="153">
        <f t="shared" si="0"/>
        <v>0</v>
      </c>
      <c r="K9" s="153">
        <f t="shared" si="0"/>
        <v>0</v>
      </c>
      <c r="L9" s="153">
        <f t="shared" si="0"/>
        <v>0</v>
      </c>
      <c r="M9" s="153">
        <f t="shared" si="0"/>
        <v>0</v>
      </c>
      <c r="N9" s="153">
        <f t="shared" si="0"/>
        <v>0</v>
      </c>
      <c r="O9" s="153">
        <f t="shared" si="0"/>
        <v>0</v>
      </c>
      <c r="P9" s="153">
        <f t="shared" si="0"/>
        <v>0</v>
      </c>
      <c r="Q9" s="153">
        <f t="shared" si="0"/>
        <v>0</v>
      </c>
      <c r="R9" s="153">
        <f t="shared" si="0"/>
        <v>0</v>
      </c>
      <c r="S9" s="153">
        <f t="shared" si="0"/>
        <v>0</v>
      </c>
      <c r="T9" s="153">
        <f t="shared" si="0"/>
        <v>0</v>
      </c>
      <c r="U9" s="153">
        <f t="shared" si="0"/>
        <v>0</v>
      </c>
      <c r="V9" s="153">
        <f t="shared" si="0"/>
        <v>0</v>
      </c>
      <c r="W9" s="153">
        <f t="shared" si="0"/>
        <v>0</v>
      </c>
      <c r="X9" s="153">
        <f t="shared" si="0"/>
        <v>0</v>
      </c>
      <c r="Y9" s="153">
        <f t="shared" si="0"/>
        <v>0</v>
      </c>
      <c r="Z9" s="153">
        <f t="shared" si="0"/>
        <v>0</v>
      </c>
      <c r="AA9" s="153">
        <f t="shared" si="0"/>
        <v>0</v>
      </c>
      <c r="AB9" s="153">
        <f t="shared" si="0"/>
        <v>0</v>
      </c>
      <c r="AC9" s="153">
        <f t="shared" si="0"/>
        <v>0</v>
      </c>
      <c r="AD9" s="153">
        <f t="shared" si="0"/>
        <v>0</v>
      </c>
      <c r="AE9" s="153">
        <f t="shared" si="0"/>
        <v>0</v>
      </c>
      <c r="AF9" s="153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topLeftCell="Q1" workbookViewId="0">
      <selection activeCell="B8" sqref="B8:AF8"/>
    </sheetView>
  </sheetViews>
  <sheetFormatPr defaultColWidth="9.140625" defaultRowHeight="15" x14ac:dyDescent="0.25"/>
  <cols>
    <col min="1" max="1" width="41.42578125" style="14" customWidth="1"/>
    <col min="2" max="26" width="10" style="14" customWidth="1"/>
    <col min="27" max="28" width="9.140625" style="14" customWidth="1"/>
    <col min="29" max="16384" width="9.140625" style="14"/>
  </cols>
  <sheetData>
    <row r="1" spans="1:36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259</v>
      </c>
      <c r="B2">
        <f>'Heavy oil+other'!B12</f>
        <v>0</v>
      </c>
      <c r="C2" s="45">
        <f>'Heavy oil+other'!C12</f>
        <v>0</v>
      </c>
      <c r="D2" s="45">
        <f>'Heavy oil+other'!D12</f>
        <v>0</v>
      </c>
      <c r="E2" s="45">
        <f>'Heavy oil+other'!E12</f>
        <v>0</v>
      </c>
      <c r="F2" s="45">
        <f>'Heavy oil+other'!F12</f>
        <v>0</v>
      </c>
      <c r="G2" s="45">
        <f>'Heavy oil+other'!G12</f>
        <v>0</v>
      </c>
      <c r="H2" s="45">
        <f>'Heavy oil+other'!H12</f>
        <v>0</v>
      </c>
      <c r="I2" s="45">
        <f>'Heavy oil+other'!I12</f>
        <v>0</v>
      </c>
      <c r="J2" s="45">
        <f>'Heavy oil+other'!J12</f>
        <v>0</v>
      </c>
      <c r="K2" s="45">
        <f>'Heavy oil+other'!K12</f>
        <v>0</v>
      </c>
      <c r="L2" s="45">
        <f>'Heavy oil+other'!L12</f>
        <v>0</v>
      </c>
      <c r="M2" s="45">
        <f>'Heavy oil+other'!M12</f>
        <v>0</v>
      </c>
      <c r="N2" s="45">
        <f>'Heavy oil+other'!N12</f>
        <v>0</v>
      </c>
      <c r="O2" s="45">
        <f>'Heavy oil+other'!O12</f>
        <v>0</v>
      </c>
      <c r="P2" s="45">
        <f>'Heavy oil+other'!P12</f>
        <v>0</v>
      </c>
      <c r="Q2" s="45">
        <f>'Heavy oil+other'!Q12</f>
        <v>0</v>
      </c>
      <c r="R2" s="45">
        <f>'Heavy oil+other'!R12</f>
        <v>0</v>
      </c>
      <c r="S2" s="45">
        <f>'Heavy oil+other'!S12</f>
        <v>0</v>
      </c>
      <c r="T2" s="45">
        <f>'Heavy oil+other'!T12</f>
        <v>0</v>
      </c>
      <c r="U2" s="45">
        <f>'Heavy oil+other'!U12</f>
        <v>0</v>
      </c>
      <c r="V2" s="45">
        <f>'Heavy oil+other'!V12</f>
        <v>0</v>
      </c>
      <c r="W2" s="45">
        <f>'Heavy oil+other'!W12</f>
        <v>0</v>
      </c>
      <c r="X2" s="45">
        <f>'Heavy oil+other'!X12</f>
        <v>0</v>
      </c>
      <c r="Y2" s="45">
        <f>'Heavy oil+other'!Y12</f>
        <v>0</v>
      </c>
      <c r="Z2" s="45">
        <f>'Heavy oil+other'!Z12</f>
        <v>0</v>
      </c>
      <c r="AA2" s="45">
        <f>'Heavy oil+other'!AA12</f>
        <v>0</v>
      </c>
      <c r="AB2" s="45">
        <f>'Heavy oil+other'!AB12</f>
        <v>0</v>
      </c>
      <c r="AC2" s="45">
        <f>'Heavy oil+other'!AC12</f>
        <v>0</v>
      </c>
      <c r="AD2" s="45">
        <f>'Heavy oil+other'!AD12</f>
        <v>0</v>
      </c>
      <c r="AE2" s="45">
        <f>'Heavy oil+other'!AE12</f>
        <v>0</v>
      </c>
      <c r="AF2" s="45">
        <f>'Heavy oil+other'!AF12</f>
        <v>0</v>
      </c>
    </row>
    <row r="3" spans="1:36" x14ac:dyDescent="0.25">
      <c r="A3" s="13" t="s">
        <v>260</v>
      </c>
      <c r="B3" s="31">
        <f>'Heavy oil+other'!B13</f>
        <v>1.914775361604024E-6</v>
      </c>
      <c r="C3" s="31">
        <f>'Heavy oil+other'!C13</f>
        <v>1.914775361604024E-6</v>
      </c>
      <c r="D3" s="31">
        <f>'Heavy oil+other'!D13</f>
        <v>1.914775361604024E-6</v>
      </c>
      <c r="E3" s="31">
        <f>'Heavy oil+other'!E13</f>
        <v>1.914775361604024E-6</v>
      </c>
      <c r="F3" s="31">
        <f>'Heavy oil+other'!F13</f>
        <v>1.914775361604024E-6</v>
      </c>
      <c r="G3" s="31">
        <f>'Heavy oil+other'!G13</f>
        <v>1.914775361604024E-6</v>
      </c>
      <c r="H3" s="31">
        <f>'Heavy oil+other'!H13</f>
        <v>1.914775361604024E-6</v>
      </c>
      <c r="I3" s="31">
        <f>'Heavy oil+other'!I13</f>
        <v>1.914775361604024E-6</v>
      </c>
      <c r="J3" s="31">
        <f>'Heavy oil+other'!J13</f>
        <v>1.914775361604024E-6</v>
      </c>
      <c r="K3" s="31">
        <f>'Heavy oil+other'!K13</f>
        <v>1.914775361604024E-6</v>
      </c>
      <c r="L3" s="31">
        <f>'Heavy oil+other'!L13</f>
        <v>1.914775361604024E-6</v>
      </c>
      <c r="M3" s="31">
        <f>'Heavy oil+other'!M13</f>
        <v>1.914775361604024E-6</v>
      </c>
      <c r="N3" s="31">
        <f>'Heavy oil+other'!N13</f>
        <v>1.914775361604024E-6</v>
      </c>
      <c r="O3" s="31">
        <f>'Heavy oil+other'!O13</f>
        <v>1.914775361604024E-6</v>
      </c>
      <c r="P3" s="31">
        <f>'Heavy oil+other'!P13</f>
        <v>1.914775361604024E-6</v>
      </c>
      <c r="Q3" s="31">
        <f>'Heavy oil+other'!Q13</f>
        <v>1.914775361604024E-6</v>
      </c>
      <c r="R3" s="31">
        <f>'Heavy oil+other'!R13</f>
        <v>1.914775361604024E-6</v>
      </c>
      <c r="S3" s="31">
        <f>'Heavy oil+other'!S13</f>
        <v>1.914775361604024E-6</v>
      </c>
      <c r="T3" s="31">
        <f>'Heavy oil+other'!T13</f>
        <v>1.914775361604024E-6</v>
      </c>
      <c r="U3" s="31">
        <f>'Heavy oil+other'!U13</f>
        <v>1.914775361604024E-6</v>
      </c>
      <c r="V3" s="31">
        <f>'Heavy oil+other'!V13</f>
        <v>1.914775361604024E-6</v>
      </c>
      <c r="W3" s="31">
        <f>'Heavy oil+other'!W13</f>
        <v>1.914775361604024E-6</v>
      </c>
      <c r="X3" s="31">
        <f>'Heavy oil+other'!X13</f>
        <v>1.914775361604024E-6</v>
      </c>
      <c r="Y3" s="31">
        <f>'Heavy oil+other'!Y13</f>
        <v>1.914775361604024E-6</v>
      </c>
      <c r="Z3" s="31">
        <f>'Heavy oil+other'!Z13</f>
        <v>1.914775361604024E-6</v>
      </c>
      <c r="AA3" s="31">
        <f>'Heavy oil+other'!AA13</f>
        <v>1.914775361604024E-6</v>
      </c>
      <c r="AB3" s="31">
        <f>'Heavy oil+other'!AB13</f>
        <v>1.914775361604024E-6</v>
      </c>
      <c r="AC3" s="31">
        <f>'Heavy oil+other'!AC13</f>
        <v>1.914775361604024E-6</v>
      </c>
      <c r="AD3" s="31">
        <f>'Heavy oil+other'!AD13</f>
        <v>1.914775361604024E-6</v>
      </c>
      <c r="AE3" s="31">
        <f>'Heavy oil+other'!AE13</f>
        <v>1.914775361604024E-6</v>
      </c>
      <c r="AF3" s="31">
        <f>'Heavy oil+other'!AF13</f>
        <v>1.914775361604024E-6</v>
      </c>
      <c r="AG3" s="31"/>
      <c r="AH3" s="31"/>
    </row>
    <row r="4" spans="1:36" x14ac:dyDescent="0.25">
      <c r="A4" s="13" t="s">
        <v>261</v>
      </c>
      <c r="B4" s="31">
        <f>'Heavy oil+other'!B14</f>
        <v>9.41773632788932E-6</v>
      </c>
      <c r="C4" s="31">
        <f>'Heavy oil+other'!C14</f>
        <v>9.41773632788932E-6</v>
      </c>
      <c r="D4" s="31">
        <f>'Heavy oil+other'!D14</f>
        <v>9.41773632788932E-6</v>
      </c>
      <c r="E4" s="31">
        <f>'Heavy oil+other'!E14</f>
        <v>9.41773632788932E-6</v>
      </c>
      <c r="F4" s="31">
        <f>'Heavy oil+other'!F14</f>
        <v>9.41773632788932E-6</v>
      </c>
      <c r="G4" s="31">
        <f>'Heavy oil+other'!G14</f>
        <v>9.41773632788932E-6</v>
      </c>
      <c r="H4" s="31">
        <f>'Heavy oil+other'!H14</f>
        <v>9.41773632788932E-6</v>
      </c>
      <c r="I4" s="31">
        <f>'Heavy oil+other'!I14</f>
        <v>9.41773632788932E-6</v>
      </c>
      <c r="J4" s="31">
        <f>'Heavy oil+other'!J14</f>
        <v>9.41773632788932E-6</v>
      </c>
      <c r="K4" s="31">
        <f>'Heavy oil+other'!K14</f>
        <v>9.41773632788932E-6</v>
      </c>
      <c r="L4" s="31">
        <f>'Heavy oil+other'!L14</f>
        <v>9.41773632788932E-6</v>
      </c>
      <c r="M4" s="31">
        <f>'Heavy oil+other'!M14</f>
        <v>9.41773632788932E-6</v>
      </c>
      <c r="N4" s="31">
        <f>'Heavy oil+other'!N14</f>
        <v>9.41773632788932E-6</v>
      </c>
      <c r="O4" s="31">
        <f>'Heavy oil+other'!O14</f>
        <v>9.41773632788932E-6</v>
      </c>
      <c r="P4" s="31">
        <f>'Heavy oil+other'!P14</f>
        <v>9.41773632788932E-6</v>
      </c>
      <c r="Q4" s="31">
        <f>'Heavy oil+other'!Q14</f>
        <v>9.41773632788932E-6</v>
      </c>
      <c r="R4" s="31">
        <f>'Heavy oil+other'!R14</f>
        <v>9.41773632788932E-6</v>
      </c>
      <c r="S4" s="31">
        <f>'Heavy oil+other'!S14</f>
        <v>9.41773632788932E-6</v>
      </c>
      <c r="T4" s="31">
        <f>'Heavy oil+other'!T14</f>
        <v>9.41773632788932E-6</v>
      </c>
      <c r="U4" s="31">
        <f>'Heavy oil+other'!U14</f>
        <v>9.41773632788932E-6</v>
      </c>
      <c r="V4" s="31">
        <f>'Heavy oil+other'!V14</f>
        <v>9.41773632788932E-6</v>
      </c>
      <c r="W4" s="31">
        <f>'Heavy oil+other'!W14</f>
        <v>9.41773632788932E-6</v>
      </c>
      <c r="X4" s="31">
        <f>'Heavy oil+other'!X14</f>
        <v>9.41773632788932E-6</v>
      </c>
      <c r="Y4" s="31">
        <f>'Heavy oil+other'!Y14</f>
        <v>9.41773632788932E-6</v>
      </c>
      <c r="Z4" s="31">
        <f>'Heavy oil+other'!Z14</f>
        <v>9.41773632788932E-6</v>
      </c>
      <c r="AA4" s="31">
        <f>'Heavy oil+other'!AA14</f>
        <v>9.41773632788932E-6</v>
      </c>
      <c r="AB4" s="31">
        <f>'Heavy oil+other'!AB14</f>
        <v>9.41773632788932E-6</v>
      </c>
      <c r="AC4" s="31">
        <f>'Heavy oil+other'!AC14</f>
        <v>9.41773632788932E-6</v>
      </c>
      <c r="AD4" s="31">
        <f>'Heavy oil+other'!AD14</f>
        <v>9.41773632788932E-6</v>
      </c>
      <c r="AE4" s="31">
        <f>'Heavy oil+other'!AE14</f>
        <v>9.41773632788932E-6</v>
      </c>
      <c r="AF4" s="31">
        <f>'Heavy oil+other'!AF14</f>
        <v>9.41773632788932E-6</v>
      </c>
      <c r="AG4" s="31"/>
      <c r="AH4" s="31"/>
    </row>
    <row r="5" spans="1:36" x14ac:dyDescent="0.25">
      <c r="A5" s="13" t="s">
        <v>262</v>
      </c>
      <c r="B5" s="31">
        <f>'Heavy oil+other'!B15</f>
        <v>2.2270563218656246E-6</v>
      </c>
      <c r="C5" s="31">
        <f>'Heavy oil+other'!C15</f>
        <v>2.2270563218656246E-6</v>
      </c>
      <c r="D5" s="31">
        <f>'Heavy oil+other'!D15</f>
        <v>2.2270563218656246E-6</v>
      </c>
      <c r="E5" s="31">
        <f>'Heavy oil+other'!E15</f>
        <v>2.2270563218656246E-6</v>
      </c>
      <c r="F5" s="31">
        <f>'Heavy oil+other'!F15</f>
        <v>2.2270563218656246E-6</v>
      </c>
      <c r="G5" s="31">
        <f>'Heavy oil+other'!G15</f>
        <v>2.2270563218656246E-6</v>
      </c>
      <c r="H5" s="31">
        <f>'Heavy oil+other'!H15</f>
        <v>2.2270563218656246E-6</v>
      </c>
      <c r="I5" s="31">
        <f>'Heavy oil+other'!I15</f>
        <v>2.2270563218656246E-6</v>
      </c>
      <c r="J5" s="31">
        <f>'Heavy oil+other'!J15</f>
        <v>2.2270563218656246E-6</v>
      </c>
      <c r="K5" s="31">
        <f>'Heavy oil+other'!K15</f>
        <v>2.2270563218656246E-6</v>
      </c>
      <c r="L5" s="31">
        <f>'Heavy oil+other'!L15</f>
        <v>2.2270563218656246E-6</v>
      </c>
      <c r="M5" s="31">
        <f>'Heavy oil+other'!M15</f>
        <v>2.2270563218656246E-6</v>
      </c>
      <c r="N5" s="31">
        <f>'Heavy oil+other'!N15</f>
        <v>2.2270563218656246E-6</v>
      </c>
      <c r="O5" s="31">
        <f>'Heavy oil+other'!O15</f>
        <v>2.2270563218656246E-6</v>
      </c>
      <c r="P5" s="31">
        <f>'Heavy oil+other'!P15</f>
        <v>2.2270563218656246E-6</v>
      </c>
      <c r="Q5" s="31">
        <f>'Heavy oil+other'!Q15</f>
        <v>2.2270563218656246E-6</v>
      </c>
      <c r="R5" s="31">
        <f>'Heavy oil+other'!R15</f>
        <v>2.2270563218656246E-6</v>
      </c>
      <c r="S5" s="31">
        <f>'Heavy oil+other'!S15</f>
        <v>2.2270563218656246E-6</v>
      </c>
      <c r="T5" s="31">
        <f>'Heavy oil+other'!T15</f>
        <v>2.2270563218656246E-6</v>
      </c>
      <c r="U5" s="31">
        <f>'Heavy oil+other'!U15</f>
        <v>2.2270563218656246E-6</v>
      </c>
      <c r="V5" s="31">
        <f>'Heavy oil+other'!V15</f>
        <v>2.2270563218656246E-6</v>
      </c>
      <c r="W5" s="31">
        <f>'Heavy oil+other'!W15</f>
        <v>2.2270563218656246E-6</v>
      </c>
      <c r="X5" s="31">
        <f>'Heavy oil+other'!X15</f>
        <v>2.2270563218656246E-6</v>
      </c>
      <c r="Y5" s="31">
        <f>'Heavy oil+other'!Y15</f>
        <v>2.2270563218656246E-6</v>
      </c>
      <c r="Z5" s="31">
        <f>'Heavy oil+other'!Z15</f>
        <v>2.2270563218656246E-6</v>
      </c>
      <c r="AA5" s="31">
        <f>'Heavy oil+other'!AA15</f>
        <v>2.2270563218656246E-6</v>
      </c>
      <c r="AB5" s="31">
        <f>'Heavy oil+other'!AB15</f>
        <v>2.2270563218656246E-6</v>
      </c>
      <c r="AC5" s="31">
        <f>'Heavy oil+other'!AC15</f>
        <v>2.2270563218656246E-6</v>
      </c>
      <c r="AD5" s="31">
        <f>'Heavy oil+other'!AD15</f>
        <v>2.2270563218656246E-6</v>
      </c>
      <c r="AE5" s="31">
        <f>'Heavy oil+other'!AE15</f>
        <v>2.2270563218656246E-6</v>
      </c>
      <c r="AF5" s="31">
        <f>'Heavy oil+other'!AF15</f>
        <v>2.2270563218656246E-6</v>
      </c>
      <c r="AG5" s="31"/>
      <c r="AH5" s="31"/>
    </row>
    <row r="6" spans="1:36" x14ac:dyDescent="0.25">
      <c r="A6" s="13" t="s">
        <v>263</v>
      </c>
      <c r="B6" s="31">
        <f>'Heavy oil+other'!B16</f>
        <v>2.136659201789898E-6</v>
      </c>
      <c r="C6" s="31">
        <f>'Heavy oil+other'!C16</f>
        <v>2.136659201789898E-6</v>
      </c>
      <c r="D6" s="31">
        <f>'Heavy oil+other'!D16</f>
        <v>2.136659201789898E-6</v>
      </c>
      <c r="E6" s="31">
        <f>'Heavy oil+other'!E16</f>
        <v>2.136659201789898E-6</v>
      </c>
      <c r="F6" s="31">
        <f>'Heavy oil+other'!F16</f>
        <v>2.136659201789898E-6</v>
      </c>
      <c r="G6" s="31">
        <f>'Heavy oil+other'!G16</f>
        <v>2.136659201789898E-6</v>
      </c>
      <c r="H6" s="31">
        <f>'Heavy oil+other'!H16</f>
        <v>2.136659201789898E-6</v>
      </c>
      <c r="I6" s="31">
        <f>'Heavy oil+other'!I16</f>
        <v>2.136659201789898E-6</v>
      </c>
      <c r="J6" s="31">
        <f>'Heavy oil+other'!J16</f>
        <v>2.136659201789898E-6</v>
      </c>
      <c r="K6" s="31">
        <f>'Heavy oil+other'!K16</f>
        <v>2.136659201789898E-6</v>
      </c>
      <c r="L6" s="31">
        <f>'Heavy oil+other'!L16</f>
        <v>2.136659201789898E-6</v>
      </c>
      <c r="M6" s="31">
        <f>'Heavy oil+other'!M16</f>
        <v>2.136659201789898E-6</v>
      </c>
      <c r="N6" s="31">
        <f>'Heavy oil+other'!N16</f>
        <v>2.136659201789898E-6</v>
      </c>
      <c r="O6" s="31">
        <f>'Heavy oil+other'!O16</f>
        <v>2.136659201789898E-6</v>
      </c>
      <c r="P6" s="31">
        <f>'Heavy oil+other'!P16</f>
        <v>2.136659201789898E-6</v>
      </c>
      <c r="Q6" s="31">
        <f>'Heavy oil+other'!Q16</f>
        <v>2.136659201789898E-6</v>
      </c>
      <c r="R6" s="31">
        <f>'Heavy oil+other'!R16</f>
        <v>2.136659201789898E-6</v>
      </c>
      <c r="S6" s="31">
        <f>'Heavy oil+other'!S16</f>
        <v>2.136659201789898E-6</v>
      </c>
      <c r="T6" s="31">
        <f>'Heavy oil+other'!T16</f>
        <v>2.136659201789898E-6</v>
      </c>
      <c r="U6" s="31">
        <f>'Heavy oil+other'!U16</f>
        <v>2.136659201789898E-6</v>
      </c>
      <c r="V6" s="31">
        <f>'Heavy oil+other'!V16</f>
        <v>2.136659201789898E-6</v>
      </c>
      <c r="W6" s="31">
        <f>'Heavy oil+other'!W16</f>
        <v>2.136659201789898E-6</v>
      </c>
      <c r="X6" s="31">
        <f>'Heavy oil+other'!X16</f>
        <v>2.136659201789898E-6</v>
      </c>
      <c r="Y6" s="31">
        <f>'Heavy oil+other'!Y16</f>
        <v>2.136659201789898E-6</v>
      </c>
      <c r="Z6" s="31">
        <f>'Heavy oil+other'!Z16</f>
        <v>2.136659201789898E-6</v>
      </c>
      <c r="AA6" s="31">
        <f>'Heavy oil+other'!AA16</f>
        <v>2.136659201789898E-6</v>
      </c>
      <c r="AB6" s="31">
        <f>'Heavy oil+other'!AB16</f>
        <v>2.136659201789898E-6</v>
      </c>
      <c r="AC6" s="31">
        <f>'Heavy oil+other'!AC16</f>
        <v>2.136659201789898E-6</v>
      </c>
      <c r="AD6" s="31">
        <f>'Heavy oil+other'!AD16</f>
        <v>2.136659201789898E-6</v>
      </c>
      <c r="AE6" s="31">
        <f>'Heavy oil+other'!AE16</f>
        <v>2.136659201789898E-6</v>
      </c>
      <c r="AF6" s="31">
        <f>'Heavy oil+other'!AF16</f>
        <v>2.136659201789898E-6</v>
      </c>
      <c r="AG6" s="31"/>
      <c r="AH6" s="31"/>
    </row>
    <row r="7" spans="1:36" x14ac:dyDescent="0.25">
      <c r="A7" s="13" t="s">
        <v>264</v>
      </c>
      <c r="B7" s="31">
        <f>$B$3</f>
        <v>1.914775361604024E-6</v>
      </c>
      <c r="C7" s="31">
        <f t="shared" ref="C7:AF7" si="0">$B$3</f>
        <v>1.914775361604024E-6</v>
      </c>
      <c r="D7" s="31">
        <f t="shared" si="0"/>
        <v>1.914775361604024E-6</v>
      </c>
      <c r="E7" s="31">
        <f t="shared" si="0"/>
        <v>1.914775361604024E-6</v>
      </c>
      <c r="F7" s="31">
        <f t="shared" si="0"/>
        <v>1.914775361604024E-6</v>
      </c>
      <c r="G7" s="31">
        <f t="shared" si="0"/>
        <v>1.914775361604024E-6</v>
      </c>
      <c r="H7" s="31">
        <f t="shared" si="0"/>
        <v>1.914775361604024E-6</v>
      </c>
      <c r="I7" s="31">
        <f t="shared" si="0"/>
        <v>1.914775361604024E-6</v>
      </c>
      <c r="J7" s="31">
        <f t="shared" si="0"/>
        <v>1.914775361604024E-6</v>
      </c>
      <c r="K7" s="31">
        <f t="shared" si="0"/>
        <v>1.914775361604024E-6</v>
      </c>
      <c r="L7" s="31">
        <f t="shared" si="0"/>
        <v>1.914775361604024E-6</v>
      </c>
      <c r="M7" s="31">
        <f t="shared" si="0"/>
        <v>1.914775361604024E-6</v>
      </c>
      <c r="N7" s="31">
        <f t="shared" si="0"/>
        <v>1.914775361604024E-6</v>
      </c>
      <c r="O7" s="31">
        <f t="shared" si="0"/>
        <v>1.914775361604024E-6</v>
      </c>
      <c r="P7" s="31">
        <f t="shared" si="0"/>
        <v>1.914775361604024E-6</v>
      </c>
      <c r="Q7" s="31">
        <f t="shared" si="0"/>
        <v>1.914775361604024E-6</v>
      </c>
      <c r="R7" s="31">
        <f t="shared" si="0"/>
        <v>1.914775361604024E-6</v>
      </c>
      <c r="S7" s="31">
        <f t="shared" si="0"/>
        <v>1.914775361604024E-6</v>
      </c>
      <c r="T7" s="31">
        <f t="shared" si="0"/>
        <v>1.914775361604024E-6</v>
      </c>
      <c r="U7" s="31">
        <f t="shared" si="0"/>
        <v>1.914775361604024E-6</v>
      </c>
      <c r="V7" s="31">
        <f t="shared" si="0"/>
        <v>1.914775361604024E-6</v>
      </c>
      <c r="W7" s="31">
        <f t="shared" si="0"/>
        <v>1.914775361604024E-6</v>
      </c>
      <c r="X7" s="31">
        <f t="shared" si="0"/>
        <v>1.914775361604024E-6</v>
      </c>
      <c r="Y7" s="31">
        <f t="shared" si="0"/>
        <v>1.914775361604024E-6</v>
      </c>
      <c r="Z7" s="31">
        <f t="shared" si="0"/>
        <v>1.914775361604024E-6</v>
      </c>
      <c r="AA7" s="31">
        <f t="shared" si="0"/>
        <v>1.914775361604024E-6</v>
      </c>
      <c r="AB7" s="31">
        <f t="shared" si="0"/>
        <v>1.914775361604024E-6</v>
      </c>
      <c r="AC7" s="31">
        <f t="shared" si="0"/>
        <v>1.914775361604024E-6</v>
      </c>
      <c r="AD7" s="31">
        <f t="shared" si="0"/>
        <v>1.914775361604024E-6</v>
      </c>
      <c r="AE7" s="31">
        <f t="shared" si="0"/>
        <v>1.914775361604024E-6</v>
      </c>
      <c r="AF7" s="31">
        <f t="shared" si="0"/>
        <v>1.914775361604024E-6</v>
      </c>
      <c r="AG7" s="31"/>
      <c r="AH7" s="31"/>
    </row>
    <row r="8" spans="1:36" x14ac:dyDescent="0.25">
      <c r="A8" s="13" t="s">
        <v>265</v>
      </c>
      <c r="B8">
        <v>0</v>
      </c>
      <c r="C8" s="153">
        <v>0</v>
      </c>
      <c r="D8" s="153">
        <v>0</v>
      </c>
      <c r="E8" s="153">
        <v>0</v>
      </c>
      <c r="F8" s="153">
        <v>0</v>
      </c>
      <c r="G8" s="153">
        <v>0</v>
      </c>
      <c r="H8" s="153">
        <v>0</v>
      </c>
      <c r="I8" s="153">
        <v>0</v>
      </c>
      <c r="J8" s="153">
        <v>0</v>
      </c>
      <c r="K8" s="153">
        <v>0</v>
      </c>
      <c r="L8" s="153">
        <v>0</v>
      </c>
      <c r="M8" s="153">
        <v>0</v>
      </c>
      <c r="N8" s="153">
        <v>0</v>
      </c>
      <c r="O8" s="153">
        <v>0</v>
      </c>
      <c r="P8" s="153">
        <v>0</v>
      </c>
      <c r="Q8" s="153">
        <v>0</v>
      </c>
      <c r="R8" s="153">
        <v>0</v>
      </c>
      <c r="S8" s="153">
        <v>0</v>
      </c>
      <c r="T8" s="153">
        <v>0</v>
      </c>
      <c r="U8" s="153">
        <v>0</v>
      </c>
      <c r="V8" s="153">
        <v>0</v>
      </c>
      <c r="W8" s="153">
        <v>0</v>
      </c>
      <c r="X8" s="153">
        <v>0</v>
      </c>
      <c r="Y8" s="153">
        <v>0</v>
      </c>
      <c r="Z8" s="153">
        <v>0</v>
      </c>
      <c r="AA8" s="153">
        <v>0</v>
      </c>
      <c r="AB8" s="153">
        <v>0</v>
      </c>
      <c r="AC8" s="153">
        <v>0</v>
      </c>
      <c r="AD8" s="153">
        <v>0</v>
      </c>
      <c r="AE8" s="153">
        <v>0</v>
      </c>
      <c r="AF8" s="153">
        <v>0</v>
      </c>
    </row>
    <row r="9" spans="1:36" x14ac:dyDescent="0.25">
      <c r="A9" s="13" t="s">
        <v>266</v>
      </c>
      <c r="B9" s="31">
        <f>$B$6</f>
        <v>2.136659201789898E-6</v>
      </c>
      <c r="C9" s="31">
        <f t="shared" ref="C9:AF9" si="1">$B$6</f>
        <v>2.136659201789898E-6</v>
      </c>
      <c r="D9" s="31">
        <f t="shared" si="1"/>
        <v>2.136659201789898E-6</v>
      </c>
      <c r="E9" s="31">
        <f t="shared" si="1"/>
        <v>2.136659201789898E-6</v>
      </c>
      <c r="F9" s="31">
        <f t="shared" si="1"/>
        <v>2.136659201789898E-6</v>
      </c>
      <c r="G9" s="31">
        <f t="shared" si="1"/>
        <v>2.136659201789898E-6</v>
      </c>
      <c r="H9" s="31">
        <f t="shared" si="1"/>
        <v>2.136659201789898E-6</v>
      </c>
      <c r="I9" s="31">
        <f t="shared" si="1"/>
        <v>2.136659201789898E-6</v>
      </c>
      <c r="J9" s="31">
        <f t="shared" si="1"/>
        <v>2.136659201789898E-6</v>
      </c>
      <c r="K9" s="31">
        <f t="shared" si="1"/>
        <v>2.136659201789898E-6</v>
      </c>
      <c r="L9" s="31">
        <f t="shared" si="1"/>
        <v>2.136659201789898E-6</v>
      </c>
      <c r="M9" s="31">
        <f t="shared" si="1"/>
        <v>2.136659201789898E-6</v>
      </c>
      <c r="N9" s="31">
        <f t="shared" si="1"/>
        <v>2.136659201789898E-6</v>
      </c>
      <c r="O9" s="31">
        <f t="shared" si="1"/>
        <v>2.136659201789898E-6</v>
      </c>
      <c r="P9" s="31">
        <f t="shared" si="1"/>
        <v>2.136659201789898E-6</v>
      </c>
      <c r="Q9" s="31">
        <f t="shared" si="1"/>
        <v>2.136659201789898E-6</v>
      </c>
      <c r="R9" s="31">
        <f t="shared" si="1"/>
        <v>2.136659201789898E-6</v>
      </c>
      <c r="S9" s="31">
        <f t="shared" si="1"/>
        <v>2.136659201789898E-6</v>
      </c>
      <c r="T9" s="31">
        <f t="shared" si="1"/>
        <v>2.136659201789898E-6</v>
      </c>
      <c r="U9" s="31">
        <f t="shared" si="1"/>
        <v>2.136659201789898E-6</v>
      </c>
      <c r="V9" s="31">
        <f t="shared" si="1"/>
        <v>2.136659201789898E-6</v>
      </c>
      <c r="W9" s="31">
        <f t="shared" si="1"/>
        <v>2.136659201789898E-6</v>
      </c>
      <c r="X9" s="31">
        <f t="shared" si="1"/>
        <v>2.136659201789898E-6</v>
      </c>
      <c r="Y9" s="31">
        <f t="shared" si="1"/>
        <v>2.136659201789898E-6</v>
      </c>
      <c r="Z9" s="31">
        <f t="shared" si="1"/>
        <v>2.136659201789898E-6</v>
      </c>
      <c r="AA9" s="31">
        <f t="shared" si="1"/>
        <v>2.136659201789898E-6</v>
      </c>
      <c r="AB9" s="31">
        <f t="shared" si="1"/>
        <v>2.136659201789898E-6</v>
      </c>
      <c r="AC9" s="31">
        <f t="shared" si="1"/>
        <v>2.136659201789898E-6</v>
      </c>
      <c r="AD9" s="31">
        <f t="shared" si="1"/>
        <v>2.136659201789898E-6</v>
      </c>
      <c r="AE9" s="31">
        <f t="shared" si="1"/>
        <v>2.136659201789898E-6</v>
      </c>
      <c r="AF9" s="31">
        <f t="shared" si="1"/>
        <v>2.136659201789898E-6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topLeftCell="Q1" workbookViewId="0">
      <selection activeCell="B8" sqref="B8:AF8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'Gasoline+diesel'!B3</f>
        <v>1.897357191997614E-5</v>
      </c>
      <c r="C2" s="47">
        <f>'Gasoline+diesel'!C3</f>
        <v>2.2729335166760664E-5</v>
      </c>
      <c r="D2" s="47">
        <f>'Gasoline+diesel'!D3</f>
        <v>2.202093407587521E-5</v>
      </c>
      <c r="E2" s="47">
        <f>'Gasoline+diesel'!E3</f>
        <v>2.2360179490795165E-5</v>
      </c>
      <c r="F2" s="47">
        <f>'Gasoline+diesel'!F3</f>
        <v>2.2608612083226983E-5</v>
      </c>
      <c r="G2" s="47">
        <f>'Gasoline+diesel'!G3</f>
        <v>2.2966226502837906E-5</v>
      </c>
      <c r="H2" s="47">
        <f>'Gasoline+diesel'!H3</f>
        <v>2.3379289685446191E-5</v>
      </c>
      <c r="I2" s="47">
        <f>'Gasoline+diesel'!I3</f>
        <v>2.3544520323152857E-5</v>
      </c>
      <c r="J2" s="47">
        <f>'Gasoline+diesel'!J3</f>
        <v>2.3839405932909977E-5</v>
      </c>
      <c r="K2" s="47">
        <f>'Gasoline+diesel'!K3</f>
        <v>2.4050982294674954E-5</v>
      </c>
      <c r="L2" s="47">
        <f>'Gasoline+diesel'!L3</f>
        <v>2.7726415481364389E-5</v>
      </c>
      <c r="M2" s="47">
        <f>'Gasoline+diesel'!M3</f>
        <v>2.7892549170734881E-5</v>
      </c>
      <c r="N2" s="47">
        <f>'Gasoline+diesel'!N3</f>
        <v>2.8010732704323105E-5</v>
      </c>
      <c r="O2" s="47">
        <f>'Gasoline+diesel'!O3</f>
        <v>2.8827850408937318E-5</v>
      </c>
      <c r="P2" s="47">
        <f>'Gasoline+diesel'!P3</f>
        <v>2.9035410227383451E-5</v>
      </c>
      <c r="Q2" s="47">
        <f>'Gasoline+diesel'!Q3</f>
        <v>2.9289776733553459E-5</v>
      </c>
      <c r="R2" s="47">
        <f>'Gasoline+diesel'!R3</f>
        <v>2.9529557316150031E-5</v>
      </c>
      <c r="S2" s="47">
        <f>'Gasoline+diesel'!S3</f>
        <v>2.9679350638340593E-5</v>
      </c>
      <c r="T2" s="47">
        <f>'Gasoline+diesel'!T3</f>
        <v>2.9971831090696047E-5</v>
      </c>
      <c r="U2" s="47">
        <f>'Gasoline+diesel'!U3</f>
        <v>3.0251854596062853E-5</v>
      </c>
      <c r="V2" s="47">
        <f>'Gasoline+diesel'!V3</f>
        <v>3.0421736595584717E-5</v>
      </c>
      <c r="W2" s="47">
        <f>'Gasoline+diesel'!W3</f>
        <v>3.0646854758482334E-5</v>
      </c>
      <c r="X2" s="47">
        <f>'Gasoline+diesel'!X3</f>
        <v>3.104239337414911E-5</v>
      </c>
      <c r="Y2" s="47">
        <f>'Gasoline+diesel'!Y3</f>
        <v>3.1295365067848264E-5</v>
      </c>
      <c r="Z2" s="47">
        <f>'Gasoline+diesel'!Z3</f>
        <v>3.1505927110857727E-5</v>
      </c>
      <c r="AA2" s="47">
        <f>'Gasoline+diesel'!AA3</f>
        <v>3.1713407452809779E-5</v>
      </c>
      <c r="AB2" s="47">
        <f>'Gasoline+diesel'!AB3</f>
        <v>3.2014448517032293E-5</v>
      </c>
      <c r="AC2" s="47">
        <f>'Gasoline+diesel'!AC3</f>
        <v>3.2263460294414623E-5</v>
      </c>
      <c r="AD2" s="47">
        <f>'Gasoline+diesel'!AD3</f>
        <v>3.2579490625417952E-5</v>
      </c>
      <c r="AE2" s="47">
        <f>'Gasoline+diesel'!AE3</f>
        <v>3.2827449339253911E-5</v>
      </c>
      <c r="AF2" s="47">
        <f>'Gasoline+diesel'!AF3</f>
        <v>3.3096641191935711E-5</v>
      </c>
      <c r="AG2" s="39"/>
      <c r="AH2" s="39"/>
    </row>
    <row r="3" spans="1:34" x14ac:dyDescent="0.25">
      <c r="A3" s="13" t="s">
        <v>260</v>
      </c>
      <c r="B3" s="47">
        <f>B2</f>
        <v>1.897357191997614E-5</v>
      </c>
      <c r="C3" s="47">
        <f t="shared" ref="C3:AF3" si="0">C2</f>
        <v>2.2729335166760664E-5</v>
      </c>
      <c r="D3" s="47">
        <f t="shared" si="0"/>
        <v>2.202093407587521E-5</v>
      </c>
      <c r="E3" s="47">
        <f t="shared" si="0"/>
        <v>2.2360179490795165E-5</v>
      </c>
      <c r="F3" s="47">
        <f t="shared" si="0"/>
        <v>2.2608612083226983E-5</v>
      </c>
      <c r="G3" s="47">
        <f t="shared" si="0"/>
        <v>2.2966226502837906E-5</v>
      </c>
      <c r="H3" s="47">
        <f t="shared" si="0"/>
        <v>2.3379289685446191E-5</v>
      </c>
      <c r="I3" s="47">
        <f t="shared" si="0"/>
        <v>2.3544520323152857E-5</v>
      </c>
      <c r="J3" s="47">
        <f t="shared" si="0"/>
        <v>2.3839405932909977E-5</v>
      </c>
      <c r="K3" s="47">
        <f t="shared" si="0"/>
        <v>2.4050982294674954E-5</v>
      </c>
      <c r="L3" s="47">
        <f t="shared" si="0"/>
        <v>2.7726415481364389E-5</v>
      </c>
      <c r="M3" s="47">
        <f t="shared" si="0"/>
        <v>2.7892549170734881E-5</v>
      </c>
      <c r="N3" s="47">
        <f t="shared" si="0"/>
        <v>2.8010732704323105E-5</v>
      </c>
      <c r="O3" s="47">
        <f t="shared" si="0"/>
        <v>2.8827850408937318E-5</v>
      </c>
      <c r="P3" s="47">
        <f t="shared" si="0"/>
        <v>2.9035410227383451E-5</v>
      </c>
      <c r="Q3" s="47">
        <f t="shared" si="0"/>
        <v>2.9289776733553459E-5</v>
      </c>
      <c r="R3" s="47">
        <f t="shared" si="0"/>
        <v>2.9529557316150031E-5</v>
      </c>
      <c r="S3" s="47">
        <f t="shared" si="0"/>
        <v>2.9679350638340593E-5</v>
      </c>
      <c r="T3" s="47">
        <f t="shared" si="0"/>
        <v>2.9971831090696047E-5</v>
      </c>
      <c r="U3" s="47">
        <f t="shared" si="0"/>
        <v>3.0251854596062853E-5</v>
      </c>
      <c r="V3" s="47">
        <f t="shared" si="0"/>
        <v>3.0421736595584717E-5</v>
      </c>
      <c r="W3" s="47">
        <f t="shared" si="0"/>
        <v>3.0646854758482334E-5</v>
      </c>
      <c r="X3" s="47">
        <f t="shared" si="0"/>
        <v>3.104239337414911E-5</v>
      </c>
      <c r="Y3" s="47">
        <f t="shared" si="0"/>
        <v>3.1295365067848264E-5</v>
      </c>
      <c r="Z3" s="47">
        <f t="shared" si="0"/>
        <v>3.1505927110857727E-5</v>
      </c>
      <c r="AA3" s="47">
        <f t="shared" si="0"/>
        <v>3.1713407452809779E-5</v>
      </c>
      <c r="AB3" s="47">
        <f t="shared" si="0"/>
        <v>3.2014448517032293E-5</v>
      </c>
      <c r="AC3" s="47">
        <f t="shared" si="0"/>
        <v>3.2263460294414623E-5</v>
      </c>
      <c r="AD3" s="47">
        <f t="shared" si="0"/>
        <v>3.2579490625417952E-5</v>
      </c>
      <c r="AE3" s="47">
        <f t="shared" si="0"/>
        <v>3.2827449339253911E-5</v>
      </c>
      <c r="AF3" s="47">
        <f t="shared" si="0"/>
        <v>3.3096641191935711E-5</v>
      </c>
    </row>
    <row r="4" spans="1:34" x14ac:dyDescent="0.25">
      <c r="A4" s="13" t="s">
        <v>261</v>
      </c>
      <c r="B4" s="47">
        <f>B2</f>
        <v>1.897357191997614E-5</v>
      </c>
      <c r="C4" s="47">
        <f t="shared" ref="C4:AF4" si="1">C2</f>
        <v>2.2729335166760664E-5</v>
      </c>
      <c r="D4" s="47">
        <f t="shared" si="1"/>
        <v>2.202093407587521E-5</v>
      </c>
      <c r="E4" s="47">
        <f t="shared" si="1"/>
        <v>2.2360179490795165E-5</v>
      </c>
      <c r="F4" s="47">
        <f t="shared" si="1"/>
        <v>2.2608612083226983E-5</v>
      </c>
      <c r="G4" s="47">
        <f t="shared" si="1"/>
        <v>2.2966226502837906E-5</v>
      </c>
      <c r="H4" s="47">
        <f t="shared" si="1"/>
        <v>2.3379289685446191E-5</v>
      </c>
      <c r="I4" s="47">
        <f t="shared" si="1"/>
        <v>2.3544520323152857E-5</v>
      </c>
      <c r="J4" s="47">
        <f t="shared" si="1"/>
        <v>2.3839405932909977E-5</v>
      </c>
      <c r="K4" s="47">
        <f t="shared" si="1"/>
        <v>2.4050982294674954E-5</v>
      </c>
      <c r="L4" s="47">
        <f t="shared" si="1"/>
        <v>2.7726415481364389E-5</v>
      </c>
      <c r="M4" s="47">
        <f t="shared" si="1"/>
        <v>2.7892549170734881E-5</v>
      </c>
      <c r="N4" s="47">
        <f t="shared" si="1"/>
        <v>2.8010732704323105E-5</v>
      </c>
      <c r="O4" s="47">
        <f t="shared" si="1"/>
        <v>2.8827850408937318E-5</v>
      </c>
      <c r="P4" s="47">
        <f t="shared" si="1"/>
        <v>2.9035410227383451E-5</v>
      </c>
      <c r="Q4" s="47">
        <f t="shared" si="1"/>
        <v>2.9289776733553459E-5</v>
      </c>
      <c r="R4" s="47">
        <f t="shared" si="1"/>
        <v>2.9529557316150031E-5</v>
      </c>
      <c r="S4" s="47">
        <f t="shared" si="1"/>
        <v>2.9679350638340593E-5</v>
      </c>
      <c r="T4" s="47">
        <f t="shared" si="1"/>
        <v>2.9971831090696047E-5</v>
      </c>
      <c r="U4" s="47">
        <f t="shared" si="1"/>
        <v>3.0251854596062853E-5</v>
      </c>
      <c r="V4" s="47">
        <f t="shared" si="1"/>
        <v>3.0421736595584717E-5</v>
      </c>
      <c r="W4" s="47">
        <f t="shared" si="1"/>
        <v>3.0646854758482334E-5</v>
      </c>
      <c r="X4" s="47">
        <f t="shared" si="1"/>
        <v>3.104239337414911E-5</v>
      </c>
      <c r="Y4" s="47">
        <f t="shared" si="1"/>
        <v>3.1295365067848264E-5</v>
      </c>
      <c r="Z4" s="47">
        <f t="shared" si="1"/>
        <v>3.1505927110857727E-5</v>
      </c>
      <c r="AA4" s="47">
        <f t="shared" si="1"/>
        <v>3.1713407452809779E-5</v>
      </c>
      <c r="AB4" s="47">
        <f t="shared" si="1"/>
        <v>3.2014448517032293E-5</v>
      </c>
      <c r="AC4" s="47">
        <f t="shared" si="1"/>
        <v>3.2263460294414623E-5</v>
      </c>
      <c r="AD4" s="47">
        <f t="shared" si="1"/>
        <v>3.2579490625417952E-5</v>
      </c>
      <c r="AE4" s="47">
        <f t="shared" si="1"/>
        <v>3.2827449339253911E-5</v>
      </c>
      <c r="AF4" s="47">
        <f t="shared" si="1"/>
        <v>3.3096641191935711E-5</v>
      </c>
    </row>
    <row r="5" spans="1:34" x14ac:dyDescent="0.25">
      <c r="A5" s="13" t="s">
        <v>262</v>
      </c>
      <c r="B5" s="47">
        <f>B2</f>
        <v>1.897357191997614E-5</v>
      </c>
      <c r="C5" s="47">
        <f t="shared" ref="C5:AF5" si="2">C2</f>
        <v>2.2729335166760664E-5</v>
      </c>
      <c r="D5" s="47">
        <f t="shared" si="2"/>
        <v>2.202093407587521E-5</v>
      </c>
      <c r="E5" s="47">
        <f t="shared" si="2"/>
        <v>2.2360179490795165E-5</v>
      </c>
      <c r="F5" s="47">
        <f t="shared" si="2"/>
        <v>2.2608612083226983E-5</v>
      </c>
      <c r="G5" s="47">
        <f t="shared" si="2"/>
        <v>2.2966226502837906E-5</v>
      </c>
      <c r="H5" s="47">
        <f t="shared" si="2"/>
        <v>2.3379289685446191E-5</v>
      </c>
      <c r="I5" s="47">
        <f t="shared" si="2"/>
        <v>2.3544520323152857E-5</v>
      </c>
      <c r="J5" s="47">
        <f t="shared" si="2"/>
        <v>2.3839405932909977E-5</v>
      </c>
      <c r="K5" s="47">
        <f t="shared" si="2"/>
        <v>2.4050982294674954E-5</v>
      </c>
      <c r="L5" s="47">
        <f t="shared" si="2"/>
        <v>2.7726415481364389E-5</v>
      </c>
      <c r="M5" s="47">
        <f t="shared" si="2"/>
        <v>2.7892549170734881E-5</v>
      </c>
      <c r="N5" s="47">
        <f t="shared" si="2"/>
        <v>2.8010732704323105E-5</v>
      </c>
      <c r="O5" s="47">
        <f t="shared" si="2"/>
        <v>2.8827850408937318E-5</v>
      </c>
      <c r="P5" s="47">
        <f t="shared" si="2"/>
        <v>2.9035410227383451E-5</v>
      </c>
      <c r="Q5" s="47">
        <f t="shared" si="2"/>
        <v>2.9289776733553459E-5</v>
      </c>
      <c r="R5" s="47">
        <f t="shared" si="2"/>
        <v>2.9529557316150031E-5</v>
      </c>
      <c r="S5" s="47">
        <f t="shared" si="2"/>
        <v>2.9679350638340593E-5</v>
      </c>
      <c r="T5" s="47">
        <f t="shared" si="2"/>
        <v>2.9971831090696047E-5</v>
      </c>
      <c r="U5" s="47">
        <f t="shared" si="2"/>
        <v>3.0251854596062853E-5</v>
      </c>
      <c r="V5" s="47">
        <f t="shared" si="2"/>
        <v>3.0421736595584717E-5</v>
      </c>
      <c r="W5" s="47">
        <f t="shared" si="2"/>
        <v>3.0646854758482334E-5</v>
      </c>
      <c r="X5" s="47">
        <f t="shared" si="2"/>
        <v>3.104239337414911E-5</v>
      </c>
      <c r="Y5" s="47">
        <f t="shared" si="2"/>
        <v>3.1295365067848264E-5</v>
      </c>
      <c r="Z5" s="47">
        <f t="shared" si="2"/>
        <v>3.1505927110857727E-5</v>
      </c>
      <c r="AA5" s="47">
        <f t="shared" si="2"/>
        <v>3.1713407452809779E-5</v>
      </c>
      <c r="AB5" s="47">
        <f t="shared" si="2"/>
        <v>3.2014448517032293E-5</v>
      </c>
      <c r="AC5" s="47">
        <f t="shared" si="2"/>
        <v>3.2263460294414623E-5</v>
      </c>
      <c r="AD5" s="47">
        <f t="shared" si="2"/>
        <v>3.2579490625417952E-5</v>
      </c>
      <c r="AE5" s="47">
        <f t="shared" si="2"/>
        <v>3.2827449339253911E-5</v>
      </c>
      <c r="AF5" s="47">
        <f t="shared" si="2"/>
        <v>3.3096641191935711E-5</v>
      </c>
    </row>
    <row r="6" spans="1:34" x14ac:dyDescent="0.25">
      <c r="A6" s="13" t="s">
        <v>263</v>
      </c>
      <c r="B6" s="47">
        <f>B2</f>
        <v>1.897357191997614E-5</v>
      </c>
      <c r="C6" s="47">
        <f t="shared" ref="C6:AF6" si="3">C2</f>
        <v>2.2729335166760664E-5</v>
      </c>
      <c r="D6" s="47">
        <f t="shared" si="3"/>
        <v>2.202093407587521E-5</v>
      </c>
      <c r="E6" s="47">
        <f t="shared" si="3"/>
        <v>2.2360179490795165E-5</v>
      </c>
      <c r="F6" s="47">
        <f t="shared" si="3"/>
        <v>2.2608612083226983E-5</v>
      </c>
      <c r="G6" s="47">
        <f t="shared" si="3"/>
        <v>2.2966226502837906E-5</v>
      </c>
      <c r="H6" s="47">
        <f t="shared" si="3"/>
        <v>2.3379289685446191E-5</v>
      </c>
      <c r="I6" s="47">
        <f t="shared" si="3"/>
        <v>2.3544520323152857E-5</v>
      </c>
      <c r="J6" s="47">
        <f t="shared" si="3"/>
        <v>2.3839405932909977E-5</v>
      </c>
      <c r="K6" s="47">
        <f t="shared" si="3"/>
        <v>2.4050982294674954E-5</v>
      </c>
      <c r="L6" s="47">
        <f t="shared" si="3"/>
        <v>2.7726415481364389E-5</v>
      </c>
      <c r="M6" s="47">
        <f t="shared" si="3"/>
        <v>2.7892549170734881E-5</v>
      </c>
      <c r="N6" s="47">
        <f t="shared" si="3"/>
        <v>2.8010732704323105E-5</v>
      </c>
      <c r="O6" s="47">
        <f t="shared" si="3"/>
        <v>2.8827850408937318E-5</v>
      </c>
      <c r="P6" s="47">
        <f t="shared" si="3"/>
        <v>2.9035410227383451E-5</v>
      </c>
      <c r="Q6" s="47">
        <f t="shared" si="3"/>
        <v>2.9289776733553459E-5</v>
      </c>
      <c r="R6" s="47">
        <f t="shared" si="3"/>
        <v>2.9529557316150031E-5</v>
      </c>
      <c r="S6" s="47">
        <f t="shared" si="3"/>
        <v>2.9679350638340593E-5</v>
      </c>
      <c r="T6" s="47">
        <f t="shared" si="3"/>
        <v>2.9971831090696047E-5</v>
      </c>
      <c r="U6" s="47">
        <f t="shared" si="3"/>
        <v>3.0251854596062853E-5</v>
      </c>
      <c r="V6" s="47">
        <f t="shared" si="3"/>
        <v>3.0421736595584717E-5</v>
      </c>
      <c r="W6" s="47">
        <f t="shared" si="3"/>
        <v>3.0646854758482334E-5</v>
      </c>
      <c r="X6" s="47">
        <f t="shared" si="3"/>
        <v>3.104239337414911E-5</v>
      </c>
      <c r="Y6" s="47">
        <f t="shared" si="3"/>
        <v>3.1295365067848264E-5</v>
      </c>
      <c r="Z6" s="47">
        <f t="shared" si="3"/>
        <v>3.1505927110857727E-5</v>
      </c>
      <c r="AA6" s="47">
        <f t="shared" si="3"/>
        <v>3.1713407452809779E-5</v>
      </c>
      <c r="AB6" s="47">
        <f t="shared" si="3"/>
        <v>3.2014448517032293E-5</v>
      </c>
      <c r="AC6" s="47">
        <f t="shared" si="3"/>
        <v>3.2263460294414623E-5</v>
      </c>
      <c r="AD6" s="47">
        <f t="shared" si="3"/>
        <v>3.2579490625417952E-5</v>
      </c>
      <c r="AE6" s="47">
        <f t="shared" si="3"/>
        <v>3.2827449339253911E-5</v>
      </c>
      <c r="AF6" s="47">
        <f t="shared" si="3"/>
        <v>3.3096641191935711E-5</v>
      </c>
    </row>
    <row r="7" spans="1:34" x14ac:dyDescent="0.25">
      <c r="A7" s="13" t="s">
        <v>264</v>
      </c>
      <c r="B7" s="47">
        <f>B2</f>
        <v>1.897357191997614E-5</v>
      </c>
      <c r="C7" s="47">
        <f t="shared" ref="C7:AF7" si="4">C2</f>
        <v>2.2729335166760664E-5</v>
      </c>
      <c r="D7" s="47">
        <f t="shared" si="4"/>
        <v>2.202093407587521E-5</v>
      </c>
      <c r="E7" s="47">
        <f t="shared" si="4"/>
        <v>2.2360179490795165E-5</v>
      </c>
      <c r="F7" s="47">
        <f t="shared" si="4"/>
        <v>2.2608612083226983E-5</v>
      </c>
      <c r="G7" s="47">
        <f t="shared" si="4"/>
        <v>2.2966226502837906E-5</v>
      </c>
      <c r="H7" s="47">
        <f t="shared" si="4"/>
        <v>2.3379289685446191E-5</v>
      </c>
      <c r="I7" s="47">
        <f t="shared" si="4"/>
        <v>2.3544520323152857E-5</v>
      </c>
      <c r="J7" s="47">
        <f t="shared" si="4"/>
        <v>2.3839405932909977E-5</v>
      </c>
      <c r="K7" s="47">
        <f t="shared" si="4"/>
        <v>2.4050982294674954E-5</v>
      </c>
      <c r="L7" s="47">
        <f t="shared" si="4"/>
        <v>2.7726415481364389E-5</v>
      </c>
      <c r="M7" s="47">
        <f t="shared" si="4"/>
        <v>2.7892549170734881E-5</v>
      </c>
      <c r="N7" s="47">
        <f t="shared" si="4"/>
        <v>2.8010732704323105E-5</v>
      </c>
      <c r="O7" s="47">
        <f t="shared" si="4"/>
        <v>2.8827850408937318E-5</v>
      </c>
      <c r="P7" s="47">
        <f t="shared" si="4"/>
        <v>2.9035410227383451E-5</v>
      </c>
      <c r="Q7" s="47">
        <f t="shared" si="4"/>
        <v>2.9289776733553459E-5</v>
      </c>
      <c r="R7" s="47">
        <f t="shared" si="4"/>
        <v>2.9529557316150031E-5</v>
      </c>
      <c r="S7" s="47">
        <f t="shared" si="4"/>
        <v>2.9679350638340593E-5</v>
      </c>
      <c r="T7" s="47">
        <f t="shared" si="4"/>
        <v>2.9971831090696047E-5</v>
      </c>
      <c r="U7" s="47">
        <f t="shared" si="4"/>
        <v>3.0251854596062853E-5</v>
      </c>
      <c r="V7" s="47">
        <f t="shared" si="4"/>
        <v>3.0421736595584717E-5</v>
      </c>
      <c r="W7" s="47">
        <f t="shared" si="4"/>
        <v>3.0646854758482334E-5</v>
      </c>
      <c r="X7" s="47">
        <f t="shared" si="4"/>
        <v>3.104239337414911E-5</v>
      </c>
      <c r="Y7" s="47">
        <f t="shared" si="4"/>
        <v>3.1295365067848264E-5</v>
      </c>
      <c r="Z7" s="47">
        <f t="shared" si="4"/>
        <v>3.1505927110857727E-5</v>
      </c>
      <c r="AA7" s="47">
        <f t="shared" si="4"/>
        <v>3.1713407452809779E-5</v>
      </c>
      <c r="AB7" s="47">
        <f t="shared" si="4"/>
        <v>3.2014448517032293E-5</v>
      </c>
      <c r="AC7" s="47">
        <f t="shared" si="4"/>
        <v>3.2263460294414623E-5</v>
      </c>
      <c r="AD7" s="47">
        <f t="shared" si="4"/>
        <v>3.2579490625417952E-5</v>
      </c>
      <c r="AE7" s="47">
        <f t="shared" si="4"/>
        <v>3.2827449339253911E-5</v>
      </c>
      <c r="AF7" s="47">
        <f t="shared" si="4"/>
        <v>3.3096641191935711E-5</v>
      </c>
    </row>
    <row r="8" spans="1:34" x14ac:dyDescent="0.25">
      <c r="A8" s="13" t="s">
        <v>265</v>
      </c>
      <c r="B8" s="47">
        <v>0</v>
      </c>
      <c r="C8" s="47">
        <v>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0</v>
      </c>
      <c r="AE8" s="47">
        <v>0</v>
      </c>
      <c r="AF8" s="47">
        <v>0</v>
      </c>
    </row>
    <row r="9" spans="1:34" x14ac:dyDescent="0.25">
      <c r="A9" s="13" t="s">
        <v>266</v>
      </c>
      <c r="B9" s="47">
        <f>B2</f>
        <v>1.897357191997614E-5</v>
      </c>
      <c r="C9" s="47">
        <f t="shared" ref="C9:AF9" si="5">C2</f>
        <v>2.2729335166760664E-5</v>
      </c>
      <c r="D9" s="47">
        <f t="shared" si="5"/>
        <v>2.202093407587521E-5</v>
      </c>
      <c r="E9" s="47">
        <f t="shared" si="5"/>
        <v>2.2360179490795165E-5</v>
      </c>
      <c r="F9" s="47">
        <f t="shared" si="5"/>
        <v>2.2608612083226983E-5</v>
      </c>
      <c r="G9" s="47">
        <f t="shared" si="5"/>
        <v>2.2966226502837906E-5</v>
      </c>
      <c r="H9" s="47">
        <f t="shared" si="5"/>
        <v>2.3379289685446191E-5</v>
      </c>
      <c r="I9" s="47">
        <f t="shared" si="5"/>
        <v>2.3544520323152857E-5</v>
      </c>
      <c r="J9" s="47">
        <f t="shared" si="5"/>
        <v>2.3839405932909977E-5</v>
      </c>
      <c r="K9" s="47">
        <f t="shared" si="5"/>
        <v>2.4050982294674954E-5</v>
      </c>
      <c r="L9" s="47">
        <f t="shared" si="5"/>
        <v>2.7726415481364389E-5</v>
      </c>
      <c r="M9" s="47">
        <f t="shared" si="5"/>
        <v>2.7892549170734881E-5</v>
      </c>
      <c r="N9" s="47">
        <f t="shared" si="5"/>
        <v>2.8010732704323105E-5</v>
      </c>
      <c r="O9" s="47">
        <f t="shared" si="5"/>
        <v>2.8827850408937318E-5</v>
      </c>
      <c r="P9" s="47">
        <f t="shared" si="5"/>
        <v>2.9035410227383451E-5</v>
      </c>
      <c r="Q9" s="47">
        <f t="shared" si="5"/>
        <v>2.9289776733553459E-5</v>
      </c>
      <c r="R9" s="47">
        <f t="shared" si="5"/>
        <v>2.9529557316150031E-5</v>
      </c>
      <c r="S9" s="47">
        <f t="shared" si="5"/>
        <v>2.9679350638340593E-5</v>
      </c>
      <c r="T9" s="47">
        <f t="shared" si="5"/>
        <v>2.9971831090696047E-5</v>
      </c>
      <c r="U9" s="47">
        <f t="shared" si="5"/>
        <v>3.0251854596062853E-5</v>
      </c>
      <c r="V9" s="47">
        <f t="shared" si="5"/>
        <v>3.0421736595584717E-5</v>
      </c>
      <c r="W9" s="47">
        <f t="shared" si="5"/>
        <v>3.0646854758482334E-5</v>
      </c>
      <c r="X9" s="47">
        <f t="shared" si="5"/>
        <v>3.104239337414911E-5</v>
      </c>
      <c r="Y9" s="47">
        <f t="shared" si="5"/>
        <v>3.1295365067848264E-5</v>
      </c>
      <c r="Z9" s="47">
        <f t="shared" si="5"/>
        <v>3.1505927110857727E-5</v>
      </c>
      <c r="AA9" s="47">
        <f t="shared" si="5"/>
        <v>3.1713407452809779E-5</v>
      </c>
      <c r="AB9" s="47">
        <f t="shared" si="5"/>
        <v>3.2014448517032293E-5</v>
      </c>
      <c r="AC9" s="47">
        <f t="shared" si="5"/>
        <v>3.2263460294414623E-5</v>
      </c>
      <c r="AD9" s="47">
        <f t="shared" si="5"/>
        <v>3.2579490625417952E-5</v>
      </c>
      <c r="AE9" s="47">
        <f t="shared" si="5"/>
        <v>3.2827449339253911E-5</v>
      </c>
      <c r="AF9" s="47">
        <f t="shared" si="5"/>
        <v>3.3096641191935711E-5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9" sqref="B9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'Gasoline+diesel'!B16</f>
        <v>1.3460089749917715E-5</v>
      </c>
      <c r="C2" s="39">
        <f>'Gasoline+diesel'!C16</f>
        <v>1.6144165284596299E-5</v>
      </c>
      <c r="D2" s="39">
        <f>'Gasoline+diesel'!D16</f>
        <v>1.569061619216616E-5</v>
      </c>
      <c r="E2" s="39">
        <f>'Gasoline+diesel'!E16</f>
        <v>1.6375658799944249E-5</v>
      </c>
      <c r="F2" s="39">
        <f>'Gasoline+diesel'!F16</f>
        <v>1.7251436070331064E-5</v>
      </c>
      <c r="G2" s="39">
        <f>'Gasoline+diesel'!G16</f>
        <v>1.7921224448978717E-5</v>
      </c>
      <c r="H2" s="39">
        <f>'Gasoline+diesel'!H16</f>
        <v>1.8301051223610517E-5</v>
      </c>
      <c r="I2" s="39">
        <f>'Gasoline+diesel'!I16</f>
        <v>1.8379312618640564E-5</v>
      </c>
      <c r="J2" s="39">
        <f>'Gasoline+diesel'!J16</f>
        <v>1.8691705783808541E-5</v>
      </c>
      <c r="K2" s="39">
        <f>'Gasoline+diesel'!K16</f>
        <v>1.8891386206733016E-5</v>
      </c>
      <c r="L2" s="39">
        <f>'Gasoline+diesel'!L16</f>
        <v>2.1240232009114062E-5</v>
      </c>
      <c r="M2" s="39">
        <f>'Gasoline+diesel'!M16</f>
        <v>2.1446881758822493E-5</v>
      </c>
      <c r="N2" s="39">
        <f>'Gasoline+diesel'!N16</f>
        <v>2.156165766740908E-5</v>
      </c>
      <c r="O2" s="39">
        <f>'Gasoline+diesel'!O16</f>
        <v>2.2165938979569525E-5</v>
      </c>
      <c r="P2" s="39">
        <f>'Gasoline+diesel'!P16</f>
        <v>2.2289674464317912E-5</v>
      </c>
      <c r="Q2" s="39">
        <f>'Gasoline+diesel'!Q16</f>
        <v>2.2447069955320017E-5</v>
      </c>
      <c r="R2" s="39">
        <f>'Gasoline+diesel'!R16</f>
        <v>2.2666110216292056E-5</v>
      </c>
      <c r="S2" s="39">
        <f>'Gasoline+diesel'!S16</f>
        <v>2.2824717664011325E-5</v>
      </c>
      <c r="T2" s="39">
        <f>'Gasoline+diesel'!T16</f>
        <v>2.2993318573704954E-5</v>
      </c>
      <c r="U2" s="39">
        <f>'Gasoline+diesel'!U16</f>
        <v>2.3145021936135501E-5</v>
      </c>
      <c r="V2" s="39">
        <f>'Gasoline+diesel'!V16</f>
        <v>2.3144972045580326E-5</v>
      </c>
      <c r="W2" s="39">
        <f>'Gasoline+diesel'!W16</f>
        <v>2.3203669435060114E-5</v>
      </c>
      <c r="X2" s="39">
        <f>'Gasoline+diesel'!X16</f>
        <v>2.3547092222903762E-5</v>
      </c>
      <c r="Y2" s="39">
        <f>'Gasoline+diesel'!Y16</f>
        <v>2.3655139814465218E-5</v>
      </c>
      <c r="Z2" s="39">
        <f>'Gasoline+diesel'!Z16</f>
        <v>2.3811955807480332E-5</v>
      </c>
      <c r="AA2" s="39">
        <f>'Gasoline+diesel'!AA16</f>
        <v>2.4097244585344114E-5</v>
      </c>
      <c r="AB2" s="39">
        <f>'Gasoline+diesel'!AB16</f>
        <v>2.4081357129936499E-5</v>
      </c>
      <c r="AC2" s="39">
        <f>'Gasoline+diesel'!AC16</f>
        <v>2.4310466840036144E-5</v>
      </c>
      <c r="AD2" s="39">
        <f>'Gasoline+diesel'!AD16</f>
        <v>2.4464217250322727E-5</v>
      </c>
      <c r="AE2" s="39">
        <f>'Gasoline+diesel'!AE16</f>
        <v>2.4588936730328493E-5</v>
      </c>
      <c r="AF2" s="39">
        <f>'Gasoline+diesel'!AF16</f>
        <v>2.4720287816437066E-5</v>
      </c>
    </row>
    <row r="3" spans="1:34" x14ac:dyDescent="0.25">
      <c r="A3" s="13" t="s">
        <v>260</v>
      </c>
      <c r="B3" s="39">
        <f>'Gasoline+diesel'!B17</f>
        <v>1.0322498593907657E-5</v>
      </c>
      <c r="C3" s="39">
        <f>'Gasoline+diesel'!C17</f>
        <v>1.1329504586769294E-5</v>
      </c>
      <c r="D3" s="39">
        <f>'Gasoline+diesel'!D17</f>
        <v>1.1074707366097576E-5</v>
      </c>
      <c r="E3" s="39">
        <f>'Gasoline+diesel'!E17</f>
        <v>1.0723318963617478E-5</v>
      </c>
      <c r="F3" s="39">
        <f>'Gasoline+diesel'!F17</f>
        <v>1.0491554429669611E-5</v>
      </c>
      <c r="G3" s="39">
        <f>'Gasoline+diesel'!G17</f>
        <v>1.0112899673971029E-5</v>
      </c>
      <c r="H3" s="39">
        <f>'Gasoline+diesel'!H17</f>
        <v>1.0323810965618834E-5</v>
      </c>
      <c r="I3" s="39">
        <f>'Gasoline+diesel'!I17</f>
        <v>1.0338862957964254E-5</v>
      </c>
      <c r="J3" s="39">
        <f>'Gasoline+diesel'!J17</f>
        <v>1.0547492662073778E-5</v>
      </c>
      <c r="K3" s="39">
        <f>'Gasoline+diesel'!K17</f>
        <v>1.0651374001864448E-5</v>
      </c>
      <c r="L3" s="39">
        <f>'Gasoline+diesel'!L17</f>
        <v>1.0734485559104247E-5</v>
      </c>
      <c r="M3" s="39">
        <f>'Gasoline+diesel'!M17</f>
        <v>1.0894621427800781E-5</v>
      </c>
      <c r="N3" s="39">
        <f>'Gasoline+diesel'!N17</f>
        <v>1.0981673135747424E-5</v>
      </c>
      <c r="O3" s="39">
        <f>'Gasoline+diesel'!O17</f>
        <v>1.119253605263615E-5</v>
      </c>
      <c r="P3" s="39">
        <f>'Gasoline+diesel'!P17</f>
        <v>1.1311261001194655E-5</v>
      </c>
      <c r="Q3" s="39">
        <f>'Gasoline+diesel'!Q17</f>
        <v>1.1435049883324855E-5</v>
      </c>
      <c r="R3" s="39">
        <f>'Gasoline+diesel'!R17</f>
        <v>1.1584199365801972E-5</v>
      </c>
      <c r="S3" s="39">
        <f>'Gasoline+diesel'!S17</f>
        <v>1.1647862143527394E-5</v>
      </c>
      <c r="T3" s="39">
        <f>'Gasoline+diesel'!T17</f>
        <v>1.1773200081129764E-5</v>
      </c>
      <c r="U3" s="39">
        <f>'Gasoline+diesel'!U17</f>
        <v>1.1904976114416236E-5</v>
      </c>
      <c r="V3" s="39">
        <f>'Gasoline+diesel'!V17</f>
        <v>1.1945378075293393E-5</v>
      </c>
      <c r="W3" s="39">
        <f>'Gasoline+diesel'!W17</f>
        <v>1.2054576385857113E-5</v>
      </c>
      <c r="X3" s="39">
        <f>'Gasoline+diesel'!X17</f>
        <v>1.2263521854877575E-5</v>
      </c>
      <c r="Y3" s="39">
        <f>'Gasoline+diesel'!Y17</f>
        <v>1.2353814140092014E-5</v>
      </c>
      <c r="Z3" s="39">
        <f>'Gasoline+diesel'!Z17</f>
        <v>1.2472350905521779E-5</v>
      </c>
      <c r="AA3" s="39">
        <f>'Gasoline+diesel'!AA17</f>
        <v>1.2711313178348579E-5</v>
      </c>
      <c r="AB3" s="39">
        <f>'Gasoline+diesel'!AB17</f>
        <v>1.2724048498165611E-5</v>
      </c>
      <c r="AC3" s="39">
        <f>'Gasoline+diesel'!AC17</f>
        <v>1.294735595472611E-5</v>
      </c>
      <c r="AD3" s="39">
        <f>'Gasoline+diesel'!AD17</f>
        <v>1.3115407741417196E-5</v>
      </c>
      <c r="AE3" s="39">
        <f>'Gasoline+diesel'!AE17</f>
        <v>1.3243442438940748E-5</v>
      </c>
      <c r="AF3" s="39">
        <f>'Gasoline+diesel'!AF17</f>
        <v>1.3318609372285002E-5</v>
      </c>
    </row>
    <row r="4" spans="1:34" x14ac:dyDescent="0.25">
      <c r="A4" s="13" t="s">
        <v>261</v>
      </c>
      <c r="B4" s="39">
        <f>'Gasoline+diesel'!B18</f>
        <v>1.5072242879347596E-5</v>
      </c>
      <c r="C4" s="39">
        <f>'Gasoline+diesel'!C18</f>
        <v>1.6542607710816513E-5</v>
      </c>
      <c r="D4" s="39">
        <f>'Gasoline+diesel'!D18</f>
        <v>1.6170569336578956E-5</v>
      </c>
      <c r="E4" s="39">
        <f>'Gasoline+diesel'!E18</f>
        <v>1.6462165523792016E-5</v>
      </c>
      <c r="F4" s="39">
        <f>'Gasoline+diesel'!F18</f>
        <v>1.6918586469194595E-5</v>
      </c>
      <c r="G4" s="39">
        <f>'Gasoline+diesel'!G18</f>
        <v>1.7172612016286013E-5</v>
      </c>
      <c r="H4" s="39">
        <f>'Gasoline+diesel'!H18</f>
        <v>1.7463217921878522E-5</v>
      </c>
      <c r="I4" s="39">
        <f>'Gasoline+diesel'!I18</f>
        <v>1.7483955971821284E-5</v>
      </c>
      <c r="J4" s="39">
        <f>'Gasoline+diesel'!J18</f>
        <v>1.7771421102569921E-5</v>
      </c>
      <c r="K4" s="39">
        <f>'Gasoline+diesel'!K18</f>
        <v>1.7914554884493949E-5</v>
      </c>
      <c r="L4" s="39">
        <f>'Gasoline+diesel'!L18</f>
        <v>1.8111248106461933E-5</v>
      </c>
      <c r="M4" s="39">
        <f>'Gasoline+diesel'!M18</f>
        <v>1.8331895596269002E-5</v>
      </c>
      <c r="N4" s="39">
        <f>'Gasoline+diesel'!N18</f>
        <v>1.8451839795273947E-5</v>
      </c>
      <c r="O4" s="39">
        <f>'Gasoline+diesel'!O18</f>
        <v>1.8754059536203316E-5</v>
      </c>
      <c r="P4" s="39">
        <f>'Gasoline+diesel'!P18</f>
        <v>1.8917645709910327E-5</v>
      </c>
      <c r="Q4" s="39">
        <f>'Gasoline+diesel'!Q18</f>
        <v>1.9088208534827201E-5</v>
      </c>
      <c r="R4" s="39">
        <f>'Gasoline+diesel'!R18</f>
        <v>1.9293717607079895E-5</v>
      </c>
      <c r="S4" s="39">
        <f>'Gasoline+diesel'!S18</f>
        <v>1.9381435170921429E-5</v>
      </c>
      <c r="T4" s="39">
        <f>'Gasoline+diesel'!T18</f>
        <v>1.955413164255477E-5</v>
      </c>
      <c r="U4" s="39">
        <f>'Gasoline+diesel'!U18</f>
        <v>1.9735702561018419E-5</v>
      </c>
      <c r="V4" s="39">
        <f>'Gasoline+diesel'!V18</f>
        <v>1.9791370744246966E-5</v>
      </c>
      <c r="W4" s="39">
        <f>'Gasoline+diesel'!W18</f>
        <v>1.9941829094370318E-5</v>
      </c>
      <c r="X4" s="39">
        <f>'Gasoline+diesel'!X18</f>
        <v>2.0229727107099535E-5</v>
      </c>
      <c r="Y4" s="39">
        <f>'Gasoline+diesel'!Y18</f>
        <v>2.0354134897965149E-5</v>
      </c>
      <c r="Z4" s="39">
        <f>'Gasoline+diesel'!Z18</f>
        <v>2.0517463979328367E-5</v>
      </c>
      <c r="AA4" s="39">
        <f>'Gasoline+diesel'!AA18</f>
        <v>2.0846720898851922E-5</v>
      </c>
      <c r="AB4" s="39">
        <f>'Gasoline+diesel'!AB18</f>
        <v>2.0864267634430235E-5</v>
      </c>
      <c r="AC4" s="39">
        <f>'Gasoline+diesel'!AC18</f>
        <v>2.1171952968149943E-5</v>
      </c>
      <c r="AD4" s="39">
        <f>'Gasoline+diesel'!AD18</f>
        <v>2.1403505275092174E-5</v>
      </c>
      <c r="AE4" s="39">
        <f>'Gasoline+diesel'!AE18</f>
        <v>2.1579920430000312E-5</v>
      </c>
      <c r="AF4" s="39">
        <f>'Gasoline+diesel'!AF18</f>
        <v>2.1683489824338837E-5</v>
      </c>
    </row>
    <row r="5" spans="1:34" x14ac:dyDescent="0.25">
      <c r="A5" s="13" t="s">
        <v>262</v>
      </c>
      <c r="B5" s="39">
        <f>'Gasoline+diesel'!B19</f>
        <v>1.263808611632478E-5</v>
      </c>
      <c r="C5" s="39">
        <f>'Gasoline+diesel'!C19</f>
        <v>1.3870988048125649E-5</v>
      </c>
      <c r="D5" s="39">
        <f>'Gasoline+diesel'!D19</f>
        <v>1.355903361308703E-5</v>
      </c>
      <c r="E5" s="39">
        <f>'Gasoline+diesel'!E19</f>
        <v>1.3223891201280577E-5</v>
      </c>
      <c r="F5" s="39">
        <f>'Gasoline+diesel'!F19</f>
        <v>1.3032928754613933E-5</v>
      </c>
      <c r="G5" s="39">
        <f>'Gasoline+diesel'!G19</f>
        <v>1.2665506621379754E-5</v>
      </c>
      <c r="H5" s="39">
        <f>'Gasoline+diesel'!H19</f>
        <v>1.2922181468018388E-5</v>
      </c>
      <c r="I5" s="39">
        <f>'Gasoline+diesel'!I19</f>
        <v>1.2951005395931835E-5</v>
      </c>
      <c r="J5" s="39">
        <f>'Gasoline+diesel'!J19</f>
        <v>1.3167814272608729E-5</v>
      </c>
      <c r="K5" s="39">
        <f>'Gasoline+diesel'!K19</f>
        <v>1.3296981788117933E-5</v>
      </c>
      <c r="L5" s="39">
        <f>'Gasoline+diesel'!L19</f>
        <v>1.4881375703891172E-5</v>
      </c>
      <c r="M5" s="39">
        <f>'Gasoline+diesel'!M19</f>
        <v>1.5053864982876393E-5</v>
      </c>
      <c r="N5" s="39">
        <f>'Gasoline+diesel'!N19</f>
        <v>1.5162350676067687E-5</v>
      </c>
      <c r="O5" s="39">
        <f>'Gasoline+diesel'!O19</f>
        <v>1.5600337724463219E-5</v>
      </c>
      <c r="P5" s="39">
        <f>'Gasoline+diesel'!P19</f>
        <v>1.5716175750703057E-5</v>
      </c>
      <c r="Q5" s="39">
        <f>'Gasoline+diesel'!Q19</f>
        <v>1.5854389639829256E-5</v>
      </c>
      <c r="R5" s="39">
        <f>'Gasoline+diesel'!R19</f>
        <v>1.6038028069532438E-5</v>
      </c>
      <c r="S5" s="39">
        <f>'Gasoline+diesel'!S19</f>
        <v>1.6102648453527524E-5</v>
      </c>
      <c r="T5" s="39">
        <f>'Gasoline+diesel'!T19</f>
        <v>1.6240555174687286E-5</v>
      </c>
      <c r="U5" s="39">
        <f>'Gasoline+diesel'!U19</f>
        <v>1.6383096500294672E-5</v>
      </c>
      <c r="V5" s="39">
        <f>'Gasoline+diesel'!V19</f>
        <v>1.6400662322119301E-5</v>
      </c>
      <c r="W5" s="39">
        <f>'Gasoline+diesel'!W19</f>
        <v>1.6516749037454216E-5</v>
      </c>
      <c r="X5" s="39">
        <f>'Gasoline+diesel'!X19</f>
        <v>1.6749830429547916E-5</v>
      </c>
      <c r="Y5" s="39">
        <f>'Gasoline+diesel'!Y19</f>
        <v>1.6854106259567827E-5</v>
      </c>
      <c r="Z5" s="39">
        <f>'Gasoline+diesel'!Z19</f>
        <v>1.6979049138296033E-5</v>
      </c>
      <c r="AA5" s="39">
        <f>'Gasoline+diesel'!AA19</f>
        <v>1.7231526433104626E-5</v>
      </c>
      <c r="AB5" s="39">
        <f>'Gasoline+diesel'!AB19</f>
        <v>1.7232175856360341E-5</v>
      </c>
      <c r="AC5" s="39">
        <f>'Gasoline+diesel'!AC19</f>
        <v>1.7451675376687199E-5</v>
      </c>
      <c r="AD5" s="39">
        <f>'Gasoline+diesel'!AD19</f>
        <v>1.7580866283744948E-5</v>
      </c>
      <c r="AE5" s="39">
        <f>'Gasoline+diesel'!AE19</f>
        <v>1.7698546702216394E-5</v>
      </c>
      <c r="AF5" s="39">
        <f>'Gasoline+diesel'!AF19</f>
        <v>1.782715836066407E-5</v>
      </c>
    </row>
    <row r="6" spans="1:34" x14ac:dyDescent="0.25">
      <c r="A6" s="13" t="s">
        <v>263</v>
      </c>
      <c r="B6" s="39">
        <f>'Gasoline+diesel'!B20</f>
        <v>1.2442795602385983E-5</v>
      </c>
      <c r="C6" s="39">
        <f>'Gasoline+diesel'!C20</f>
        <v>1.3656646069457037E-5</v>
      </c>
      <c r="D6" s="39">
        <f>'Gasoline+diesel'!D20</f>
        <v>1.3349512122377073E-5</v>
      </c>
      <c r="E6" s="39">
        <f>'Gasoline+diesel'!E20</f>
        <v>1.3057819089761349E-5</v>
      </c>
      <c r="F6" s="39">
        <f>'Gasoline+diesel'!F20</f>
        <v>1.2910923507946953E-5</v>
      </c>
      <c r="G6" s="39">
        <f>'Gasoline+diesel'!G20</f>
        <v>1.258692134603371E-5</v>
      </c>
      <c r="H6" s="39">
        <f>'Gasoline+diesel'!H20</f>
        <v>1.2845055952372823E-5</v>
      </c>
      <c r="I6" s="39">
        <f>'Gasoline+diesel'!I20</f>
        <v>1.2875670484637249E-5</v>
      </c>
      <c r="J6" s="39">
        <f>'Gasoline+diesel'!J20</f>
        <v>1.3087965596313846E-5</v>
      </c>
      <c r="K6" s="39">
        <f>'Gasoline+diesel'!K20</f>
        <v>1.3218292945084488E-5</v>
      </c>
      <c r="L6" s="39">
        <f>'Gasoline+diesel'!L20</f>
        <v>1.3299478822516309E-5</v>
      </c>
      <c r="M6" s="39">
        <f>'Gasoline+diesel'!M20</f>
        <v>1.3469477185339333E-5</v>
      </c>
      <c r="N6" s="39">
        <f>'Gasoline+diesel'!N20</f>
        <v>1.3578973090480245E-5</v>
      </c>
      <c r="O6" s="39">
        <f>'Gasoline+diesel'!O20</f>
        <v>1.3799902723755694E-5</v>
      </c>
      <c r="P6" s="39">
        <f>'Gasoline+diesel'!P20</f>
        <v>1.3911962328793719E-5</v>
      </c>
      <c r="Q6" s="39">
        <f>'Gasoline+diesel'!Q20</f>
        <v>1.4049035512727272E-5</v>
      </c>
      <c r="R6" s="39">
        <f>'Gasoline+diesel'!R20</f>
        <v>1.4234048164957321E-5</v>
      </c>
      <c r="S6" s="39">
        <f>'Gasoline+diesel'!S20</f>
        <v>1.4297046145562761E-5</v>
      </c>
      <c r="T6" s="39">
        <f>'Gasoline+diesel'!T20</f>
        <v>1.4433467655900044E-5</v>
      </c>
      <c r="U6" s="39">
        <f>'Gasoline+diesel'!U20</f>
        <v>1.4574057788949761E-5</v>
      </c>
      <c r="V6" s="39">
        <f>'Gasoline+diesel'!V20</f>
        <v>1.458683083711947E-5</v>
      </c>
      <c r="W6" s="39">
        <f>'Gasoline+diesel'!W20</f>
        <v>1.4700973217996284E-5</v>
      </c>
      <c r="X6" s="39">
        <f>'Gasoline+diesel'!X20</f>
        <v>1.493209500174914E-5</v>
      </c>
      <c r="Y6" s="39">
        <f>'Gasoline+diesel'!Y20</f>
        <v>1.503609436870623E-5</v>
      </c>
      <c r="Z6" s="39">
        <f>'Gasoline+diesel'!Z20</f>
        <v>1.5158758257099231E-5</v>
      </c>
      <c r="AA6" s="39">
        <f>'Gasoline+diesel'!AA20</f>
        <v>1.5406732037516458E-5</v>
      </c>
      <c r="AB6" s="39">
        <f>'Gasoline+diesel'!AB20</f>
        <v>1.5405084120213164E-5</v>
      </c>
      <c r="AC6" s="39">
        <f>'Gasoline+diesel'!AC20</f>
        <v>1.561773608613993E-5</v>
      </c>
      <c r="AD6" s="39">
        <f>'Gasoline+diesel'!AD20</f>
        <v>1.5735996110550585E-5</v>
      </c>
      <c r="AE6" s="39">
        <f>'Gasoline+diesel'!AE20</f>
        <v>1.5848439594945509E-5</v>
      </c>
      <c r="AF6" s="39">
        <f>'Gasoline+diesel'!AF20</f>
        <v>1.5983531961397464E-5</v>
      </c>
    </row>
    <row r="7" spans="1:34" x14ac:dyDescent="0.25">
      <c r="A7" s="13" t="s">
        <v>264</v>
      </c>
      <c r="B7">
        <f t="shared" ref="B7:AF7" si="0">B3</f>
        <v>1.0322498593907657E-5</v>
      </c>
      <c r="C7">
        <f t="shared" si="0"/>
        <v>1.1329504586769294E-5</v>
      </c>
      <c r="D7">
        <f t="shared" si="0"/>
        <v>1.1074707366097576E-5</v>
      </c>
      <c r="E7">
        <f t="shared" si="0"/>
        <v>1.0723318963617478E-5</v>
      </c>
      <c r="F7">
        <f t="shared" si="0"/>
        <v>1.0491554429669611E-5</v>
      </c>
      <c r="G7">
        <f t="shared" si="0"/>
        <v>1.0112899673971029E-5</v>
      </c>
      <c r="H7">
        <f t="shared" si="0"/>
        <v>1.0323810965618834E-5</v>
      </c>
      <c r="I7">
        <f t="shared" si="0"/>
        <v>1.0338862957964254E-5</v>
      </c>
      <c r="J7">
        <f t="shared" si="0"/>
        <v>1.0547492662073778E-5</v>
      </c>
      <c r="K7">
        <f t="shared" si="0"/>
        <v>1.0651374001864448E-5</v>
      </c>
      <c r="L7">
        <f t="shared" si="0"/>
        <v>1.0734485559104247E-5</v>
      </c>
      <c r="M7">
        <f t="shared" si="0"/>
        <v>1.0894621427800781E-5</v>
      </c>
      <c r="N7">
        <f t="shared" si="0"/>
        <v>1.0981673135747424E-5</v>
      </c>
      <c r="O7">
        <f t="shared" si="0"/>
        <v>1.119253605263615E-5</v>
      </c>
      <c r="P7">
        <f t="shared" si="0"/>
        <v>1.1311261001194655E-5</v>
      </c>
      <c r="Q7">
        <f t="shared" si="0"/>
        <v>1.1435049883324855E-5</v>
      </c>
      <c r="R7">
        <f t="shared" si="0"/>
        <v>1.1584199365801972E-5</v>
      </c>
      <c r="S7">
        <f t="shared" si="0"/>
        <v>1.1647862143527394E-5</v>
      </c>
      <c r="T7">
        <f t="shared" si="0"/>
        <v>1.1773200081129764E-5</v>
      </c>
      <c r="U7">
        <f t="shared" si="0"/>
        <v>1.1904976114416236E-5</v>
      </c>
      <c r="V7">
        <f t="shared" si="0"/>
        <v>1.1945378075293393E-5</v>
      </c>
      <c r="W7">
        <f t="shared" si="0"/>
        <v>1.2054576385857113E-5</v>
      </c>
      <c r="X7">
        <f t="shared" si="0"/>
        <v>1.2263521854877575E-5</v>
      </c>
      <c r="Y7">
        <f t="shared" si="0"/>
        <v>1.2353814140092014E-5</v>
      </c>
      <c r="Z7">
        <f t="shared" si="0"/>
        <v>1.2472350905521779E-5</v>
      </c>
      <c r="AA7">
        <f t="shared" si="0"/>
        <v>1.2711313178348579E-5</v>
      </c>
      <c r="AB7">
        <f t="shared" si="0"/>
        <v>1.2724048498165611E-5</v>
      </c>
      <c r="AC7">
        <f t="shared" si="0"/>
        <v>1.294735595472611E-5</v>
      </c>
      <c r="AD7">
        <f t="shared" si="0"/>
        <v>1.3115407741417196E-5</v>
      </c>
      <c r="AE7">
        <f t="shared" si="0"/>
        <v>1.3243442438940748E-5</v>
      </c>
      <c r="AF7">
        <f t="shared" si="0"/>
        <v>1.3318609372285002E-5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 s="47">
        <f>B3</f>
        <v>1.0322498593907657E-5</v>
      </c>
      <c r="C9" s="47">
        <f t="shared" ref="C9:AF9" si="1">C3</f>
        <v>1.1329504586769294E-5</v>
      </c>
      <c r="D9" s="47">
        <f t="shared" si="1"/>
        <v>1.1074707366097576E-5</v>
      </c>
      <c r="E9" s="47">
        <f t="shared" si="1"/>
        <v>1.0723318963617478E-5</v>
      </c>
      <c r="F9" s="47">
        <f t="shared" si="1"/>
        <v>1.0491554429669611E-5</v>
      </c>
      <c r="G9" s="47">
        <f t="shared" si="1"/>
        <v>1.0112899673971029E-5</v>
      </c>
      <c r="H9" s="47">
        <f t="shared" si="1"/>
        <v>1.0323810965618834E-5</v>
      </c>
      <c r="I9" s="47">
        <f t="shared" si="1"/>
        <v>1.0338862957964254E-5</v>
      </c>
      <c r="J9" s="47">
        <f t="shared" si="1"/>
        <v>1.0547492662073778E-5</v>
      </c>
      <c r="K9" s="47">
        <f t="shared" si="1"/>
        <v>1.0651374001864448E-5</v>
      </c>
      <c r="L9" s="47">
        <f t="shared" si="1"/>
        <v>1.0734485559104247E-5</v>
      </c>
      <c r="M9" s="47">
        <f t="shared" si="1"/>
        <v>1.0894621427800781E-5</v>
      </c>
      <c r="N9" s="47">
        <f t="shared" si="1"/>
        <v>1.0981673135747424E-5</v>
      </c>
      <c r="O9" s="47">
        <f t="shared" si="1"/>
        <v>1.119253605263615E-5</v>
      </c>
      <c r="P9" s="47">
        <f t="shared" si="1"/>
        <v>1.1311261001194655E-5</v>
      </c>
      <c r="Q9" s="47">
        <f t="shared" si="1"/>
        <v>1.1435049883324855E-5</v>
      </c>
      <c r="R9" s="47">
        <f t="shared" si="1"/>
        <v>1.1584199365801972E-5</v>
      </c>
      <c r="S9" s="47">
        <f t="shared" si="1"/>
        <v>1.1647862143527394E-5</v>
      </c>
      <c r="T9" s="47">
        <f t="shared" si="1"/>
        <v>1.1773200081129764E-5</v>
      </c>
      <c r="U9" s="47">
        <f t="shared" si="1"/>
        <v>1.1904976114416236E-5</v>
      </c>
      <c r="V9" s="47">
        <f t="shared" si="1"/>
        <v>1.1945378075293393E-5</v>
      </c>
      <c r="W9" s="47">
        <f t="shared" si="1"/>
        <v>1.2054576385857113E-5</v>
      </c>
      <c r="X9" s="47">
        <f t="shared" si="1"/>
        <v>1.2263521854877575E-5</v>
      </c>
      <c r="Y9" s="47">
        <f t="shared" si="1"/>
        <v>1.2353814140092014E-5</v>
      </c>
      <c r="Z9" s="47">
        <f t="shared" si="1"/>
        <v>1.2472350905521779E-5</v>
      </c>
      <c r="AA9" s="47">
        <f t="shared" si="1"/>
        <v>1.2711313178348579E-5</v>
      </c>
      <c r="AB9" s="47">
        <f t="shared" si="1"/>
        <v>1.2724048498165611E-5</v>
      </c>
      <c r="AC9" s="47">
        <f t="shared" si="1"/>
        <v>1.294735595472611E-5</v>
      </c>
      <c r="AD9" s="47">
        <f t="shared" si="1"/>
        <v>1.3115407741417196E-5</v>
      </c>
      <c r="AE9" s="47">
        <f t="shared" si="1"/>
        <v>1.3243442438940748E-5</v>
      </c>
      <c r="AF9" s="47">
        <f t="shared" si="1"/>
        <v>1.3318609372285002E-5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2" sqref="B2:AF2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'Gasoline+diesel'!B7</f>
        <v>2.0264957184650146E-5</v>
      </c>
      <c r="C2" s="39">
        <f>'Gasoline+diesel'!C7</f>
        <v>2.4234617471489587E-5</v>
      </c>
      <c r="D2" s="39">
        <f>'Gasoline+diesel'!D7</f>
        <v>2.3485533075070922E-5</v>
      </c>
      <c r="E2" s="39">
        <f>'Gasoline+diesel'!E7</f>
        <v>2.3844261273181791E-5</v>
      </c>
      <c r="F2" s="39">
        <f>'Gasoline+diesel'!F7</f>
        <v>2.4106961290088745E-5</v>
      </c>
      <c r="G2" s="39">
        <f>'Gasoline+diesel'!G7</f>
        <v>2.4485113420444762E-5</v>
      </c>
      <c r="H2" s="39">
        <f>'Gasoline+diesel'!H7</f>
        <v>2.492189872301982E-5</v>
      </c>
      <c r="I2" s="39">
        <f>'Gasoline+diesel'!I7</f>
        <v>2.5096618516804531E-5</v>
      </c>
      <c r="J2" s="39">
        <f>'Gasoline+diesel'!J7</f>
        <v>2.5408439336732062E-5</v>
      </c>
      <c r="K2" s="39">
        <f>'Gasoline+diesel'!K7</f>
        <v>2.5632166478443652E-5</v>
      </c>
      <c r="L2" s="39">
        <f>'Gasoline+diesel'!L7</f>
        <v>2.9518678915609818E-5</v>
      </c>
      <c r="M2" s="39">
        <f>'Gasoline+diesel'!M7</f>
        <v>2.9694353623099824E-5</v>
      </c>
      <c r="N2" s="39">
        <f>'Gasoline+diesel'!N7</f>
        <v>2.9819324408808106E-5</v>
      </c>
      <c r="O2" s="39">
        <f>'Gasoline+diesel'!O7</f>
        <v>3.0683368988128102E-5</v>
      </c>
      <c r="P2" s="39">
        <f>'Gasoline+diesel'!P7</f>
        <v>3.0902848917396912E-5</v>
      </c>
      <c r="Q2" s="39">
        <f>'Gasoline+diesel'!Q7</f>
        <v>3.1171823631291441E-5</v>
      </c>
      <c r="R2" s="39">
        <f>'Gasoline+diesel'!R7</f>
        <v>3.1425374755503802E-5</v>
      </c>
      <c r="S2" s="39">
        <f>'Gasoline+diesel'!S7</f>
        <v>3.1583770672427654E-5</v>
      </c>
      <c r="T2" s="39">
        <f>'Gasoline+diesel'!T7</f>
        <v>3.1893048207338133E-5</v>
      </c>
      <c r="U2" s="39">
        <f>'Gasoline+diesel'!U7</f>
        <v>3.2189153395768248E-5</v>
      </c>
      <c r="V2" s="39">
        <f>'Gasoline+diesel'!V7</f>
        <v>3.236879167796678E-5</v>
      </c>
      <c r="W2" s="39">
        <f>'Gasoline+diesel'!W7</f>
        <v>3.2606838323217227E-5</v>
      </c>
      <c r="X2" s="39">
        <f>'Gasoline+diesel'!X7</f>
        <v>3.3025092627154959E-5</v>
      </c>
      <c r="Y2" s="39">
        <f>'Gasoline+diesel'!Y7</f>
        <v>3.3292592424831406E-5</v>
      </c>
      <c r="Z2" s="39">
        <f>'Gasoline+diesel'!Z7</f>
        <v>3.3515246995703506E-5</v>
      </c>
      <c r="AA2" s="39">
        <f>'Gasoline+diesel'!AA7</f>
        <v>3.3734642884162158E-5</v>
      </c>
      <c r="AB2" s="39">
        <f>'Gasoline+diesel'!AB7</f>
        <v>3.4052972664835548E-5</v>
      </c>
      <c r="AC2" s="39">
        <f>'Gasoline+diesel'!AC7</f>
        <v>3.431628512914645E-5</v>
      </c>
      <c r="AD2" s="39">
        <f>'Gasoline+diesel'!AD7</f>
        <v>3.4650465006613492E-5</v>
      </c>
      <c r="AE2" s="39">
        <f>'Gasoline+diesel'!AE7</f>
        <v>3.491266393018996E-5</v>
      </c>
      <c r="AF2" s="39">
        <f>'Gasoline+diesel'!AF7</f>
        <v>3.5197315406707203E-5</v>
      </c>
      <c r="AG2" s="39"/>
      <c r="AH2" s="39"/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2" sqref="B2:AF2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'Gasoline+diesel'!B11</f>
        <v>1.8380799688741133E-5</v>
      </c>
      <c r="C2" s="39">
        <f>'Gasoline+diesel'!C11</f>
        <v>1.8758321819797227E-5</v>
      </c>
      <c r="D2" s="39">
        <f>'Gasoline+diesel'!D11</f>
        <v>1.8245981116977712E-5</v>
      </c>
      <c r="E2" s="39">
        <f>'Gasoline+diesel'!E11</f>
        <v>1.9019822839931664E-5</v>
      </c>
      <c r="F2" s="39">
        <f>'Gasoline+diesel'!F11</f>
        <v>2.000912333620033E-5</v>
      </c>
      <c r="G2" s="39">
        <f>'Gasoline+diesel'!G11</f>
        <v>2.0765733490170686E-5</v>
      </c>
      <c r="H2" s="39">
        <f>'Gasoline+diesel'!H11</f>
        <v>2.11947955694747E-5</v>
      </c>
      <c r="I2" s="39">
        <f>'Gasoline+diesel'!I11</f>
        <v>2.1283201651203347E-5</v>
      </c>
      <c r="J2" s="39">
        <f>'Gasoline+diesel'!J11</f>
        <v>2.1636088993432626E-5</v>
      </c>
      <c r="K2" s="39">
        <f>'Gasoline+diesel'!K11</f>
        <v>2.1861653127344288E-5</v>
      </c>
      <c r="L2" s="39">
        <f>'Gasoline+diesel'!L11</f>
        <v>2.4514969668578332E-5</v>
      </c>
      <c r="M2" s="39">
        <f>'Gasoline+diesel'!M11</f>
        <v>2.4748406533010825E-5</v>
      </c>
      <c r="N2" s="39">
        <f>'Gasoline+diesel'!N11</f>
        <v>2.4878060347015662E-5</v>
      </c>
      <c r="O2" s="39">
        <f>'Gasoline+diesel'!O11</f>
        <v>2.5560672036334983E-5</v>
      </c>
      <c r="P2" s="39">
        <f>'Gasoline+diesel'!P11</f>
        <v>2.5700446817671283E-5</v>
      </c>
      <c r="Q2" s="39">
        <f>'Gasoline+diesel'!Q11</f>
        <v>2.5878244806525304E-5</v>
      </c>
      <c r="R2" s="39">
        <f>'Gasoline+diesel'!R11</f>
        <v>2.6125678310693257E-5</v>
      </c>
      <c r="S2" s="39">
        <f>'Gasoline+diesel'!S11</f>
        <v>2.6304845356980344E-5</v>
      </c>
      <c r="T2" s="39">
        <f>'Gasoline+diesel'!T11</f>
        <v>2.6495301274564947E-5</v>
      </c>
      <c r="U2" s="39">
        <f>'Gasoline+diesel'!U11</f>
        <v>2.6666669288799748E-5</v>
      </c>
      <c r="V2" s="39">
        <f>'Gasoline+diesel'!V11</f>
        <v>2.6666612931147343E-5</v>
      </c>
      <c r="W2" s="39">
        <f>'Gasoline+diesel'!W11</f>
        <v>2.6732919009765234E-5</v>
      </c>
      <c r="X2" s="39">
        <f>'Gasoline+diesel'!X11</f>
        <v>2.7120858210669168E-5</v>
      </c>
      <c r="Y2" s="39">
        <f>'Gasoline+diesel'!Y11</f>
        <v>2.7242911544966331E-5</v>
      </c>
      <c r="Z2" s="39">
        <f>'Gasoline+diesel'!Z11</f>
        <v>2.7420054918011614E-5</v>
      </c>
      <c r="AA2" s="39">
        <f>'Gasoline+diesel'!AA11</f>
        <v>2.7742324448249442E-5</v>
      </c>
      <c r="AB2" s="39">
        <f>'Gasoline+diesel'!AB11</f>
        <v>2.7724377570600677E-5</v>
      </c>
      <c r="AC2" s="39">
        <f>'Gasoline+diesel'!AC11</f>
        <v>2.798318578310594E-5</v>
      </c>
      <c r="AD2" s="39">
        <f>'Gasoline+diesel'!AD11</f>
        <v>2.8156866195171036E-5</v>
      </c>
      <c r="AE2" s="39">
        <f>'Gasoline+diesel'!AE11</f>
        <v>2.829775252282096E-5</v>
      </c>
      <c r="AF2" s="39">
        <f>'Gasoline+diesel'!AF11</f>
        <v>2.8446130083036975E-5</v>
      </c>
      <c r="AG2" s="39"/>
      <c r="AH2" s="39"/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C11" sqref="C11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Jetkerosene!B3</f>
        <v>1.1483889681613627E-5</v>
      </c>
      <c r="C2" s="39">
        <f>Jetkerosene!C3</f>
        <v>6.1784089949024351E-6</v>
      </c>
      <c r="D2" s="39">
        <f>Jetkerosene!D3</f>
        <v>1.0133522671400153E-5</v>
      </c>
      <c r="E2" s="39">
        <f>Jetkerosene!E3</f>
        <v>1.0781218560405091E-5</v>
      </c>
      <c r="F2" s="39">
        <f>Jetkerosene!F3</f>
        <v>1.0763895779648563E-5</v>
      </c>
      <c r="G2" s="39">
        <f>Jetkerosene!G3</f>
        <v>1.1015535798414793E-5</v>
      </c>
      <c r="H2" s="39">
        <f>Jetkerosene!H3</f>
        <v>1.0991492992813444E-5</v>
      </c>
      <c r="I2" s="39">
        <f>Jetkerosene!I3</f>
        <v>1.1399322920815712E-5</v>
      </c>
      <c r="J2" s="39">
        <f>Jetkerosene!J3</f>
        <v>1.1417947599541838E-5</v>
      </c>
      <c r="K2" s="39">
        <f>Jetkerosene!K3</f>
        <v>1.1858044233537854E-5</v>
      </c>
      <c r="L2" s="39">
        <f>Jetkerosene!L3</f>
        <v>1.1779804016751384E-5</v>
      </c>
      <c r="M2" s="39">
        <f>Jetkerosene!M3</f>
        <v>1.2134549679615131E-5</v>
      </c>
      <c r="N2" s="39">
        <f>Jetkerosene!N3</f>
        <v>1.2440878658432423E-5</v>
      </c>
      <c r="O2" s="39">
        <f>Jetkerosene!O3</f>
        <v>1.2537861646010137E-5</v>
      </c>
      <c r="P2" s="39">
        <f>Jetkerosene!P3</f>
        <v>1.2950435714716107E-5</v>
      </c>
      <c r="Q2" s="39">
        <f>Jetkerosene!Q3</f>
        <v>1.319213002602759E-5</v>
      </c>
      <c r="R2" s="39">
        <f>Jetkerosene!R3</f>
        <v>1.3419652347667966E-5</v>
      </c>
      <c r="S2" s="39">
        <f>Jetkerosene!S3</f>
        <v>1.3630266021437175E-5</v>
      </c>
      <c r="T2" s="39">
        <f>Jetkerosene!T3</f>
        <v>1.3826927388502366E-5</v>
      </c>
      <c r="U2" s="39">
        <f>Jetkerosene!U3</f>
        <v>1.3992229644396709E-5</v>
      </c>
      <c r="V2" s="39">
        <f>Jetkerosene!V3</f>
        <v>1.4230113700994225E-5</v>
      </c>
      <c r="W2" s="39">
        <f>Jetkerosene!W3</f>
        <v>1.4295489423100727E-5</v>
      </c>
      <c r="X2" s="39">
        <f>Jetkerosene!X3</f>
        <v>1.4494121689772215E-5</v>
      </c>
      <c r="Y2" s="39">
        <f>Jetkerosene!Y3</f>
        <v>1.4823730014453212E-5</v>
      </c>
      <c r="Z2" s="39">
        <f>Jetkerosene!Z3</f>
        <v>1.4994600552390128E-5</v>
      </c>
      <c r="AA2" s="39">
        <f>Jetkerosene!AA3</f>
        <v>1.5192221907964373E-5</v>
      </c>
      <c r="AB2" s="39">
        <f>Jetkerosene!AB3</f>
        <v>1.5553960025763918E-5</v>
      </c>
      <c r="AC2" s="39">
        <f>Jetkerosene!AC3</f>
        <v>1.5583663005819079E-5</v>
      </c>
      <c r="AD2" s="39">
        <f>Jetkerosene!AD3</f>
        <v>1.5942121158498742E-5</v>
      </c>
      <c r="AE2" s="39">
        <f>Jetkerosene!AE3</f>
        <v>1.6234850386094401E-5</v>
      </c>
      <c r="AF2" s="39">
        <f>Jetkerosene!AF3</f>
        <v>1.6439359071700389E-5</v>
      </c>
      <c r="AG2" s="39"/>
      <c r="AH2" s="39"/>
    </row>
    <row r="3" spans="1:34" x14ac:dyDescent="0.25">
      <c r="A3" s="13" t="s">
        <v>260</v>
      </c>
      <c r="B3" s="31">
        <f>Jetkerosene!B4</f>
        <v>2.3914147220033092E-5</v>
      </c>
      <c r="C3" s="31">
        <f>Jetkerosene!C4</f>
        <v>1.9985841623025038E-5</v>
      </c>
      <c r="D3" s="31">
        <f>Jetkerosene!D4</f>
        <v>2.4704503525407217E-5</v>
      </c>
      <c r="E3" s="31">
        <f>Jetkerosene!E4</f>
        <v>2.4148906518659068E-5</v>
      </c>
      <c r="F3" s="31">
        <f>Jetkerosene!F4</f>
        <v>2.4988082759398827E-5</v>
      </c>
      <c r="G3" s="31">
        <f>Jetkerosene!G4</f>
        <v>2.6060908696273404E-5</v>
      </c>
      <c r="H3" s="31">
        <f>Jetkerosene!H4</f>
        <v>2.6881398527566917E-5</v>
      </c>
      <c r="I3" s="31">
        <f>Jetkerosene!I4</f>
        <v>2.7346685797656069E-5</v>
      </c>
      <c r="J3" s="31">
        <f>Jetkerosene!J4</f>
        <v>2.7442555897604129E-5</v>
      </c>
      <c r="K3" s="31">
        <f>Jetkerosene!K4</f>
        <v>2.7825237089988259E-5</v>
      </c>
      <c r="L3" s="31">
        <f>Jetkerosene!L4</f>
        <v>2.8069845330054641E-5</v>
      </c>
      <c r="M3" s="31">
        <f>Jetkerosene!M4</f>
        <v>3.0947178167661133E-5</v>
      </c>
      <c r="N3" s="31">
        <f>Jetkerosene!N4</f>
        <v>3.1200323823334439E-5</v>
      </c>
      <c r="O3" s="31">
        <f>Jetkerosene!O4</f>
        <v>3.1340924151549911E-5</v>
      </c>
      <c r="P3" s="31">
        <f>Jetkerosene!P4</f>
        <v>3.2081167917602417E-5</v>
      </c>
      <c r="Q3" s="31">
        <f>Jetkerosene!Q4</f>
        <v>3.2232743714141628E-5</v>
      </c>
      <c r="R3" s="31">
        <f>Jetkerosene!R4</f>
        <v>3.2425552971476648E-5</v>
      </c>
      <c r="S3" s="31">
        <f>Jetkerosene!S4</f>
        <v>3.2693876986196479E-5</v>
      </c>
      <c r="T3" s="31">
        <f>Jetkerosene!T4</f>
        <v>3.2888170888822611E-5</v>
      </c>
      <c r="U3" s="31">
        <f>Jetkerosene!U4</f>
        <v>3.3094706768453379E-5</v>
      </c>
      <c r="V3" s="31">
        <f>Jetkerosene!V4</f>
        <v>3.3280543176213413E-5</v>
      </c>
      <c r="W3" s="31">
        <f>Jetkerosene!W4</f>
        <v>3.328048206035279E-5</v>
      </c>
      <c r="X3" s="31">
        <f>Jetkerosene!X4</f>
        <v>3.3352386280740848E-5</v>
      </c>
      <c r="Y3" s="31">
        <f>Jetkerosene!Y4</f>
        <v>3.3773078717699971E-5</v>
      </c>
      <c r="Z3" s="31">
        <f>Jetkerosene!Z4</f>
        <v>3.3905436866927529E-5</v>
      </c>
      <c r="AA3" s="31">
        <f>Jetkerosene!AA4</f>
        <v>3.4097536240035316E-5</v>
      </c>
      <c r="AB3" s="31">
        <f>Jetkerosene!AB4</f>
        <v>3.4447014595709397E-5</v>
      </c>
      <c r="AC3" s="31">
        <f>Jetkerosene!AC4</f>
        <v>3.4427552484955254E-5</v>
      </c>
      <c r="AD3" s="31">
        <f>Jetkerosene!AD4</f>
        <v>3.4708211560836673E-5</v>
      </c>
      <c r="AE3" s="31">
        <f>Jetkerosene!AE4</f>
        <v>3.4896555599370235E-5</v>
      </c>
      <c r="AF3" s="31">
        <f>Jetkerosene!AF4</f>
        <v>3.5049336788729713E-5</v>
      </c>
    </row>
    <row r="4" spans="1:34" x14ac:dyDescent="0.25">
      <c r="A4" s="13" t="s">
        <v>261</v>
      </c>
      <c r="B4" s="39">
        <f>Jetkerosene!B5</f>
        <v>1.8975177295895667E-5</v>
      </c>
      <c r="C4" s="39">
        <f>Jetkerosene!C5</f>
        <v>1.5858181548991342E-5</v>
      </c>
      <c r="D4" s="39">
        <f>Jetkerosene!D5</f>
        <v>1.9602301938201116E-5</v>
      </c>
      <c r="E4" s="39">
        <f>Jetkerosene!E5</f>
        <v>1.9161451942125008E-5</v>
      </c>
      <c r="F4" s="39">
        <f>Jetkerosene!F5</f>
        <v>1.9827313777131229E-5</v>
      </c>
      <c r="G4" s="39">
        <f>Jetkerosene!G5</f>
        <v>2.0678569821201126E-5</v>
      </c>
      <c r="H4" s="39">
        <f>Jetkerosene!H5</f>
        <v>2.1329604536134706E-5</v>
      </c>
      <c r="I4" s="39">
        <f>Jetkerosene!I5</f>
        <v>2.1698796394085167E-5</v>
      </c>
      <c r="J4" s="39">
        <f>Jetkerosene!J5</f>
        <v>2.1774866518064576E-5</v>
      </c>
      <c r="K4" s="39">
        <f>Jetkerosene!K5</f>
        <v>2.207851286624841E-5</v>
      </c>
      <c r="L4" s="39">
        <f>Jetkerosene!L5</f>
        <v>2.2272602359826856E-5</v>
      </c>
      <c r="M4" s="39">
        <f>Jetkerosene!M5</f>
        <v>2.4555681920663069E-5</v>
      </c>
      <c r="N4" s="39">
        <f>Jetkerosene!N5</f>
        <v>2.4756545604150924E-5</v>
      </c>
      <c r="O4" s="39">
        <f>Jetkerosene!O5</f>
        <v>2.4868107857707466E-5</v>
      </c>
      <c r="P4" s="39">
        <f>Jetkerosene!P5</f>
        <v>2.5455469663829542E-5</v>
      </c>
      <c r="Q4" s="39">
        <f>Jetkerosene!Q5</f>
        <v>2.5575740630911687E-5</v>
      </c>
      <c r="R4" s="39">
        <f>Jetkerosene!R5</f>
        <v>2.5728729144721501E-5</v>
      </c>
      <c r="S4" s="39">
        <f>Jetkerosene!S5</f>
        <v>2.5941636412758648E-5</v>
      </c>
      <c r="T4" s="39">
        <f>Jetkerosene!T5</f>
        <v>2.6095802949241036E-5</v>
      </c>
      <c r="U4" s="39">
        <f>Jetkerosene!U5</f>
        <v>2.6259683136893079E-5</v>
      </c>
      <c r="V4" s="39">
        <f>Jetkerosene!V5</f>
        <v>2.640713889823944E-5</v>
      </c>
      <c r="W4" s="39">
        <f>Jetkerosene!W5</f>
        <v>2.6407090404589207E-5</v>
      </c>
      <c r="X4" s="39">
        <f>Jetkerosene!X5</f>
        <v>2.6464144303172038E-5</v>
      </c>
      <c r="Y4" s="39">
        <f>Jetkerosene!Y5</f>
        <v>2.6797951463632041E-5</v>
      </c>
      <c r="Z4" s="39">
        <f>Jetkerosene!Z5</f>
        <v>2.6902973788912598E-5</v>
      </c>
      <c r="AA4" s="39">
        <f>Jetkerosene!AA5</f>
        <v>2.7055399030323555E-5</v>
      </c>
      <c r="AB4" s="39">
        <f>Jetkerosene!AB5</f>
        <v>2.7332699897420275E-5</v>
      </c>
      <c r="AC4" s="39">
        <f>Jetkerosene!AC5</f>
        <v>2.7317257281017762E-5</v>
      </c>
      <c r="AD4" s="39">
        <f>Jetkerosene!AD5</f>
        <v>2.7539952059784157E-5</v>
      </c>
      <c r="AE4" s="39">
        <f>Jetkerosene!AE5</f>
        <v>2.7689397552902367E-5</v>
      </c>
      <c r="AF4" s="39">
        <f>Jetkerosene!AF5</f>
        <v>2.7810624963978327E-5</v>
      </c>
    </row>
    <row r="5" spans="1:34" x14ac:dyDescent="0.25">
      <c r="A5" s="13" t="s">
        <v>262</v>
      </c>
      <c r="B5" s="39">
        <f>Jetkerosene!B6</f>
        <v>1.8975177295895667E-5</v>
      </c>
      <c r="C5" s="39">
        <f>Jetkerosene!C6</f>
        <v>1.5858181548991342E-5</v>
      </c>
      <c r="D5" s="39">
        <f>Jetkerosene!D6</f>
        <v>1.9602301938201116E-5</v>
      </c>
      <c r="E5" s="39">
        <f>Jetkerosene!E6</f>
        <v>1.9161451942125008E-5</v>
      </c>
      <c r="F5" s="39">
        <f>Jetkerosene!F6</f>
        <v>1.9827313777131229E-5</v>
      </c>
      <c r="G5" s="39">
        <f>Jetkerosene!G6</f>
        <v>2.0678569821201126E-5</v>
      </c>
      <c r="H5" s="39">
        <f>Jetkerosene!H6</f>
        <v>2.1329604536134706E-5</v>
      </c>
      <c r="I5" s="39">
        <f>Jetkerosene!I6</f>
        <v>2.1698796394085167E-5</v>
      </c>
      <c r="J5" s="39">
        <f>Jetkerosene!J6</f>
        <v>2.1774866518064576E-5</v>
      </c>
      <c r="K5" s="39">
        <f>Jetkerosene!K6</f>
        <v>2.207851286624841E-5</v>
      </c>
      <c r="L5" s="39">
        <f>Jetkerosene!L6</f>
        <v>2.2272602359826856E-5</v>
      </c>
      <c r="M5" s="39">
        <f>Jetkerosene!M6</f>
        <v>2.4555681920663069E-5</v>
      </c>
      <c r="N5" s="39">
        <f>Jetkerosene!N6</f>
        <v>2.4756545604150924E-5</v>
      </c>
      <c r="O5" s="39">
        <f>Jetkerosene!O6</f>
        <v>2.4868107857707466E-5</v>
      </c>
      <c r="P5" s="39">
        <f>Jetkerosene!P6</f>
        <v>2.5455469663829542E-5</v>
      </c>
      <c r="Q5" s="39">
        <f>Jetkerosene!Q6</f>
        <v>2.5575740630911687E-5</v>
      </c>
      <c r="R5" s="39">
        <f>Jetkerosene!R6</f>
        <v>2.5728729144721501E-5</v>
      </c>
      <c r="S5" s="39">
        <f>Jetkerosene!S6</f>
        <v>2.5941636412758648E-5</v>
      </c>
      <c r="T5" s="39">
        <f>Jetkerosene!T6</f>
        <v>2.6095802949241036E-5</v>
      </c>
      <c r="U5" s="39">
        <f>Jetkerosene!U6</f>
        <v>2.6259683136893079E-5</v>
      </c>
      <c r="V5" s="39">
        <f>Jetkerosene!V6</f>
        <v>2.640713889823944E-5</v>
      </c>
      <c r="W5" s="39">
        <f>Jetkerosene!W6</f>
        <v>2.6407090404589207E-5</v>
      </c>
      <c r="X5" s="39">
        <f>Jetkerosene!X6</f>
        <v>2.6464144303172038E-5</v>
      </c>
      <c r="Y5" s="39">
        <f>Jetkerosene!Y6</f>
        <v>2.6797951463632041E-5</v>
      </c>
      <c r="Z5" s="39">
        <f>Jetkerosene!Z6</f>
        <v>2.6902973788912598E-5</v>
      </c>
      <c r="AA5" s="39">
        <f>Jetkerosene!AA6</f>
        <v>2.7055399030323555E-5</v>
      </c>
      <c r="AB5" s="39">
        <f>Jetkerosene!AB6</f>
        <v>2.7332699897420275E-5</v>
      </c>
      <c r="AC5" s="39">
        <f>Jetkerosene!AC6</f>
        <v>2.7317257281017762E-5</v>
      </c>
      <c r="AD5" s="39">
        <f>Jetkerosene!AD6</f>
        <v>2.7539952059784157E-5</v>
      </c>
      <c r="AE5" s="39">
        <f>Jetkerosene!AE6</f>
        <v>2.7689397552902367E-5</v>
      </c>
      <c r="AF5" s="39">
        <f>Jetkerosene!AF6</f>
        <v>2.7810624963978327E-5</v>
      </c>
    </row>
    <row r="6" spans="1:34" x14ac:dyDescent="0.25">
      <c r="A6" s="13" t="s">
        <v>263</v>
      </c>
      <c r="B6" s="31">
        <f>Jetkerosene!B7</f>
        <v>2.3914147220033092E-5</v>
      </c>
      <c r="C6" s="31">
        <f>Jetkerosene!C7</f>
        <v>1.9985841623025038E-5</v>
      </c>
      <c r="D6" s="31">
        <f>Jetkerosene!D7</f>
        <v>2.4704503525407217E-5</v>
      </c>
      <c r="E6" s="31">
        <f>Jetkerosene!E7</f>
        <v>2.4148906518659068E-5</v>
      </c>
      <c r="F6" s="31">
        <f>Jetkerosene!F7</f>
        <v>2.4988082759398827E-5</v>
      </c>
      <c r="G6" s="31">
        <f>Jetkerosene!G7</f>
        <v>2.6060908696273404E-5</v>
      </c>
      <c r="H6" s="31">
        <f>Jetkerosene!H7</f>
        <v>2.6881398527566917E-5</v>
      </c>
      <c r="I6" s="31">
        <f>Jetkerosene!I7</f>
        <v>2.7346685797656069E-5</v>
      </c>
      <c r="J6" s="31">
        <f>Jetkerosene!J7</f>
        <v>2.7442555897604129E-5</v>
      </c>
      <c r="K6" s="31">
        <f>Jetkerosene!K7</f>
        <v>2.7825237089988259E-5</v>
      </c>
      <c r="L6" s="31">
        <f>Jetkerosene!L7</f>
        <v>2.8069845330054641E-5</v>
      </c>
      <c r="M6" s="31">
        <f>Jetkerosene!M7</f>
        <v>3.0947178167661133E-5</v>
      </c>
      <c r="N6" s="31">
        <f>Jetkerosene!N7</f>
        <v>3.1200323823334439E-5</v>
      </c>
      <c r="O6" s="31">
        <f>Jetkerosene!O7</f>
        <v>3.1340924151549911E-5</v>
      </c>
      <c r="P6" s="31">
        <f>Jetkerosene!P7</f>
        <v>3.2081167917602417E-5</v>
      </c>
      <c r="Q6" s="31">
        <f>Jetkerosene!Q7</f>
        <v>3.2232743714141628E-5</v>
      </c>
      <c r="R6" s="31">
        <f>Jetkerosene!R7</f>
        <v>3.2425552971476648E-5</v>
      </c>
      <c r="S6" s="31">
        <f>Jetkerosene!S7</f>
        <v>3.2693876986196479E-5</v>
      </c>
      <c r="T6" s="31">
        <f>Jetkerosene!T7</f>
        <v>3.2888170888822611E-5</v>
      </c>
      <c r="U6" s="31">
        <f>Jetkerosene!U7</f>
        <v>3.3094706768453379E-5</v>
      </c>
      <c r="V6" s="31">
        <f>Jetkerosene!V7</f>
        <v>3.3280543176213413E-5</v>
      </c>
      <c r="W6" s="31">
        <f>Jetkerosene!W7</f>
        <v>3.328048206035279E-5</v>
      </c>
      <c r="X6" s="31">
        <f>Jetkerosene!X7</f>
        <v>3.3352386280740848E-5</v>
      </c>
      <c r="Y6" s="31">
        <f>Jetkerosene!Y7</f>
        <v>3.3773078717699971E-5</v>
      </c>
      <c r="Z6" s="31">
        <f>Jetkerosene!Z7</f>
        <v>3.3905436866927529E-5</v>
      </c>
      <c r="AA6" s="31">
        <f>Jetkerosene!AA7</f>
        <v>3.4097536240035316E-5</v>
      </c>
      <c r="AB6" s="31">
        <f>Jetkerosene!AB7</f>
        <v>3.4447014595709397E-5</v>
      </c>
      <c r="AC6" s="31">
        <f>Jetkerosene!AC7</f>
        <v>3.4427552484955254E-5</v>
      </c>
      <c r="AD6" s="31">
        <f>Jetkerosene!AD7</f>
        <v>3.4708211560836673E-5</v>
      </c>
      <c r="AE6" s="31">
        <f>Jetkerosene!AE7</f>
        <v>3.4896555599370235E-5</v>
      </c>
      <c r="AF6" s="31">
        <f>Jetkerosene!AF7</f>
        <v>3.5049336788729713E-5</v>
      </c>
    </row>
    <row r="7" spans="1:34" x14ac:dyDescent="0.25">
      <c r="A7" s="13" t="s">
        <v>264</v>
      </c>
      <c r="B7" s="31">
        <f>B6</f>
        <v>2.3914147220033092E-5</v>
      </c>
      <c r="C7" s="31">
        <f t="shared" ref="C7:AF7" si="0">C6</f>
        <v>1.9985841623025038E-5</v>
      </c>
      <c r="D7" s="31">
        <f t="shared" si="0"/>
        <v>2.4704503525407217E-5</v>
      </c>
      <c r="E7" s="31">
        <f t="shared" si="0"/>
        <v>2.4148906518659068E-5</v>
      </c>
      <c r="F7" s="31">
        <f t="shared" si="0"/>
        <v>2.4988082759398827E-5</v>
      </c>
      <c r="G7" s="31">
        <f t="shared" si="0"/>
        <v>2.6060908696273404E-5</v>
      </c>
      <c r="H7" s="31">
        <f t="shared" si="0"/>
        <v>2.6881398527566917E-5</v>
      </c>
      <c r="I7" s="31">
        <f t="shared" si="0"/>
        <v>2.7346685797656069E-5</v>
      </c>
      <c r="J7" s="31">
        <f t="shared" si="0"/>
        <v>2.7442555897604129E-5</v>
      </c>
      <c r="K7" s="31">
        <f t="shared" si="0"/>
        <v>2.7825237089988259E-5</v>
      </c>
      <c r="L7" s="31">
        <f t="shared" si="0"/>
        <v>2.8069845330054641E-5</v>
      </c>
      <c r="M7" s="31">
        <f t="shared" si="0"/>
        <v>3.0947178167661133E-5</v>
      </c>
      <c r="N7" s="31">
        <f t="shared" si="0"/>
        <v>3.1200323823334439E-5</v>
      </c>
      <c r="O7" s="31">
        <f t="shared" si="0"/>
        <v>3.1340924151549911E-5</v>
      </c>
      <c r="P7" s="31">
        <f t="shared" si="0"/>
        <v>3.2081167917602417E-5</v>
      </c>
      <c r="Q7" s="31">
        <f t="shared" si="0"/>
        <v>3.2232743714141628E-5</v>
      </c>
      <c r="R7" s="31">
        <f t="shared" si="0"/>
        <v>3.2425552971476648E-5</v>
      </c>
      <c r="S7" s="31">
        <f t="shared" si="0"/>
        <v>3.2693876986196479E-5</v>
      </c>
      <c r="T7" s="31">
        <f t="shared" si="0"/>
        <v>3.2888170888822611E-5</v>
      </c>
      <c r="U7" s="31">
        <f t="shared" si="0"/>
        <v>3.3094706768453379E-5</v>
      </c>
      <c r="V7" s="31">
        <f t="shared" si="0"/>
        <v>3.3280543176213413E-5</v>
      </c>
      <c r="W7" s="31">
        <f t="shared" si="0"/>
        <v>3.328048206035279E-5</v>
      </c>
      <c r="X7" s="31">
        <f t="shared" si="0"/>
        <v>3.3352386280740848E-5</v>
      </c>
      <c r="Y7" s="31">
        <f t="shared" si="0"/>
        <v>3.3773078717699971E-5</v>
      </c>
      <c r="Z7" s="31">
        <f t="shared" si="0"/>
        <v>3.3905436866927529E-5</v>
      </c>
      <c r="AA7" s="31">
        <f t="shared" si="0"/>
        <v>3.4097536240035316E-5</v>
      </c>
      <c r="AB7" s="31">
        <f t="shared" si="0"/>
        <v>3.4447014595709397E-5</v>
      </c>
      <c r="AC7" s="31">
        <f t="shared" si="0"/>
        <v>3.4427552484955254E-5</v>
      </c>
      <c r="AD7" s="31">
        <f t="shared" si="0"/>
        <v>3.4708211560836673E-5</v>
      </c>
      <c r="AE7" s="31">
        <f t="shared" si="0"/>
        <v>3.4896555599370235E-5</v>
      </c>
      <c r="AF7" s="31">
        <f t="shared" si="0"/>
        <v>3.5049336788729713E-5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AF9" si="1">B6</f>
        <v>2.3914147220033092E-5</v>
      </c>
      <c r="C9">
        <f t="shared" si="1"/>
        <v>1.9985841623025038E-5</v>
      </c>
      <c r="D9">
        <f t="shared" si="1"/>
        <v>2.4704503525407217E-5</v>
      </c>
      <c r="E9">
        <f t="shared" si="1"/>
        <v>2.4148906518659068E-5</v>
      </c>
      <c r="F9">
        <f t="shared" si="1"/>
        <v>2.4988082759398827E-5</v>
      </c>
      <c r="G9">
        <f t="shared" si="1"/>
        <v>2.6060908696273404E-5</v>
      </c>
      <c r="H9">
        <f t="shared" si="1"/>
        <v>2.6881398527566917E-5</v>
      </c>
      <c r="I9">
        <f t="shared" si="1"/>
        <v>2.7346685797656069E-5</v>
      </c>
      <c r="J9">
        <f t="shared" si="1"/>
        <v>2.7442555897604129E-5</v>
      </c>
      <c r="K9">
        <f t="shared" si="1"/>
        <v>2.7825237089988259E-5</v>
      </c>
      <c r="L9">
        <f t="shared" si="1"/>
        <v>2.8069845330054641E-5</v>
      </c>
      <c r="M9">
        <f t="shared" si="1"/>
        <v>3.0947178167661133E-5</v>
      </c>
      <c r="N9">
        <f t="shared" si="1"/>
        <v>3.1200323823334439E-5</v>
      </c>
      <c r="O9">
        <f t="shared" si="1"/>
        <v>3.1340924151549911E-5</v>
      </c>
      <c r="P9">
        <f t="shared" si="1"/>
        <v>3.2081167917602417E-5</v>
      </c>
      <c r="Q9">
        <f t="shared" si="1"/>
        <v>3.2232743714141628E-5</v>
      </c>
      <c r="R9">
        <f t="shared" si="1"/>
        <v>3.2425552971476648E-5</v>
      </c>
      <c r="S9">
        <f t="shared" si="1"/>
        <v>3.2693876986196479E-5</v>
      </c>
      <c r="T9">
        <f t="shared" si="1"/>
        <v>3.2888170888822611E-5</v>
      </c>
      <c r="U9">
        <f t="shared" si="1"/>
        <v>3.3094706768453379E-5</v>
      </c>
      <c r="V9">
        <f t="shared" si="1"/>
        <v>3.3280543176213413E-5</v>
      </c>
      <c r="W9">
        <f t="shared" si="1"/>
        <v>3.328048206035279E-5</v>
      </c>
      <c r="X9">
        <f t="shared" si="1"/>
        <v>3.3352386280740848E-5</v>
      </c>
      <c r="Y9" s="45">
        <f t="shared" si="1"/>
        <v>3.3773078717699971E-5</v>
      </c>
      <c r="Z9" s="45">
        <f t="shared" si="1"/>
        <v>3.3905436866927529E-5</v>
      </c>
      <c r="AA9" s="45">
        <f t="shared" si="1"/>
        <v>3.4097536240035316E-5</v>
      </c>
      <c r="AB9" s="45">
        <f t="shared" si="1"/>
        <v>3.4447014595709397E-5</v>
      </c>
      <c r="AC9" s="45">
        <f t="shared" si="1"/>
        <v>3.4427552484955254E-5</v>
      </c>
      <c r="AD9" s="45">
        <f t="shared" si="1"/>
        <v>3.4708211560836673E-5</v>
      </c>
      <c r="AE9" s="45">
        <f t="shared" si="1"/>
        <v>3.4896555599370235E-5</v>
      </c>
      <c r="AF9" s="45">
        <f t="shared" si="1"/>
        <v>3.5049336788729713E-5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5" sqref="B5"/>
    </sheetView>
  </sheetViews>
  <sheetFormatPr defaultColWidth="9.140625" defaultRowHeight="15" x14ac:dyDescent="0.25"/>
  <cols>
    <col min="1" max="1" width="41.42578125" style="14" customWidth="1"/>
    <col min="2" max="26" width="10" style="14" customWidth="1"/>
    <col min="27" max="28" width="9.140625" style="14" customWidth="1"/>
    <col min="29" max="16384" width="9.140625" style="14"/>
  </cols>
  <sheetData>
    <row r="1" spans="1:36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3" t="s">
        <v>261</v>
      </c>
      <c r="B4" s="31">
        <f>Heat!D$16*#REF!*(1-INDEX('Sales taxes'!$B$57:$AG$57,MATCH(B$1,'Sales taxes'!$B$43:$AG$43,0)))</f>
        <v>1.5727892464473624E-5</v>
      </c>
      <c r="C4" s="31">
        <f>Heat!E$16*#REF!*(1-INDEX('Sales taxes'!$B$57:$AG$57,MATCH(C$1,'Sales taxes'!$B$43:$AG$43,0)))</f>
        <v>1.5727892464473624E-5</v>
      </c>
      <c r="D4" s="31">
        <f>Heat!F$16*#REF!*(1-INDEX('Sales taxes'!$B$57:$AG$57,MATCH(D$1,'Sales taxes'!$B$43:$AG$43,0)))</f>
        <v>1.5727892464473624E-5</v>
      </c>
      <c r="E4" s="31">
        <f>Heat!G$16*#REF!*(1-INDEX('Sales taxes'!$B$57:$AG$57,MATCH(E$1,'Sales taxes'!$B$43:$AG$43,0)))</f>
        <v>1.5727892464473624E-5</v>
      </c>
      <c r="F4" s="31">
        <f>Heat!H$16*#REF!*(1-INDEX('Sales taxes'!$B$57:$AG$57,MATCH(F$1,'Sales taxes'!$B$43:$AG$43,0)))</f>
        <v>1.5727892464473624E-5</v>
      </c>
      <c r="G4" s="31">
        <f>Heat!I$16*#REF!*(1-INDEX('Sales taxes'!$B$57:$AG$57,MATCH(G$1,'Sales taxes'!$B$43:$AG$43,0)))</f>
        <v>1.5727892464473624E-5</v>
      </c>
      <c r="H4" s="31">
        <f>Heat!J$16*#REF!*(1-INDEX('Sales taxes'!$B$57:$AG$57,MATCH(H$1,'Sales taxes'!$B$43:$AG$43,0)))</f>
        <v>1.5727892464473624E-5</v>
      </c>
      <c r="I4" s="31">
        <f>Heat!K$16*#REF!*(1-INDEX('Sales taxes'!$B$57:$AG$57,MATCH(I$1,'Sales taxes'!$B$43:$AG$43,0)))</f>
        <v>1.5727892464473624E-5</v>
      </c>
      <c r="J4" s="31">
        <f>Heat!L$16*#REF!*(1-INDEX('Sales taxes'!$B$57:$AG$57,MATCH(J$1,'Sales taxes'!$B$43:$AG$43,0)))</f>
        <v>1.5727892464473624E-5</v>
      </c>
      <c r="K4" s="31">
        <f>Heat!M$16*#REF!*(1-INDEX('Sales taxes'!$B$57:$AG$57,MATCH(K$1,'Sales taxes'!$B$43:$AG$43,0)))</f>
        <v>1.5727892464473624E-5</v>
      </c>
      <c r="L4" s="31">
        <f>Heat!N$16*#REF!*(1-INDEX('Sales taxes'!$B$57:$AG$57,MATCH(L$1,'Sales taxes'!$B$43:$AG$43,0)))</f>
        <v>1.5727892464473624E-5</v>
      </c>
      <c r="M4" s="31">
        <f>Heat!O$16*#REF!*(1-INDEX('Sales taxes'!$B$57:$AG$57,MATCH(M$1,'Sales taxes'!$B$43:$AG$43,0)))</f>
        <v>1.5727892464473624E-5</v>
      </c>
      <c r="N4" s="31">
        <f>Heat!P$16*#REF!*(1-INDEX('Sales taxes'!$B$57:$AG$57,MATCH(N$1,'Sales taxes'!$B$43:$AG$43,0)))</f>
        <v>1.5727892464473624E-5</v>
      </c>
      <c r="O4" s="31">
        <f>Heat!Q$16*#REF!*(1-INDEX('Sales taxes'!$B$57:$AG$57,MATCH(O$1,'Sales taxes'!$B$43:$AG$43,0)))</f>
        <v>1.5727892464473624E-5</v>
      </c>
      <c r="P4" s="31">
        <f>Heat!R$16*#REF!*(1-INDEX('Sales taxes'!$B$57:$AG$57,MATCH(P$1,'Sales taxes'!$B$43:$AG$43,0)))</f>
        <v>1.5727892464473624E-5</v>
      </c>
      <c r="Q4" s="31">
        <f>Heat!S$16*#REF!*(1-INDEX('Sales taxes'!$B$57:$AG$57,MATCH(Q$1,'Sales taxes'!$B$43:$AG$43,0)))</f>
        <v>1.5727892464473624E-5</v>
      </c>
      <c r="R4" s="31">
        <f>Heat!T$16*#REF!*(1-INDEX('Sales taxes'!$B$57:$AG$57,MATCH(R$1,'Sales taxes'!$B$43:$AG$43,0)))</f>
        <v>1.5727892464473624E-5</v>
      </c>
      <c r="S4" s="31">
        <f>Heat!U$16*#REF!*(1-INDEX('Sales taxes'!$B$57:$AG$57,MATCH(S$1,'Sales taxes'!$B$43:$AG$43,0)))</f>
        <v>1.5727892464473624E-5</v>
      </c>
      <c r="T4" s="31">
        <f>Heat!V$16*#REF!*(1-INDEX('Sales taxes'!$B$57:$AG$57,MATCH(T$1,'Sales taxes'!$B$43:$AG$43,0)))</f>
        <v>1.5727892464473624E-5</v>
      </c>
      <c r="U4" s="31">
        <f>Heat!W$16*#REF!*(1-INDEX('Sales taxes'!$B$57:$AG$57,MATCH(U$1,'Sales taxes'!$B$43:$AG$43,0)))</f>
        <v>1.5727892464473624E-5</v>
      </c>
      <c r="V4" s="31">
        <f>Heat!X$16*#REF!*(1-INDEX('Sales taxes'!$B$57:$AG$57,MATCH(V$1,'Sales taxes'!$B$43:$AG$43,0)))</f>
        <v>1.5727892464473624E-5</v>
      </c>
      <c r="W4" s="31">
        <f>Heat!Y$16*#REF!*(1-INDEX('Sales taxes'!$B$57:$AG$57,MATCH(W$1,'Sales taxes'!$B$43:$AG$43,0)))</f>
        <v>1.5727892464473624E-5</v>
      </c>
      <c r="X4" s="31">
        <f>Heat!Z$16*#REF!*(1-INDEX('Sales taxes'!$B$57:$AG$57,MATCH(X$1,'Sales taxes'!$B$43:$AG$43,0)))</f>
        <v>1.5727892464473624E-5</v>
      </c>
      <c r="Y4" s="31">
        <f>Heat!AA$16*#REF!*(1-INDEX('Sales taxes'!$B$57:$AG$57,MATCH(Y$1,'Sales taxes'!$B$43:$AG$43,0)))</f>
        <v>1.5727892464473624E-5</v>
      </c>
      <c r="Z4" s="31">
        <f>Heat!AB$16*#REF!*(1-INDEX('Sales taxes'!$B$57:$AG$57,MATCH(Z$1,'Sales taxes'!$B$43:$AG$43,0)))</f>
        <v>1.5727892464473624E-5</v>
      </c>
      <c r="AA4" s="31">
        <f>Heat!AC$16*#REF!*(1-INDEX('Sales taxes'!$B$57:$AG$57,MATCH(AA$1,'Sales taxes'!$B$43:$AG$43,0)))</f>
        <v>1.5727892464473624E-5</v>
      </c>
      <c r="AB4" s="31">
        <f>Heat!AD$16*#REF!*(1-INDEX('Sales taxes'!$B$57:$AG$57,MATCH(AB$1,'Sales taxes'!$B$43:$AG$43,0)))</f>
        <v>1.5727892464473624E-5</v>
      </c>
      <c r="AC4" s="31">
        <f>Heat!AE$16*#REF!*(1-INDEX('Sales taxes'!$B$57:$AG$57,MATCH(AC$1,'Sales taxes'!$B$43:$AG$43,0)))</f>
        <v>1.5727892464473624E-5</v>
      </c>
      <c r="AD4" s="31">
        <f>Heat!AF$16*#REF!*(1-INDEX('Sales taxes'!$B$57:$AG$57,MATCH(AD$1,'Sales taxes'!$B$43:$AG$43,0)))</f>
        <v>1.5727892464473624E-5</v>
      </c>
      <c r="AE4" s="31">
        <f>Heat!AG$16*#REF!*(1-INDEX('Sales taxes'!$B$57:$AG$57,MATCH(AE$1,'Sales taxes'!$B$43:$AG$43,0)))</f>
        <v>1.5727892464473624E-5</v>
      </c>
      <c r="AF4" s="31">
        <f>Heat!AH$16*#REF!*(1-INDEX('Sales taxes'!$B$57:$AG$57,MATCH(AF$1,'Sales taxes'!$B$43:$AG$43,0)))</f>
        <v>1.5727892464473624E-5</v>
      </c>
      <c r="AG4" s="31"/>
      <c r="AH4" s="31"/>
      <c r="AI4" s="31"/>
      <c r="AJ4" s="31"/>
    </row>
    <row r="5" spans="1:36" x14ac:dyDescent="0.25">
      <c r="A5" s="13" t="s">
        <v>262</v>
      </c>
      <c r="B5" s="31">
        <f>Heat!D$16*#REF!*(1-INDEX('Sales taxes'!$B$57:$AG$57,MATCH(B$1,'Sales taxes'!$B$43:$AG$43,0)))</f>
        <v>1.5727892464473624E-5</v>
      </c>
      <c r="C5" s="31">
        <f>Heat!E$16*#REF!*(1-INDEX('Sales taxes'!$B$57:$AG$57,MATCH(C$1,'Sales taxes'!$B$43:$AG$43,0)))</f>
        <v>1.5727892464473624E-5</v>
      </c>
      <c r="D5" s="31">
        <f>Heat!F$16*#REF!*(1-INDEX('Sales taxes'!$B$57:$AG$57,MATCH(D$1,'Sales taxes'!$B$43:$AG$43,0)))</f>
        <v>1.5727892464473624E-5</v>
      </c>
      <c r="E5" s="31">
        <f>Heat!G$16*#REF!*(1-INDEX('Sales taxes'!$B$57:$AG$57,MATCH(E$1,'Sales taxes'!$B$43:$AG$43,0)))</f>
        <v>1.5727892464473624E-5</v>
      </c>
      <c r="F5" s="31">
        <f>Heat!H$16*#REF!*(1-INDEX('Sales taxes'!$B$57:$AG$57,MATCH(F$1,'Sales taxes'!$B$43:$AG$43,0)))</f>
        <v>1.5727892464473624E-5</v>
      </c>
      <c r="G5" s="31">
        <f>Heat!I$16*#REF!*(1-INDEX('Sales taxes'!$B$57:$AG$57,MATCH(G$1,'Sales taxes'!$B$43:$AG$43,0)))</f>
        <v>1.5727892464473624E-5</v>
      </c>
      <c r="H5" s="31">
        <f>Heat!J$16*#REF!*(1-INDEX('Sales taxes'!$B$57:$AG$57,MATCH(H$1,'Sales taxes'!$B$43:$AG$43,0)))</f>
        <v>1.5727892464473624E-5</v>
      </c>
      <c r="I5" s="31">
        <f>Heat!K$16*#REF!*(1-INDEX('Sales taxes'!$B$57:$AG$57,MATCH(I$1,'Sales taxes'!$B$43:$AG$43,0)))</f>
        <v>1.5727892464473624E-5</v>
      </c>
      <c r="J5" s="31">
        <f>Heat!L$16*#REF!*(1-INDEX('Sales taxes'!$B$57:$AG$57,MATCH(J$1,'Sales taxes'!$B$43:$AG$43,0)))</f>
        <v>1.5727892464473624E-5</v>
      </c>
      <c r="K5" s="31">
        <f>Heat!M$16*#REF!*(1-INDEX('Sales taxes'!$B$57:$AG$57,MATCH(K$1,'Sales taxes'!$B$43:$AG$43,0)))</f>
        <v>1.5727892464473624E-5</v>
      </c>
      <c r="L5" s="31">
        <f>Heat!N$16*#REF!*(1-INDEX('Sales taxes'!$B$57:$AG$57,MATCH(L$1,'Sales taxes'!$B$43:$AG$43,0)))</f>
        <v>1.5727892464473624E-5</v>
      </c>
      <c r="M5" s="31">
        <f>Heat!O$16*#REF!*(1-INDEX('Sales taxes'!$B$57:$AG$57,MATCH(M$1,'Sales taxes'!$B$43:$AG$43,0)))</f>
        <v>1.5727892464473624E-5</v>
      </c>
      <c r="N5" s="31">
        <f>Heat!P$16*#REF!*(1-INDEX('Sales taxes'!$B$57:$AG$57,MATCH(N$1,'Sales taxes'!$B$43:$AG$43,0)))</f>
        <v>1.5727892464473624E-5</v>
      </c>
      <c r="O5" s="31">
        <f>Heat!Q$16*#REF!*(1-INDEX('Sales taxes'!$B$57:$AG$57,MATCH(O$1,'Sales taxes'!$B$43:$AG$43,0)))</f>
        <v>1.5727892464473624E-5</v>
      </c>
      <c r="P5" s="31">
        <f>Heat!R$16*#REF!*(1-INDEX('Sales taxes'!$B$57:$AG$57,MATCH(P$1,'Sales taxes'!$B$43:$AG$43,0)))</f>
        <v>1.5727892464473624E-5</v>
      </c>
      <c r="Q5" s="31">
        <f>Heat!S$16*#REF!*(1-INDEX('Sales taxes'!$B$57:$AG$57,MATCH(Q$1,'Sales taxes'!$B$43:$AG$43,0)))</f>
        <v>1.5727892464473624E-5</v>
      </c>
      <c r="R5" s="31">
        <f>Heat!T$16*#REF!*(1-INDEX('Sales taxes'!$B$57:$AG$57,MATCH(R$1,'Sales taxes'!$B$43:$AG$43,0)))</f>
        <v>1.5727892464473624E-5</v>
      </c>
      <c r="S5" s="31">
        <f>Heat!U$16*#REF!*(1-INDEX('Sales taxes'!$B$57:$AG$57,MATCH(S$1,'Sales taxes'!$B$43:$AG$43,0)))</f>
        <v>1.5727892464473624E-5</v>
      </c>
      <c r="T5" s="31">
        <f>Heat!V$16*#REF!*(1-INDEX('Sales taxes'!$B$57:$AG$57,MATCH(T$1,'Sales taxes'!$B$43:$AG$43,0)))</f>
        <v>1.5727892464473624E-5</v>
      </c>
      <c r="U5" s="31">
        <f>Heat!W$16*#REF!*(1-INDEX('Sales taxes'!$B$57:$AG$57,MATCH(U$1,'Sales taxes'!$B$43:$AG$43,0)))</f>
        <v>1.5727892464473624E-5</v>
      </c>
      <c r="V5" s="31">
        <f>Heat!X$16*#REF!*(1-INDEX('Sales taxes'!$B$57:$AG$57,MATCH(V$1,'Sales taxes'!$B$43:$AG$43,0)))</f>
        <v>1.5727892464473624E-5</v>
      </c>
      <c r="W5" s="31">
        <f>Heat!Y$16*#REF!*(1-INDEX('Sales taxes'!$B$57:$AG$57,MATCH(W$1,'Sales taxes'!$B$43:$AG$43,0)))</f>
        <v>1.5727892464473624E-5</v>
      </c>
      <c r="X5" s="31">
        <f>Heat!Z$16*#REF!*(1-INDEX('Sales taxes'!$B$57:$AG$57,MATCH(X$1,'Sales taxes'!$B$43:$AG$43,0)))</f>
        <v>1.5727892464473624E-5</v>
      </c>
      <c r="Y5" s="31">
        <f>Heat!AA$16*#REF!*(1-INDEX('Sales taxes'!$B$57:$AG$57,MATCH(Y$1,'Sales taxes'!$B$43:$AG$43,0)))</f>
        <v>1.5727892464473624E-5</v>
      </c>
      <c r="Z5" s="31">
        <f>Heat!AB$16*#REF!*(1-INDEX('Sales taxes'!$B$57:$AG$57,MATCH(Z$1,'Sales taxes'!$B$43:$AG$43,0)))</f>
        <v>1.5727892464473624E-5</v>
      </c>
      <c r="AA5" s="31">
        <f>Heat!AC$16*#REF!*(1-INDEX('Sales taxes'!$B$57:$AG$57,MATCH(AA$1,'Sales taxes'!$B$43:$AG$43,0)))</f>
        <v>1.5727892464473624E-5</v>
      </c>
      <c r="AB5" s="31">
        <f>Heat!AD$16*#REF!*(1-INDEX('Sales taxes'!$B$57:$AG$57,MATCH(AB$1,'Sales taxes'!$B$43:$AG$43,0)))</f>
        <v>1.5727892464473624E-5</v>
      </c>
      <c r="AC5" s="31">
        <f>Heat!AE$16*#REF!*(1-INDEX('Sales taxes'!$B$57:$AG$57,MATCH(AC$1,'Sales taxes'!$B$43:$AG$43,0)))</f>
        <v>1.5727892464473624E-5</v>
      </c>
      <c r="AD5" s="31">
        <f>Heat!AF$16*#REF!*(1-INDEX('Sales taxes'!$B$57:$AG$57,MATCH(AD$1,'Sales taxes'!$B$43:$AG$43,0)))</f>
        <v>1.5727892464473624E-5</v>
      </c>
      <c r="AE5" s="31">
        <f>Heat!AG$16*#REF!*(1-INDEX('Sales taxes'!$B$57:$AG$57,MATCH(AE$1,'Sales taxes'!$B$43:$AG$43,0)))</f>
        <v>1.5727892464473624E-5</v>
      </c>
      <c r="AF5" s="31">
        <f>Heat!AH$16*#REF!*(1-INDEX('Sales taxes'!$B$57:$AG$57,MATCH(AF$1,'Sales taxes'!$B$43:$AG$43,0)))</f>
        <v>1.5727892464473624E-5</v>
      </c>
      <c r="AG5" s="31"/>
      <c r="AH5" s="31"/>
      <c r="AI5" s="31"/>
      <c r="AJ5" s="31"/>
    </row>
    <row r="6" spans="1:36" x14ac:dyDescent="0.25">
      <c r="A6" s="13" t="s">
        <v>263</v>
      </c>
      <c r="B6" s="31">
        <f>Heat!D$16*#REF!*(1-INDEX('Sales taxes'!$B$57:$AG$57,MATCH(B$1,'Sales taxes'!$B$43:$AG$43,0)))</f>
        <v>1.5727892464473624E-5</v>
      </c>
      <c r="C6" s="31">
        <f>Heat!E$16*#REF!*(1-INDEX('Sales taxes'!$B$57:$AG$57,MATCH(C$1,'Sales taxes'!$B$43:$AG$43,0)))</f>
        <v>1.5727892464473624E-5</v>
      </c>
      <c r="D6" s="31">
        <f>Heat!F$16*#REF!*(1-INDEX('Sales taxes'!$B$57:$AG$57,MATCH(D$1,'Sales taxes'!$B$43:$AG$43,0)))</f>
        <v>1.5727892464473624E-5</v>
      </c>
      <c r="E6" s="31">
        <f>Heat!G$16*#REF!*(1-INDEX('Sales taxes'!$B$57:$AG$57,MATCH(E$1,'Sales taxes'!$B$43:$AG$43,0)))</f>
        <v>1.5727892464473624E-5</v>
      </c>
      <c r="F6" s="31">
        <f>Heat!H$16*#REF!*(1-INDEX('Sales taxes'!$B$57:$AG$57,MATCH(F$1,'Sales taxes'!$B$43:$AG$43,0)))</f>
        <v>1.5727892464473624E-5</v>
      </c>
      <c r="G6" s="31">
        <f>Heat!I$16*#REF!*(1-INDEX('Sales taxes'!$B$57:$AG$57,MATCH(G$1,'Sales taxes'!$B$43:$AG$43,0)))</f>
        <v>1.5727892464473624E-5</v>
      </c>
      <c r="H6" s="31">
        <f>Heat!J$16*#REF!*(1-INDEX('Sales taxes'!$B$57:$AG$57,MATCH(H$1,'Sales taxes'!$B$43:$AG$43,0)))</f>
        <v>1.5727892464473624E-5</v>
      </c>
      <c r="I6" s="31">
        <f>Heat!K$16*#REF!*(1-INDEX('Sales taxes'!$B$57:$AG$57,MATCH(I$1,'Sales taxes'!$B$43:$AG$43,0)))</f>
        <v>1.5727892464473624E-5</v>
      </c>
      <c r="J6" s="31">
        <f>Heat!L$16*#REF!*(1-INDEX('Sales taxes'!$B$57:$AG$57,MATCH(J$1,'Sales taxes'!$B$43:$AG$43,0)))</f>
        <v>1.5727892464473624E-5</v>
      </c>
      <c r="K6" s="31">
        <f>Heat!M$16*#REF!*(1-INDEX('Sales taxes'!$B$57:$AG$57,MATCH(K$1,'Sales taxes'!$B$43:$AG$43,0)))</f>
        <v>1.5727892464473624E-5</v>
      </c>
      <c r="L6" s="31">
        <f>Heat!N$16*#REF!*(1-INDEX('Sales taxes'!$B$57:$AG$57,MATCH(L$1,'Sales taxes'!$B$43:$AG$43,0)))</f>
        <v>1.5727892464473624E-5</v>
      </c>
      <c r="M6" s="31">
        <f>Heat!O$16*#REF!*(1-INDEX('Sales taxes'!$B$57:$AG$57,MATCH(M$1,'Sales taxes'!$B$43:$AG$43,0)))</f>
        <v>1.5727892464473624E-5</v>
      </c>
      <c r="N6" s="31">
        <f>Heat!P$16*#REF!*(1-INDEX('Sales taxes'!$B$57:$AG$57,MATCH(N$1,'Sales taxes'!$B$43:$AG$43,0)))</f>
        <v>1.5727892464473624E-5</v>
      </c>
      <c r="O6" s="31">
        <f>Heat!Q$16*#REF!*(1-INDEX('Sales taxes'!$B$57:$AG$57,MATCH(O$1,'Sales taxes'!$B$43:$AG$43,0)))</f>
        <v>1.5727892464473624E-5</v>
      </c>
      <c r="P6" s="31">
        <f>Heat!R$16*#REF!*(1-INDEX('Sales taxes'!$B$57:$AG$57,MATCH(P$1,'Sales taxes'!$B$43:$AG$43,0)))</f>
        <v>1.5727892464473624E-5</v>
      </c>
      <c r="Q6" s="31">
        <f>Heat!S$16*#REF!*(1-INDEX('Sales taxes'!$B$57:$AG$57,MATCH(Q$1,'Sales taxes'!$B$43:$AG$43,0)))</f>
        <v>1.5727892464473624E-5</v>
      </c>
      <c r="R6" s="31">
        <f>Heat!T$16*#REF!*(1-INDEX('Sales taxes'!$B$57:$AG$57,MATCH(R$1,'Sales taxes'!$B$43:$AG$43,0)))</f>
        <v>1.5727892464473624E-5</v>
      </c>
      <c r="S6" s="31">
        <f>Heat!U$16*#REF!*(1-INDEX('Sales taxes'!$B$57:$AG$57,MATCH(S$1,'Sales taxes'!$B$43:$AG$43,0)))</f>
        <v>1.5727892464473624E-5</v>
      </c>
      <c r="T6" s="31">
        <f>Heat!V$16*#REF!*(1-INDEX('Sales taxes'!$B$57:$AG$57,MATCH(T$1,'Sales taxes'!$B$43:$AG$43,0)))</f>
        <v>1.5727892464473624E-5</v>
      </c>
      <c r="U6" s="31">
        <f>Heat!W$16*#REF!*(1-INDEX('Sales taxes'!$B$57:$AG$57,MATCH(U$1,'Sales taxes'!$B$43:$AG$43,0)))</f>
        <v>1.5727892464473624E-5</v>
      </c>
      <c r="V6" s="31">
        <f>Heat!X$16*#REF!*(1-INDEX('Sales taxes'!$B$57:$AG$57,MATCH(V$1,'Sales taxes'!$B$43:$AG$43,0)))</f>
        <v>1.5727892464473624E-5</v>
      </c>
      <c r="W6" s="31">
        <f>Heat!Y$16*#REF!*(1-INDEX('Sales taxes'!$B$57:$AG$57,MATCH(W$1,'Sales taxes'!$B$43:$AG$43,0)))</f>
        <v>1.5727892464473624E-5</v>
      </c>
      <c r="X6" s="31">
        <f>Heat!Z$16*#REF!*(1-INDEX('Sales taxes'!$B$57:$AG$57,MATCH(X$1,'Sales taxes'!$B$43:$AG$43,0)))</f>
        <v>1.5727892464473624E-5</v>
      </c>
      <c r="Y6" s="31">
        <f>Heat!AA$16*#REF!*(1-INDEX('Sales taxes'!$B$57:$AG$57,MATCH(Y$1,'Sales taxes'!$B$43:$AG$43,0)))</f>
        <v>1.5727892464473624E-5</v>
      </c>
      <c r="Z6" s="31">
        <f>Heat!AB$16*#REF!*(1-INDEX('Sales taxes'!$B$57:$AG$57,MATCH(Z$1,'Sales taxes'!$B$43:$AG$43,0)))</f>
        <v>1.5727892464473624E-5</v>
      </c>
      <c r="AA6" s="31">
        <f>Heat!AC$16*#REF!*(1-INDEX('Sales taxes'!$B$57:$AG$57,MATCH(AA$1,'Sales taxes'!$B$43:$AG$43,0)))</f>
        <v>1.5727892464473624E-5</v>
      </c>
      <c r="AB6" s="31">
        <f>Heat!AD$16*#REF!*(1-INDEX('Sales taxes'!$B$57:$AG$57,MATCH(AB$1,'Sales taxes'!$B$43:$AG$43,0)))</f>
        <v>1.5727892464473624E-5</v>
      </c>
      <c r="AC6" s="31">
        <f>Heat!AE$16*#REF!*(1-INDEX('Sales taxes'!$B$57:$AG$57,MATCH(AC$1,'Sales taxes'!$B$43:$AG$43,0)))</f>
        <v>1.5727892464473624E-5</v>
      </c>
      <c r="AD6" s="31">
        <f>Heat!AF$16*#REF!*(1-INDEX('Sales taxes'!$B$57:$AG$57,MATCH(AD$1,'Sales taxes'!$B$43:$AG$43,0)))</f>
        <v>1.5727892464473624E-5</v>
      </c>
      <c r="AE6" s="31">
        <f>Heat!AG$16*#REF!*(1-INDEX('Sales taxes'!$B$57:$AG$57,MATCH(AE$1,'Sales taxes'!$B$43:$AG$43,0)))</f>
        <v>1.5727892464473624E-5</v>
      </c>
      <c r="AF6" s="31">
        <f>Heat!AH$16*#REF!*(1-INDEX('Sales taxes'!$B$57:$AG$57,MATCH(AF$1,'Sales taxes'!$B$43:$AG$43,0)))</f>
        <v>1.5727892464473624E-5</v>
      </c>
      <c r="AG6" s="31"/>
      <c r="AH6" s="31"/>
    </row>
    <row r="7" spans="1:36" x14ac:dyDescent="0.25">
      <c r="A7" s="13" t="s">
        <v>264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3" t="s">
        <v>266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F22" sqref="F22:F24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2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3" sqref="B3:AF3"/>
    </sheetView>
  </sheetViews>
  <sheetFormatPr defaultColWidth="9.140625" defaultRowHeight="15" x14ac:dyDescent="0.25"/>
  <cols>
    <col min="1" max="1" width="41.42578125" style="14" customWidth="1"/>
    <col min="2" max="26" width="10" style="14" customWidth="1"/>
    <col min="27" max="34" width="10.42578125" style="14" bestFit="1" customWidth="1"/>
    <col min="35" max="36" width="9.140625" style="14" customWidth="1"/>
    <col min="37" max="16384" width="9.140625" style="14"/>
  </cols>
  <sheetData>
    <row r="1" spans="1:36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3" t="s">
        <v>260</v>
      </c>
      <c r="B3" s="39">
        <f>'BFPaT-pretax-coal'!B6</f>
        <v>2.6635824687659593E-6</v>
      </c>
      <c r="C3" s="39">
        <f>'BFPaT-pretax-coal'!C6</f>
        <v>2.6080911673333353E-6</v>
      </c>
      <c r="D3" s="39">
        <f>'BFPaT-pretax-coal'!D6</f>
        <v>2.5664726912588673E-6</v>
      </c>
      <c r="E3" s="39">
        <f>'BFPaT-pretax-coal'!E6</f>
        <v>2.492305414156495E-6</v>
      </c>
      <c r="F3" s="39">
        <f>'BFPaT-pretax-coal'!F6</f>
        <v>2.502576624067821E-6</v>
      </c>
      <c r="G3" s="39">
        <f>'BFPaT-pretax-coal'!G6</f>
        <v>2.505218435148311E-6</v>
      </c>
      <c r="H3" s="39">
        <f>'BFPaT-pretax-coal'!H6</f>
        <v>2.5122131362027497E-6</v>
      </c>
      <c r="I3" s="39">
        <f>'BFPaT-pretax-coal'!I6</f>
        <v>2.5089141287306543E-6</v>
      </c>
      <c r="J3" s="39">
        <f>'BFPaT-pretax-coal'!J6</f>
        <v>2.5351984319819456E-6</v>
      </c>
      <c r="K3" s="39">
        <f>'BFPaT-pretax-coal'!K6</f>
        <v>2.5316436507790634E-6</v>
      </c>
      <c r="L3" s="39">
        <f>'BFPaT-pretax-coal'!L6</f>
        <v>2.5364500654701018E-6</v>
      </c>
      <c r="M3" s="39">
        <f>'BFPaT-pretax-coal'!M6</f>
        <v>2.547687531697734E-6</v>
      </c>
      <c r="N3" s="39">
        <f>'BFPaT-pretax-coal'!N6</f>
        <v>2.5448538903191542E-6</v>
      </c>
      <c r="O3" s="39">
        <f>'BFPaT-pretax-coal'!O6</f>
        <v>2.5475193841524949E-6</v>
      </c>
      <c r="P3" s="39">
        <f>'BFPaT-pretax-coal'!P6</f>
        <v>2.5503601303569297E-6</v>
      </c>
      <c r="Q3" s="39">
        <f>'BFPaT-pretax-coal'!Q6</f>
        <v>2.5547189410190911E-6</v>
      </c>
      <c r="R3" s="39">
        <f>'BFPaT-pretax-coal'!R6</f>
        <v>2.5567994708570205E-6</v>
      </c>
      <c r="S3" s="39">
        <f>'BFPaT-pretax-coal'!S6</f>
        <v>2.5586644876440095E-6</v>
      </c>
      <c r="T3" s="39">
        <f>'BFPaT-pretax-coal'!T6</f>
        <v>2.5612518283929421E-6</v>
      </c>
      <c r="U3" s="39">
        <f>'BFPaT-pretax-coal'!U6</f>
        <v>2.5545413203727113E-6</v>
      </c>
      <c r="V3" s="39">
        <f>'BFPaT-pretax-coal'!V6</f>
        <v>2.5578320388813084E-6</v>
      </c>
      <c r="W3" s="39">
        <f>'BFPaT-pretax-coal'!W6</f>
        <v>2.5543127818077022E-6</v>
      </c>
      <c r="X3" s="39">
        <f>'BFPaT-pretax-coal'!X6</f>
        <v>2.5616828544948238E-6</v>
      </c>
      <c r="Y3" s="39">
        <f>'BFPaT-pretax-coal'!Y6</f>
        <v>2.5690564795948724E-6</v>
      </c>
      <c r="Z3" s="39">
        <f>'BFPaT-pretax-coal'!Z6</f>
        <v>2.5742631328090869E-6</v>
      </c>
      <c r="AA3" s="39">
        <f>'BFPaT-pretax-coal'!AA6</f>
        <v>2.5801009313867719E-6</v>
      </c>
      <c r="AB3" s="39">
        <f>'BFPaT-pretax-coal'!AB6</f>
        <v>2.5904408212813644E-6</v>
      </c>
      <c r="AC3" s="39">
        <f>'BFPaT-pretax-coal'!AC6</f>
        <v>2.5919766478037288E-6</v>
      </c>
      <c r="AD3" s="39">
        <f>'BFPaT-pretax-coal'!AD6</f>
        <v>2.601180949699133E-6</v>
      </c>
      <c r="AE3" s="39">
        <f>'BFPaT-pretax-coal'!AE6</f>
        <v>2.6073408337155868E-6</v>
      </c>
      <c r="AF3" s="39">
        <f>'BFPaT-pretax-coal'!AF6</f>
        <v>2.6126552434552717E-6</v>
      </c>
      <c r="AG3" s="39"/>
      <c r="AH3" s="39"/>
    </row>
    <row r="4" spans="1:36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3" t="s">
        <v>266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A14" sqref="A14"/>
    </sheetView>
  </sheetViews>
  <sheetFormatPr defaultColWidth="9.140625" defaultRowHeight="15" x14ac:dyDescent="0.25"/>
  <cols>
    <col min="1" max="1" width="41.42578125" style="14" customWidth="1"/>
    <col min="2" max="22" width="10" style="14" customWidth="1"/>
    <col min="23" max="24" width="9.140625" style="14" customWidth="1"/>
    <col min="25" max="16384" width="9.140625" style="14"/>
  </cols>
  <sheetData>
    <row r="1" spans="1:32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3" t="s">
        <v>260</v>
      </c>
      <c r="B3" s="39">
        <f>'Heavy oil+other'!B73</f>
        <v>6.3028366252231909E-6</v>
      </c>
      <c r="C3" s="39">
        <f>'Heavy oil+other'!C73</f>
        <v>1.0333351486267227E-5</v>
      </c>
      <c r="D3" s="39">
        <f>'Heavy oil+other'!D73</f>
        <v>9.7684446789712918E-6</v>
      </c>
      <c r="E3" s="39">
        <f>'Heavy oil+other'!E73</f>
        <v>9.9595067868711259E-6</v>
      </c>
      <c r="F3" s="39">
        <f>'Heavy oil+other'!F73</f>
        <v>1.0319485751134237E-5</v>
      </c>
      <c r="G3" s="39">
        <f>'Heavy oil+other'!G73</f>
        <v>1.0574115277549824E-5</v>
      </c>
      <c r="H3" s="39">
        <f>'Heavy oil+other'!H73</f>
        <v>1.0842062780655558E-5</v>
      </c>
      <c r="I3" s="39">
        <f>'Heavy oil+other'!I73</f>
        <v>1.1100992845700789E-5</v>
      </c>
      <c r="J3" s="39">
        <f>'Heavy oil+other'!J73</f>
        <v>1.1225113079842341E-5</v>
      </c>
      <c r="K3" s="39">
        <f>'Heavy oil+other'!K73</f>
        <v>1.1476605322707039E-5</v>
      </c>
      <c r="L3" s="39">
        <f>'Heavy oil+other'!L73</f>
        <v>1.1684771309562622E-5</v>
      </c>
      <c r="M3" s="39">
        <f>'Heavy oil+other'!M73</f>
        <v>1.1960112902223434E-5</v>
      </c>
      <c r="N3" s="39">
        <f>'Heavy oil+other'!N73</f>
        <v>1.2099855019833186E-5</v>
      </c>
      <c r="O3" s="39">
        <f>'Heavy oil+other'!O73</f>
        <v>1.2543242911163161E-5</v>
      </c>
      <c r="P3" s="39">
        <f>'Heavy oil+other'!P73</f>
        <v>1.2745117132693462E-5</v>
      </c>
      <c r="Q3" s="39">
        <f>'Heavy oil+other'!Q73</f>
        <v>1.2997881388926448E-5</v>
      </c>
      <c r="R3" s="39">
        <f>'Heavy oil+other'!R73</f>
        <v>1.3335982411183902E-5</v>
      </c>
      <c r="S3" s="39">
        <f>'Heavy oil+other'!S73</f>
        <v>1.3398986546932007E-5</v>
      </c>
      <c r="T3" s="39">
        <f>'Heavy oil+other'!T73</f>
        <v>1.365023768708255E-5</v>
      </c>
      <c r="U3" s="39">
        <f>'Heavy oil+other'!U73</f>
        <v>1.3887730248436233E-5</v>
      </c>
      <c r="V3" s="39">
        <f>'Heavy oil+other'!V73</f>
        <v>1.4043102766729629E-5</v>
      </c>
      <c r="W3" s="39">
        <f>'Heavy oil+other'!W73</f>
        <v>1.4208602254187932E-5</v>
      </c>
      <c r="X3" s="39">
        <f>'Heavy oil+other'!X73</f>
        <v>1.4581688066473697E-5</v>
      </c>
      <c r="Y3" s="39">
        <f>'Heavy oil+other'!Y73</f>
        <v>1.4761075037508775E-5</v>
      </c>
      <c r="Z3" s="39">
        <f>'Heavy oil+other'!Z73</f>
        <v>1.4970856838409966E-5</v>
      </c>
      <c r="AA3" s="39">
        <f>'Heavy oil+other'!AA73</f>
        <v>1.5290369365542456E-5</v>
      </c>
      <c r="AB3" s="39">
        <f>'Heavy oil+other'!AB73</f>
        <v>1.5404827473931311E-5</v>
      </c>
      <c r="AC3" s="39">
        <f>'Heavy oil+other'!AC73</f>
        <v>1.579221909610632E-5</v>
      </c>
      <c r="AD3" s="39">
        <f>'Heavy oil+other'!AD73</f>
        <v>1.6090289041976511E-5</v>
      </c>
      <c r="AE3" s="39">
        <f>'Heavy oil+other'!AE73</f>
        <v>1.6332270339662666E-5</v>
      </c>
      <c r="AF3" s="39">
        <f>'Heavy oil+other'!AF73</f>
        <v>1.6497754921993941E-5</v>
      </c>
    </row>
    <row r="4" spans="1:32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3" t="s">
        <v>263</v>
      </c>
      <c r="B6" s="39">
        <f>B3</f>
        <v>6.3028366252231909E-6</v>
      </c>
      <c r="C6" s="47">
        <f t="shared" ref="C6:AF6" si="0">C3</f>
        <v>1.0333351486267227E-5</v>
      </c>
      <c r="D6" s="47">
        <f t="shared" si="0"/>
        <v>9.7684446789712918E-6</v>
      </c>
      <c r="E6" s="47">
        <f t="shared" si="0"/>
        <v>9.9595067868711259E-6</v>
      </c>
      <c r="F6" s="47">
        <f t="shared" si="0"/>
        <v>1.0319485751134237E-5</v>
      </c>
      <c r="G6" s="47">
        <f t="shared" si="0"/>
        <v>1.0574115277549824E-5</v>
      </c>
      <c r="H6" s="47">
        <f t="shared" si="0"/>
        <v>1.0842062780655558E-5</v>
      </c>
      <c r="I6" s="47">
        <f t="shared" si="0"/>
        <v>1.1100992845700789E-5</v>
      </c>
      <c r="J6" s="47">
        <f t="shared" si="0"/>
        <v>1.1225113079842341E-5</v>
      </c>
      <c r="K6" s="47">
        <f t="shared" si="0"/>
        <v>1.1476605322707039E-5</v>
      </c>
      <c r="L6" s="47">
        <f t="shared" si="0"/>
        <v>1.1684771309562622E-5</v>
      </c>
      <c r="M6" s="47">
        <f t="shared" si="0"/>
        <v>1.1960112902223434E-5</v>
      </c>
      <c r="N6" s="47">
        <f t="shared" si="0"/>
        <v>1.2099855019833186E-5</v>
      </c>
      <c r="O6" s="47">
        <f t="shared" si="0"/>
        <v>1.2543242911163161E-5</v>
      </c>
      <c r="P6" s="47">
        <f t="shared" si="0"/>
        <v>1.2745117132693462E-5</v>
      </c>
      <c r="Q6" s="47">
        <f t="shared" si="0"/>
        <v>1.2997881388926448E-5</v>
      </c>
      <c r="R6" s="47">
        <f t="shared" si="0"/>
        <v>1.3335982411183902E-5</v>
      </c>
      <c r="S6" s="47">
        <f t="shared" si="0"/>
        <v>1.3398986546932007E-5</v>
      </c>
      <c r="T6" s="47">
        <f t="shared" si="0"/>
        <v>1.365023768708255E-5</v>
      </c>
      <c r="U6" s="47">
        <f t="shared" si="0"/>
        <v>1.3887730248436233E-5</v>
      </c>
      <c r="V6" s="47">
        <f t="shared" si="0"/>
        <v>1.4043102766729629E-5</v>
      </c>
      <c r="W6" s="47">
        <f t="shared" si="0"/>
        <v>1.4208602254187932E-5</v>
      </c>
      <c r="X6" s="47">
        <f t="shared" si="0"/>
        <v>1.4581688066473697E-5</v>
      </c>
      <c r="Y6" s="47">
        <f t="shared" si="0"/>
        <v>1.4761075037508775E-5</v>
      </c>
      <c r="Z6" s="47">
        <f t="shared" si="0"/>
        <v>1.4970856838409966E-5</v>
      </c>
      <c r="AA6" s="47">
        <f t="shared" si="0"/>
        <v>1.5290369365542456E-5</v>
      </c>
      <c r="AB6" s="47">
        <f t="shared" si="0"/>
        <v>1.5404827473931311E-5</v>
      </c>
      <c r="AC6" s="47">
        <f t="shared" si="0"/>
        <v>1.579221909610632E-5</v>
      </c>
      <c r="AD6" s="47">
        <f t="shared" si="0"/>
        <v>1.6090289041976511E-5</v>
      </c>
      <c r="AE6" s="47">
        <f t="shared" si="0"/>
        <v>1.6332270339662666E-5</v>
      </c>
      <c r="AF6" s="47">
        <f t="shared" si="0"/>
        <v>1.6497754921993941E-5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AF9" si="1">B6</f>
        <v>6.3028366252231909E-6</v>
      </c>
      <c r="C9">
        <f t="shared" si="1"/>
        <v>1.0333351486267227E-5</v>
      </c>
      <c r="D9">
        <f t="shared" si="1"/>
        <v>9.7684446789712918E-6</v>
      </c>
      <c r="E9">
        <f t="shared" si="1"/>
        <v>9.9595067868711259E-6</v>
      </c>
      <c r="F9">
        <f t="shared" si="1"/>
        <v>1.0319485751134237E-5</v>
      </c>
      <c r="G9">
        <f t="shared" si="1"/>
        <v>1.0574115277549824E-5</v>
      </c>
      <c r="H9">
        <f t="shared" si="1"/>
        <v>1.0842062780655558E-5</v>
      </c>
      <c r="I9">
        <f t="shared" si="1"/>
        <v>1.1100992845700789E-5</v>
      </c>
      <c r="J9">
        <f t="shared" si="1"/>
        <v>1.1225113079842341E-5</v>
      </c>
      <c r="K9">
        <f t="shared" si="1"/>
        <v>1.1476605322707039E-5</v>
      </c>
      <c r="L9">
        <f t="shared" si="1"/>
        <v>1.1684771309562622E-5</v>
      </c>
      <c r="M9">
        <f t="shared" si="1"/>
        <v>1.1960112902223434E-5</v>
      </c>
      <c r="N9">
        <f t="shared" si="1"/>
        <v>1.2099855019833186E-5</v>
      </c>
      <c r="O9">
        <f t="shared" si="1"/>
        <v>1.2543242911163161E-5</v>
      </c>
      <c r="P9">
        <f t="shared" si="1"/>
        <v>1.2745117132693462E-5</v>
      </c>
      <c r="Q9">
        <f t="shared" si="1"/>
        <v>1.2997881388926448E-5</v>
      </c>
      <c r="R9">
        <f t="shared" si="1"/>
        <v>1.3335982411183902E-5</v>
      </c>
      <c r="S9">
        <f t="shared" si="1"/>
        <v>1.3398986546932007E-5</v>
      </c>
      <c r="T9">
        <f t="shared" si="1"/>
        <v>1.365023768708255E-5</v>
      </c>
      <c r="U9">
        <f t="shared" si="1"/>
        <v>1.3887730248436233E-5</v>
      </c>
      <c r="V9">
        <f t="shared" si="1"/>
        <v>1.4043102766729629E-5</v>
      </c>
      <c r="W9">
        <f t="shared" si="1"/>
        <v>1.4208602254187932E-5</v>
      </c>
      <c r="X9">
        <f t="shared" si="1"/>
        <v>1.4581688066473697E-5</v>
      </c>
      <c r="Y9">
        <f t="shared" si="1"/>
        <v>1.4761075037508775E-5</v>
      </c>
      <c r="Z9">
        <f t="shared" si="1"/>
        <v>1.4970856838409966E-5</v>
      </c>
      <c r="AA9">
        <f t="shared" si="1"/>
        <v>1.5290369365542456E-5</v>
      </c>
      <c r="AB9">
        <f t="shared" si="1"/>
        <v>1.5404827473931311E-5</v>
      </c>
      <c r="AC9">
        <f t="shared" si="1"/>
        <v>1.579221909610632E-5</v>
      </c>
      <c r="AD9">
        <f t="shared" si="1"/>
        <v>1.6090289041976511E-5</v>
      </c>
      <c r="AE9">
        <f t="shared" si="1"/>
        <v>1.6332270339662666E-5</v>
      </c>
      <c r="AF9">
        <f t="shared" si="1"/>
        <v>1.6497754921993941E-5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topLeftCell="Q1" workbookViewId="0">
      <selection activeCell="B7" sqref="B7:AF7"/>
    </sheetView>
  </sheetViews>
  <sheetFormatPr defaultColWidth="9.140625" defaultRowHeight="15" x14ac:dyDescent="0.25"/>
  <cols>
    <col min="1" max="1" width="41.42578125" style="14" customWidth="1"/>
    <col min="2" max="22" width="10" style="14" customWidth="1"/>
    <col min="23" max="24" width="9.140625" style="14" customWidth="1"/>
    <col min="25" max="16384" width="9.140625" style="14"/>
  </cols>
  <sheetData>
    <row r="1" spans="1:32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 s="39">
        <v>5.5630430000000001E-6</v>
      </c>
      <c r="C2" s="39">
        <v>3.2095069999999999E-6</v>
      </c>
      <c r="D2" s="39">
        <v>2.1023959999999999E-6</v>
      </c>
      <c r="E2" s="39">
        <v>3.119212E-6</v>
      </c>
      <c r="F2" s="39">
        <v>4.3865049999999998E-6</v>
      </c>
      <c r="G2" s="39">
        <v>5.356053E-6</v>
      </c>
      <c r="H2" s="39">
        <v>5.5536410000000001E-6</v>
      </c>
      <c r="I2" s="39">
        <v>6.5562310000000007E-6</v>
      </c>
      <c r="J2" s="39">
        <v>6.9677409999999999E-6</v>
      </c>
      <c r="K2" s="39">
        <v>7.2466090000000007E-6</v>
      </c>
      <c r="L2" s="39">
        <v>6.6392610000000001E-6</v>
      </c>
      <c r="M2" s="39">
        <v>7.8106639999999995E-6</v>
      </c>
      <c r="N2" s="39">
        <v>8.052132999999999E-6</v>
      </c>
      <c r="O2" s="39">
        <v>8.2365840000000013E-6</v>
      </c>
      <c r="P2" s="39">
        <v>8.3354529999999998E-6</v>
      </c>
      <c r="Q2" s="39">
        <v>8.4492220000000005E-6</v>
      </c>
      <c r="R2" s="39">
        <v>8.5410799999999989E-6</v>
      </c>
      <c r="S2" s="39">
        <v>8.5540910000000004E-6</v>
      </c>
      <c r="T2" s="39">
        <v>8.7934110000000013E-6</v>
      </c>
      <c r="U2" s="39">
        <v>8.787532000000001E-6</v>
      </c>
      <c r="V2" s="39">
        <v>9.2889839999999999E-6</v>
      </c>
      <c r="W2" s="39">
        <v>9.310373000000001E-6</v>
      </c>
      <c r="X2" s="39">
        <v>9.377148E-6</v>
      </c>
      <c r="Y2" s="39">
        <v>1.0027704E-5</v>
      </c>
      <c r="Z2" s="39">
        <v>1.0235812000000001E-5</v>
      </c>
      <c r="AA2" s="39">
        <v>1.0153048000000001E-5</v>
      </c>
      <c r="AB2" s="39">
        <v>1.0689426000000001E-5</v>
      </c>
      <c r="AC2" s="39">
        <v>1.0949270999999999E-5</v>
      </c>
      <c r="AD2" s="39">
        <v>1.1029906000000001E-5</v>
      </c>
      <c r="AE2" s="39">
        <v>1.1124882999999999E-5</v>
      </c>
      <c r="AF2" s="39">
        <v>1.1243553999999999E-5</v>
      </c>
    </row>
    <row r="3" spans="1:32" x14ac:dyDescent="0.25">
      <c r="A3" s="13" t="s">
        <v>260</v>
      </c>
      <c r="B3" s="39">
        <v>6.8749779999999992E-6</v>
      </c>
      <c r="C3" s="39">
        <v>5.8417439999999998E-6</v>
      </c>
      <c r="D3" s="39">
        <v>5.9681480000000001E-6</v>
      </c>
      <c r="E3" s="39">
        <v>6.5728309999999998E-6</v>
      </c>
      <c r="F3" s="39">
        <v>6.7292589999999996E-6</v>
      </c>
      <c r="G3" s="39">
        <v>6.7768729999999998E-6</v>
      </c>
      <c r="H3" s="39">
        <v>6.7198410000000001E-6</v>
      </c>
      <c r="I3" s="39">
        <v>7.0452349999999998E-6</v>
      </c>
      <c r="J3" s="39">
        <v>7.4652400000000004E-6</v>
      </c>
      <c r="K3" s="39">
        <v>7.708571E-6</v>
      </c>
      <c r="L3" s="39">
        <v>8.0805130000000005E-6</v>
      </c>
      <c r="M3" s="39">
        <v>8.3196499999999992E-6</v>
      </c>
      <c r="N3" s="39">
        <v>8.5911559999999996E-6</v>
      </c>
      <c r="O3" s="39">
        <v>8.7668420000000004E-6</v>
      </c>
      <c r="P3" s="39">
        <v>8.8799850000000003E-6</v>
      </c>
      <c r="Q3" s="39">
        <v>9.0094799999999993E-6</v>
      </c>
      <c r="R3" s="39">
        <v>9.0467730000000007E-6</v>
      </c>
      <c r="S3" s="39">
        <v>9.0219500000000009E-6</v>
      </c>
      <c r="T3" s="39">
        <v>9.2798179999999997E-6</v>
      </c>
      <c r="U3" s="39">
        <v>9.2877439999999996E-6</v>
      </c>
      <c r="V3" s="39">
        <v>9.9464410000000007E-6</v>
      </c>
      <c r="W3" s="39">
        <v>1.0164721E-5</v>
      </c>
      <c r="X3" s="39">
        <v>1.033452E-5</v>
      </c>
      <c r="Y3" s="39">
        <v>1.0598935E-5</v>
      </c>
      <c r="Z3" s="39">
        <v>1.0712420000000001E-5</v>
      </c>
      <c r="AA3" s="39">
        <v>1.0719076E-5</v>
      </c>
      <c r="AB3" s="39">
        <v>1.0893035E-5</v>
      </c>
      <c r="AC3" s="39">
        <v>1.1018313E-5</v>
      </c>
      <c r="AD3" s="39">
        <v>1.1097898E-5</v>
      </c>
      <c r="AE3" s="39">
        <v>1.1199524000000001E-5</v>
      </c>
      <c r="AF3" s="39">
        <v>1.129479E-5</v>
      </c>
    </row>
    <row r="4" spans="1:32" x14ac:dyDescent="0.25">
      <c r="A4" s="13" t="s">
        <v>261</v>
      </c>
      <c r="B4" s="39">
        <f t="shared" ref="B4:AF4" si="0">B5</f>
        <v>5.6629149999999998E-6</v>
      </c>
      <c r="C4" s="39">
        <f t="shared" si="0"/>
        <v>4.7290309999999998E-6</v>
      </c>
      <c r="D4" s="39">
        <f t="shared" si="0"/>
        <v>6.3059360000000002E-6</v>
      </c>
      <c r="E4" s="39">
        <f t="shared" si="0"/>
        <v>8.3611190000000006E-6</v>
      </c>
      <c r="F4" s="39">
        <f t="shared" si="0"/>
        <v>9.9680500000000002E-6</v>
      </c>
      <c r="G4" s="39">
        <f t="shared" si="0"/>
        <v>1.1466165E-5</v>
      </c>
      <c r="H4" s="39">
        <f t="shared" si="0"/>
        <v>1.2859633E-5</v>
      </c>
      <c r="I4" s="39">
        <f t="shared" si="0"/>
        <v>1.3185027000000001E-5</v>
      </c>
      <c r="J4" s="39">
        <f t="shared" si="0"/>
        <v>1.3605032E-5</v>
      </c>
      <c r="K4" s="39">
        <f t="shared" si="0"/>
        <v>1.3848363E-5</v>
      </c>
      <c r="L4" s="39">
        <f t="shared" si="0"/>
        <v>1.4220303999999999E-5</v>
      </c>
      <c r="M4" s="39">
        <f t="shared" si="0"/>
        <v>1.4459441E-5</v>
      </c>
      <c r="N4" s="39">
        <f t="shared" si="0"/>
        <v>1.4730947999999999E-5</v>
      </c>
      <c r="O4" s="39">
        <f t="shared" si="0"/>
        <v>1.4906633000000001E-5</v>
      </c>
      <c r="P4" s="39">
        <f t="shared" si="0"/>
        <v>1.5019777E-5</v>
      </c>
      <c r="Q4" s="39">
        <f t="shared" si="0"/>
        <v>1.5149273E-5</v>
      </c>
      <c r="R4" s="39">
        <f t="shared" si="0"/>
        <v>1.5186565000000001E-5</v>
      </c>
      <c r="S4" s="39">
        <f t="shared" si="0"/>
        <v>1.5161742000000001E-5</v>
      </c>
      <c r="T4" s="39">
        <f t="shared" si="0"/>
        <v>1.5419608999999998E-5</v>
      </c>
      <c r="U4" s="39">
        <f t="shared" si="0"/>
        <v>1.5427535E-5</v>
      </c>
      <c r="V4" s="39">
        <f t="shared" si="0"/>
        <v>1.6086232999999999E-5</v>
      </c>
      <c r="W4" s="39">
        <f t="shared" si="0"/>
        <v>1.6304516E-5</v>
      </c>
      <c r="X4" s="39">
        <f t="shared" si="0"/>
        <v>1.6474314000000001E-5</v>
      </c>
      <c r="Y4" s="39">
        <f t="shared" si="0"/>
        <v>1.6738727999999999E-5</v>
      </c>
      <c r="Z4" s="39">
        <f t="shared" si="0"/>
        <v>1.6852213E-5</v>
      </c>
      <c r="AA4" s="39">
        <f t="shared" si="0"/>
        <v>1.6858868000000001E-5</v>
      </c>
      <c r="AB4" s="39">
        <f t="shared" si="0"/>
        <v>1.7032827000000001E-5</v>
      </c>
      <c r="AC4" s="39">
        <f t="shared" si="0"/>
        <v>1.7158106000000001E-5</v>
      </c>
      <c r="AD4" s="39">
        <f t="shared" si="0"/>
        <v>1.7237692000000001E-5</v>
      </c>
      <c r="AE4" s="39">
        <f t="shared" si="0"/>
        <v>1.7339317000000002E-5</v>
      </c>
      <c r="AF4" s="39">
        <f t="shared" si="0"/>
        <v>1.7434584E-5</v>
      </c>
    </row>
    <row r="5" spans="1:32" x14ac:dyDescent="0.25">
      <c r="A5" s="13" t="s">
        <v>262</v>
      </c>
      <c r="B5" s="39">
        <v>5.6629149999999998E-6</v>
      </c>
      <c r="C5" s="39">
        <v>4.7290309999999998E-6</v>
      </c>
      <c r="D5" s="39">
        <v>6.3059360000000002E-6</v>
      </c>
      <c r="E5" s="39">
        <v>8.3611190000000006E-6</v>
      </c>
      <c r="F5" s="39">
        <v>9.9680500000000002E-6</v>
      </c>
      <c r="G5" s="39">
        <v>1.1466165E-5</v>
      </c>
      <c r="H5" s="39">
        <v>1.2859633E-5</v>
      </c>
      <c r="I5" s="39">
        <v>1.3185027000000001E-5</v>
      </c>
      <c r="J5" s="39">
        <v>1.3605032E-5</v>
      </c>
      <c r="K5" s="39">
        <v>1.3848363E-5</v>
      </c>
      <c r="L5" s="39">
        <v>1.4220303999999999E-5</v>
      </c>
      <c r="M5" s="39">
        <v>1.4459441E-5</v>
      </c>
      <c r="N5" s="39">
        <v>1.4730947999999999E-5</v>
      </c>
      <c r="O5" s="39">
        <v>1.4906633000000001E-5</v>
      </c>
      <c r="P5" s="39">
        <v>1.5019777E-5</v>
      </c>
      <c r="Q5" s="39">
        <v>1.5149273E-5</v>
      </c>
      <c r="R5" s="39">
        <v>1.5186565000000001E-5</v>
      </c>
      <c r="S5" s="39">
        <v>1.5161742000000001E-5</v>
      </c>
      <c r="T5" s="39">
        <v>1.5419608999999998E-5</v>
      </c>
      <c r="U5" s="39">
        <v>1.5427535E-5</v>
      </c>
      <c r="V5" s="39">
        <v>1.6086232999999999E-5</v>
      </c>
      <c r="W5" s="39">
        <v>1.6304516E-5</v>
      </c>
      <c r="X5" s="39">
        <v>1.6474314000000001E-5</v>
      </c>
      <c r="Y5" s="39">
        <v>1.6738727999999999E-5</v>
      </c>
      <c r="Z5" s="39">
        <v>1.6852213E-5</v>
      </c>
      <c r="AA5" s="39">
        <v>1.6858868000000001E-5</v>
      </c>
      <c r="AB5" s="39">
        <v>1.7032827000000001E-5</v>
      </c>
      <c r="AC5" s="39">
        <v>1.7158106000000001E-5</v>
      </c>
      <c r="AD5" s="39">
        <v>1.7237692000000001E-5</v>
      </c>
      <c r="AE5" s="39">
        <v>1.7339317000000002E-5</v>
      </c>
      <c r="AF5" s="39">
        <v>1.7434584E-5</v>
      </c>
    </row>
    <row r="6" spans="1:32" x14ac:dyDescent="0.25">
      <c r="A6" s="13" t="s">
        <v>263</v>
      </c>
      <c r="B6" s="39">
        <v>5.6430449999999998E-6</v>
      </c>
      <c r="C6" s="39">
        <v>4.7091609999999997E-6</v>
      </c>
      <c r="D6" s="39">
        <v>6.2900400000000002E-6</v>
      </c>
      <c r="E6" s="39">
        <v>8.3491969999999997E-6</v>
      </c>
      <c r="F6" s="39">
        <v>9.9601009999999991E-6</v>
      </c>
      <c r="G6" s="39">
        <v>1.1462192E-5</v>
      </c>
      <c r="H6" s="39">
        <v>1.2859633E-5</v>
      </c>
      <c r="I6" s="39">
        <v>1.3185027000000001E-5</v>
      </c>
      <c r="J6" s="39">
        <v>1.3605032E-5</v>
      </c>
      <c r="K6" s="39">
        <v>1.3848363E-5</v>
      </c>
      <c r="L6" s="39">
        <v>1.4220303999999999E-5</v>
      </c>
      <c r="M6" s="39">
        <v>1.4459441E-5</v>
      </c>
      <c r="N6" s="39">
        <v>1.4730947999999999E-5</v>
      </c>
      <c r="O6" s="39">
        <v>1.4906633000000001E-5</v>
      </c>
      <c r="P6" s="39">
        <v>1.5019777E-5</v>
      </c>
      <c r="Q6" s="39">
        <v>1.5149273E-5</v>
      </c>
      <c r="R6" s="39">
        <v>1.5186565000000001E-5</v>
      </c>
      <c r="S6" s="39">
        <v>1.5161742000000001E-5</v>
      </c>
      <c r="T6" s="39">
        <v>1.5419608999999998E-5</v>
      </c>
      <c r="U6" s="39">
        <v>1.5427535E-5</v>
      </c>
      <c r="V6" s="39">
        <v>1.6086232999999999E-5</v>
      </c>
      <c r="W6" s="39">
        <v>1.6304516E-5</v>
      </c>
      <c r="X6" s="39">
        <v>1.6474314000000001E-5</v>
      </c>
      <c r="Y6" s="39">
        <v>1.6738727999999999E-5</v>
      </c>
      <c r="Z6" s="39">
        <v>1.6852213E-5</v>
      </c>
      <c r="AA6" s="39">
        <v>1.6858868000000001E-5</v>
      </c>
      <c r="AB6" s="39">
        <v>1.7032827000000001E-5</v>
      </c>
      <c r="AC6" s="39">
        <v>1.7158106000000001E-5</v>
      </c>
      <c r="AD6" s="39">
        <v>1.7237692000000001E-5</v>
      </c>
      <c r="AE6" s="39">
        <v>1.7339317000000002E-5</v>
      </c>
      <c r="AF6" s="39">
        <v>1.7434584E-5</v>
      </c>
    </row>
    <row r="7" spans="1:32" x14ac:dyDescent="0.25">
      <c r="A7" s="13" t="s">
        <v>264</v>
      </c>
      <c r="B7" s="39">
        <f>B6</f>
        <v>5.6430449999999998E-6</v>
      </c>
      <c r="C7" s="47">
        <f t="shared" ref="C7:AF7" si="1">C6</f>
        <v>4.7091609999999997E-6</v>
      </c>
      <c r="D7" s="47">
        <f t="shared" si="1"/>
        <v>6.2900400000000002E-6</v>
      </c>
      <c r="E7" s="47">
        <f t="shared" si="1"/>
        <v>8.3491969999999997E-6</v>
      </c>
      <c r="F7" s="47">
        <f t="shared" si="1"/>
        <v>9.9601009999999991E-6</v>
      </c>
      <c r="G7" s="47">
        <f t="shared" si="1"/>
        <v>1.1462192E-5</v>
      </c>
      <c r="H7" s="47">
        <f t="shared" si="1"/>
        <v>1.2859633E-5</v>
      </c>
      <c r="I7" s="47">
        <f t="shared" si="1"/>
        <v>1.3185027000000001E-5</v>
      </c>
      <c r="J7" s="47">
        <f t="shared" si="1"/>
        <v>1.3605032E-5</v>
      </c>
      <c r="K7" s="47">
        <f t="shared" si="1"/>
        <v>1.3848363E-5</v>
      </c>
      <c r="L7" s="47">
        <f t="shared" si="1"/>
        <v>1.4220303999999999E-5</v>
      </c>
      <c r="M7" s="47">
        <f t="shared" si="1"/>
        <v>1.4459441E-5</v>
      </c>
      <c r="N7" s="47">
        <f t="shared" si="1"/>
        <v>1.4730947999999999E-5</v>
      </c>
      <c r="O7" s="47">
        <f t="shared" si="1"/>
        <v>1.4906633000000001E-5</v>
      </c>
      <c r="P7" s="47">
        <f t="shared" si="1"/>
        <v>1.5019777E-5</v>
      </c>
      <c r="Q7" s="47">
        <f t="shared" si="1"/>
        <v>1.5149273E-5</v>
      </c>
      <c r="R7" s="47">
        <f t="shared" si="1"/>
        <v>1.5186565000000001E-5</v>
      </c>
      <c r="S7" s="47">
        <f t="shared" si="1"/>
        <v>1.5161742000000001E-5</v>
      </c>
      <c r="T7" s="47">
        <f t="shared" si="1"/>
        <v>1.5419608999999998E-5</v>
      </c>
      <c r="U7" s="47">
        <f t="shared" si="1"/>
        <v>1.5427535E-5</v>
      </c>
      <c r="V7" s="47">
        <f t="shared" si="1"/>
        <v>1.6086232999999999E-5</v>
      </c>
      <c r="W7" s="47">
        <f t="shared" si="1"/>
        <v>1.6304516E-5</v>
      </c>
      <c r="X7" s="47">
        <f t="shared" si="1"/>
        <v>1.6474314000000001E-5</v>
      </c>
      <c r="Y7" s="47">
        <f t="shared" si="1"/>
        <v>1.6738727999999999E-5</v>
      </c>
      <c r="Z7" s="47">
        <f t="shared" si="1"/>
        <v>1.6852213E-5</v>
      </c>
      <c r="AA7" s="47">
        <f t="shared" si="1"/>
        <v>1.6858868000000001E-5</v>
      </c>
      <c r="AB7" s="47">
        <f t="shared" si="1"/>
        <v>1.7032827000000001E-5</v>
      </c>
      <c r="AC7" s="47">
        <f t="shared" si="1"/>
        <v>1.7158106000000001E-5</v>
      </c>
      <c r="AD7" s="47">
        <f t="shared" si="1"/>
        <v>1.7237692000000001E-5</v>
      </c>
      <c r="AE7" s="47">
        <f t="shared" si="1"/>
        <v>1.7339317000000002E-5</v>
      </c>
      <c r="AF7" s="47">
        <f t="shared" si="1"/>
        <v>1.7434584E-5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2" sqref="B2:AF6"/>
    </sheetView>
  </sheetViews>
  <sheetFormatPr defaultColWidth="9.140625" defaultRowHeight="15" x14ac:dyDescent="0.25"/>
  <cols>
    <col min="1" max="1" width="41.42578125" style="14" customWidth="1"/>
    <col min="2" max="22" width="10" style="14" customWidth="1"/>
    <col min="23" max="24" width="9.140625" style="14" customWidth="1"/>
    <col min="25" max="16384" width="9.140625" style="14"/>
  </cols>
  <sheetData>
    <row r="1" spans="1:32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 s="39">
        <f>Lpgpropbut!B3</f>
        <v>1.4373142092040504E-5</v>
      </c>
      <c r="C2" s="39">
        <f>Lpgpropbut!C3</f>
        <v>1.4032587692532862E-5</v>
      </c>
      <c r="D2" s="39">
        <f>Lpgpropbut!D3</f>
        <v>1.4565249702019173E-5</v>
      </c>
      <c r="E2" s="39">
        <f>Lpgpropbut!E3</f>
        <v>1.5071393178160926E-5</v>
      </c>
      <c r="F2" s="39">
        <f>Lpgpropbut!F3</f>
        <v>1.5457407524590555E-5</v>
      </c>
      <c r="G2" s="39">
        <f>Lpgpropbut!G3</f>
        <v>1.5884091379221124E-5</v>
      </c>
      <c r="H2" s="39">
        <f>Lpgpropbut!H3</f>
        <v>1.649370284257446E-5</v>
      </c>
      <c r="I2" s="39">
        <f>Lpgpropbut!I3</f>
        <v>1.708100025676569E-5</v>
      </c>
      <c r="J2" s="39">
        <f>Lpgpropbut!J3</f>
        <v>1.7374796488959063E-5</v>
      </c>
      <c r="K2" s="39">
        <f>Lpgpropbut!K3</f>
        <v>1.7551491162301384E-5</v>
      </c>
      <c r="L2" s="39">
        <f>Lpgpropbut!L3</f>
        <v>1.7632270812707576E-5</v>
      </c>
      <c r="M2" s="39">
        <f>Lpgpropbut!M3</f>
        <v>1.9558255748397484E-5</v>
      </c>
      <c r="N2" s="39">
        <f>Lpgpropbut!N3</f>
        <v>1.9568184714352222E-5</v>
      </c>
      <c r="O2" s="39">
        <f>Lpgpropbut!O3</f>
        <v>1.9637172894444423E-5</v>
      </c>
      <c r="P2" s="39">
        <f>Lpgpropbut!P3</f>
        <v>2.0133041629297545E-5</v>
      </c>
      <c r="Q2" s="39">
        <f>Lpgpropbut!Q3</f>
        <v>2.0323763480685416E-5</v>
      </c>
      <c r="R2" s="39">
        <f>Lpgpropbut!R3</f>
        <v>2.0520857889421262E-5</v>
      </c>
      <c r="S2" s="39">
        <f>Lpgpropbut!S3</f>
        <v>2.0744433931331009E-5</v>
      </c>
      <c r="T2" s="39">
        <f>Lpgpropbut!T3</f>
        <v>2.0983945318175811E-5</v>
      </c>
      <c r="U2" s="39">
        <f>Lpgpropbut!U3</f>
        <v>2.120706210040621E-5</v>
      </c>
      <c r="V2" s="39">
        <f>Lpgpropbut!V3</f>
        <v>2.1409132846814788E-5</v>
      </c>
      <c r="W2" s="39">
        <f>Lpgpropbut!W3</f>
        <v>2.1581859270652426E-5</v>
      </c>
      <c r="X2" s="39">
        <f>Lpgpropbut!X3</f>
        <v>2.1744546962837575E-5</v>
      </c>
      <c r="Y2" s="39">
        <f>Lpgpropbut!Y3</f>
        <v>2.2010390701507345E-5</v>
      </c>
      <c r="Z2" s="39">
        <f>Lpgpropbut!Z3</f>
        <v>2.2204557439553081E-5</v>
      </c>
      <c r="AA2" s="39">
        <f>Lpgpropbut!AA3</f>
        <v>2.2397002173332673E-5</v>
      </c>
      <c r="AB2" s="39">
        <f>Lpgpropbut!AB3</f>
        <v>2.2590844883038682E-5</v>
      </c>
      <c r="AC2" s="39">
        <f>Lpgpropbut!AC3</f>
        <v>2.277652102483286E-5</v>
      </c>
      <c r="AD2" s="39">
        <f>Lpgpropbut!AD3</f>
        <v>2.302389251376141E-5</v>
      </c>
      <c r="AE2" s="39">
        <f>Lpgpropbut!AE3</f>
        <v>2.3275461442971527E-5</v>
      </c>
      <c r="AF2" s="39">
        <f>Lpgpropbut!AF3</f>
        <v>2.3464496415116537E-5</v>
      </c>
    </row>
    <row r="3" spans="1:32" x14ac:dyDescent="0.25">
      <c r="A3" s="13" t="s">
        <v>260</v>
      </c>
      <c r="B3">
        <f>Lpgpropbut!B4</f>
        <v>1.4381360012047388E-5</v>
      </c>
      <c r="C3">
        <f>Lpgpropbut!C4</f>
        <v>1.4040610898760724E-5</v>
      </c>
      <c r="D3">
        <f>Lpgpropbut!D4</f>
        <v>1.4573577460568067E-5</v>
      </c>
      <c r="E3">
        <f>Lpgpropbut!E4</f>
        <v>1.4573577460568067E-5</v>
      </c>
      <c r="F3">
        <f>Lpgpropbut!F4</f>
        <v>1.5114384339418835E-5</v>
      </c>
      <c r="G3">
        <f>Lpgpropbut!G4</f>
        <v>1.5729854314847473E-5</v>
      </c>
      <c r="H3">
        <f>Lpgpropbut!H4</f>
        <v>1.6631481602400945E-5</v>
      </c>
      <c r="I3">
        <f>Lpgpropbut!I4</f>
        <v>1.7503769533718498E-5</v>
      </c>
      <c r="J3">
        <f>Lpgpropbut!J4</f>
        <v>1.7927364752191527E-5</v>
      </c>
      <c r="K3">
        <f>Lpgpropbut!K4</f>
        <v>1.818409118149253E-5</v>
      </c>
      <c r="L3">
        <f>Lpgpropbut!L4</f>
        <v>1.829892428054246E-5</v>
      </c>
      <c r="M3">
        <f>Lpgpropbut!M4</f>
        <v>1.8206415759237691E-5</v>
      </c>
      <c r="N3">
        <f>Lpgpropbut!N4</f>
        <v>1.822304760920636E-5</v>
      </c>
      <c r="O3">
        <f>Lpgpropbut!O4</f>
        <v>1.8330739374483478E-5</v>
      </c>
      <c r="P3">
        <f>Lpgpropbut!P4</f>
        <v>1.8665044191680997E-5</v>
      </c>
      <c r="Q3">
        <f>Lpgpropbut!Q4</f>
        <v>1.8955810601979769E-5</v>
      </c>
      <c r="R3">
        <f>Lpgpropbut!R4</f>
        <v>1.9258098062776569E-5</v>
      </c>
      <c r="S3">
        <f>Lpgpropbut!S4</f>
        <v>1.9603918280682744E-5</v>
      </c>
      <c r="T3">
        <f>Lpgpropbut!T4</f>
        <v>1.9975752388797408E-5</v>
      </c>
      <c r="U3">
        <f>Lpgpropbut!U4</f>
        <v>2.0321812157773183E-5</v>
      </c>
      <c r="V3">
        <f>Lpgpropbut!V4</f>
        <v>2.0635959656430654E-5</v>
      </c>
      <c r="W3">
        <f>Lpgpropbut!W4</f>
        <v>2.0904358550584996E-5</v>
      </c>
      <c r="X3">
        <f>Lpgpropbut!X4</f>
        <v>2.115890077131276E-5</v>
      </c>
      <c r="Y3">
        <f>Lpgpropbut!Y4</f>
        <v>2.1585318624558647E-5</v>
      </c>
      <c r="Z3">
        <f>Lpgpropbut!Z4</f>
        <v>2.1889817412917691E-5</v>
      </c>
      <c r="AA3">
        <f>Lpgpropbut!AA4</f>
        <v>2.2195643901780382E-5</v>
      </c>
      <c r="AB3">
        <f>Lpgpropbut!AB4</f>
        <v>2.2505495300595414E-5</v>
      </c>
      <c r="AC3">
        <f>Lpgpropbut!AC4</f>
        <v>2.2802789477540622E-5</v>
      </c>
      <c r="AD3">
        <f>Lpgpropbut!AD4</f>
        <v>2.3205585561400341E-5</v>
      </c>
      <c r="AE3">
        <f>Lpgpropbut!AE4</f>
        <v>2.361426307600175E-5</v>
      </c>
      <c r="AF3">
        <f>Lpgpropbut!AF4</f>
        <v>2.3917802530124547E-5</v>
      </c>
    </row>
    <row r="4" spans="1:32" x14ac:dyDescent="0.25">
      <c r="A4" s="13" t="s">
        <v>261</v>
      </c>
      <c r="B4" s="39">
        <f>Lpgpropbut!B5</f>
        <v>2.2097986898511679E-5</v>
      </c>
      <c r="C4" s="39">
        <f>Lpgpropbut!C5</f>
        <v>2.1574401546724342E-5</v>
      </c>
      <c r="D4" s="39">
        <f>Lpgpropbut!D5</f>
        <v>2.2393342737981456E-5</v>
      </c>
      <c r="E4" s="39">
        <f>Lpgpropbut!E5</f>
        <v>2.2393342737981456E-5</v>
      </c>
      <c r="F4" s="39">
        <f>Lpgpropbut!F5</f>
        <v>2.3088959940633198E-5</v>
      </c>
      <c r="G4" s="39">
        <f>Lpgpropbut!G5</f>
        <v>2.3852196725703586E-5</v>
      </c>
      <c r="H4" s="39">
        <f>Lpgpropbut!H5</f>
        <v>2.4820444893434439E-5</v>
      </c>
      <c r="I4" s="39">
        <f>Lpgpropbut!I5</f>
        <v>2.5872709388375074E-5</v>
      </c>
      <c r="J4" s="39">
        <f>Lpgpropbut!J5</f>
        <v>2.6715468355727025E-5</v>
      </c>
      <c r="K4" s="39">
        <f>Lpgpropbut!K5</f>
        <v>2.7363646381259385E-5</v>
      </c>
      <c r="L4" s="39">
        <f>Lpgpropbut!L5</f>
        <v>2.7815959297479896E-5</v>
      </c>
      <c r="M4" s="39">
        <f>Lpgpropbut!M5</f>
        <v>3.0033662718654553E-5</v>
      </c>
      <c r="N4" s="39">
        <f>Lpgpropbut!N5</f>
        <v>3.0185239494797078E-5</v>
      </c>
      <c r="O4" s="39">
        <f>Lpgpropbut!O5</f>
        <v>3.034310913294633E-5</v>
      </c>
      <c r="P4" s="39">
        <f>Lpgpropbut!P5</f>
        <v>3.0919608547677311E-5</v>
      </c>
      <c r="Q4" s="39">
        <f>Lpgpropbut!Q5</f>
        <v>3.124685943676033E-5</v>
      </c>
      <c r="R4" s="39">
        <f>Lpgpropbut!R5</f>
        <v>3.1606144788591722E-5</v>
      </c>
      <c r="S4" s="39">
        <f>Lpgpropbut!S5</f>
        <v>3.2010583411147362E-5</v>
      </c>
      <c r="T4" s="39">
        <f>Lpgpropbut!T5</f>
        <v>3.2454288433517736E-5</v>
      </c>
      <c r="U4" s="39">
        <f>Lpgpropbut!U5</f>
        <v>3.2904310147807043E-5</v>
      </c>
      <c r="V4" s="39">
        <f>Lpgpropbut!V5</f>
        <v>3.334152725592616E-5</v>
      </c>
      <c r="W4" s="39">
        <f>Lpgpropbut!W5</f>
        <v>3.3745164487359486E-5</v>
      </c>
      <c r="X4" s="39">
        <f>Lpgpropbut!X5</f>
        <v>3.4123759128809826E-5</v>
      </c>
      <c r="Y4" s="39">
        <f>Lpgpropbut!Y5</f>
        <v>3.4590564162021969E-5</v>
      </c>
      <c r="Z4" s="39">
        <f>Lpgpropbut!Z5</f>
        <v>3.50229199680467E-5</v>
      </c>
      <c r="AA4" s="39">
        <f>Lpgpropbut!AA5</f>
        <v>3.5445474619431224E-5</v>
      </c>
      <c r="AB4" s="39">
        <f>Lpgpropbut!AB5</f>
        <v>3.5863188268276218E-5</v>
      </c>
      <c r="AC4" s="39">
        <f>Lpgpropbut!AC5</f>
        <v>3.6270094610631412E-5</v>
      </c>
      <c r="AD4" s="39">
        <f>Lpgpropbut!AD5</f>
        <v>3.6733289853435777E-5</v>
      </c>
      <c r="AE4" s="39">
        <f>Lpgpropbut!AE5</f>
        <v>3.7225456973972629E-5</v>
      </c>
      <c r="AF4" s="39">
        <f>Lpgpropbut!AF5</f>
        <v>3.7671940387590842E-5</v>
      </c>
    </row>
    <row r="5" spans="1:32" x14ac:dyDescent="0.25">
      <c r="A5" s="13" t="s">
        <v>262</v>
      </c>
      <c r="B5" s="39">
        <f>Lpgpropbut!B6</f>
        <v>1.3214415371069829E-5</v>
      </c>
      <c r="C5" s="39">
        <f>Lpgpropbut!C6</f>
        <v>1.2901315614404141E-5</v>
      </c>
      <c r="D5" s="39">
        <f>Lpgpropbut!D6</f>
        <v>1.3391035746624833E-5</v>
      </c>
      <c r="E5" s="39">
        <f>Lpgpropbut!E6</f>
        <v>1.3391035746624833E-5</v>
      </c>
      <c r="F5" s="39">
        <f>Lpgpropbut!F6</f>
        <v>1.3770808871336783E-5</v>
      </c>
      <c r="G5" s="39">
        <f>Lpgpropbut!G6</f>
        <v>1.4181502905722549E-5</v>
      </c>
      <c r="H5" s="39">
        <f>Lpgpropbut!H6</f>
        <v>1.4757953617148005E-5</v>
      </c>
      <c r="I5" s="39">
        <f>Lpgpropbut!I6</f>
        <v>1.5325723917405838E-5</v>
      </c>
      <c r="J5" s="39">
        <f>Lpgpropbut!J6</f>
        <v>1.5631293093097823E-5</v>
      </c>
      <c r="K5" s="39">
        <f>Lpgpropbut!K6</f>
        <v>1.5815898298622438E-5</v>
      </c>
      <c r="L5" s="39">
        <f>Lpgpropbut!L6</f>
        <v>1.5904005215826901E-5</v>
      </c>
      <c r="M5" s="39">
        <f>Lpgpropbut!M6</f>
        <v>1.7079487892735436E-5</v>
      </c>
      <c r="N5" s="39">
        <f>Lpgpropbut!N6</f>
        <v>1.7087137536070783E-5</v>
      </c>
      <c r="O5" s="39">
        <f>Lpgpropbut!O6</f>
        <v>1.7149589314939792E-5</v>
      </c>
      <c r="P5" s="39">
        <f>Lpgpropbut!P6</f>
        <v>1.7520059317195749E-5</v>
      </c>
      <c r="Q5" s="39">
        <f>Lpgpropbut!Q6</f>
        <v>1.7704554007406389E-5</v>
      </c>
      <c r="R5" s="39">
        <f>Lpgpropbut!R6</f>
        <v>1.7895820594324066E-5</v>
      </c>
      <c r="S5" s="39">
        <f>Lpgpropbut!S6</f>
        <v>1.8111746264888413E-5</v>
      </c>
      <c r="T5" s="39">
        <f>Lpgpropbut!T6</f>
        <v>1.8343715075198297E-5</v>
      </c>
      <c r="U5" s="39">
        <f>Lpgpropbut!U6</f>
        <v>1.8562100419930112E-5</v>
      </c>
      <c r="V5" s="39">
        <f>Lpgpropbut!V6</f>
        <v>1.8760928096245655E-5</v>
      </c>
      <c r="W5" s="39">
        <f>Lpgpropbut!W6</f>
        <v>1.8931778395769243E-5</v>
      </c>
      <c r="X5" s="39">
        <f>Lpgpropbut!X6</f>
        <v>1.9091723809215689E-5</v>
      </c>
      <c r="Y5" s="39">
        <f>Lpgpropbut!Y6</f>
        <v>1.9344716741146529E-5</v>
      </c>
      <c r="Z5" s="39">
        <f>Lpgpropbut!Z6</f>
        <v>1.9537700566019834E-5</v>
      </c>
      <c r="AA5" s="39">
        <f>Lpgpropbut!AA6</f>
        <v>1.9726737010575992E-5</v>
      </c>
      <c r="AB5" s="39">
        <f>Lpgpropbut!AB6</f>
        <v>1.9916357202688022E-5</v>
      </c>
      <c r="AC5" s="39">
        <f>Lpgpropbut!AC6</f>
        <v>2.009849706659317E-5</v>
      </c>
      <c r="AD5" s="39">
        <f>Lpgpropbut!AD6</f>
        <v>2.0336622146636726E-5</v>
      </c>
      <c r="AE5" s="39">
        <f>Lpgpropbut!AE6</f>
        <v>2.0581943473855728E-5</v>
      </c>
      <c r="AF5" s="39">
        <f>Lpgpropbut!AF6</f>
        <v>2.077112514686935E-5</v>
      </c>
    </row>
    <row r="6" spans="1:32" x14ac:dyDescent="0.25">
      <c r="A6" s="13" t="s">
        <v>263</v>
      </c>
      <c r="B6" s="39">
        <f>Lpgpropbut!B7</f>
        <v>1.4381360012047388E-5</v>
      </c>
      <c r="C6" s="39">
        <f>Lpgpropbut!C7</f>
        <v>1.4040610898760724E-5</v>
      </c>
      <c r="D6" s="39">
        <f>Lpgpropbut!D7</f>
        <v>1.4573577460568067E-5</v>
      </c>
      <c r="E6" s="39">
        <f>Lpgpropbut!E7</f>
        <v>1.4573577460568067E-5</v>
      </c>
      <c r="F6" s="39">
        <f>Lpgpropbut!F7</f>
        <v>1.5114384339418835E-5</v>
      </c>
      <c r="G6" s="39">
        <f>Lpgpropbut!G7</f>
        <v>1.5729854314847473E-5</v>
      </c>
      <c r="H6" s="39">
        <f>Lpgpropbut!H7</f>
        <v>1.6631481602400945E-5</v>
      </c>
      <c r="I6" s="39">
        <f>Lpgpropbut!I7</f>
        <v>1.7503769533718498E-5</v>
      </c>
      <c r="J6" s="39">
        <f>Lpgpropbut!J7</f>
        <v>1.7927364752191527E-5</v>
      </c>
      <c r="K6" s="39">
        <f>Lpgpropbut!K7</f>
        <v>1.818409118149253E-5</v>
      </c>
      <c r="L6" s="39">
        <f>Lpgpropbut!L7</f>
        <v>1.829892428054246E-5</v>
      </c>
      <c r="M6" s="39">
        <f>Lpgpropbut!M7</f>
        <v>1.8206415759237691E-5</v>
      </c>
      <c r="N6" s="39">
        <f>Lpgpropbut!N7</f>
        <v>1.822304760920636E-5</v>
      </c>
      <c r="O6" s="39">
        <f>Lpgpropbut!O7</f>
        <v>1.8330739374483478E-5</v>
      </c>
      <c r="P6" s="39">
        <f>Lpgpropbut!P7</f>
        <v>1.8665044191680997E-5</v>
      </c>
      <c r="Q6" s="39">
        <f>Lpgpropbut!Q7</f>
        <v>1.8955810601979769E-5</v>
      </c>
      <c r="R6" s="39">
        <f>Lpgpropbut!R7</f>
        <v>1.9258098062776569E-5</v>
      </c>
      <c r="S6" s="39">
        <f>Lpgpropbut!S7</f>
        <v>1.9603918280682744E-5</v>
      </c>
      <c r="T6" s="39">
        <f>Lpgpropbut!T7</f>
        <v>1.9975752388797408E-5</v>
      </c>
      <c r="U6" s="39">
        <f>Lpgpropbut!U7</f>
        <v>2.0321812157773183E-5</v>
      </c>
      <c r="V6" s="39">
        <f>Lpgpropbut!V7</f>
        <v>2.0635959656430654E-5</v>
      </c>
      <c r="W6" s="39">
        <f>Lpgpropbut!W7</f>
        <v>2.0904358550584996E-5</v>
      </c>
      <c r="X6" s="39">
        <f>Lpgpropbut!X7</f>
        <v>2.115890077131276E-5</v>
      </c>
      <c r="Y6" s="39">
        <f>Lpgpropbut!Y7</f>
        <v>2.1585318624558647E-5</v>
      </c>
      <c r="Z6" s="39">
        <f>Lpgpropbut!Z7</f>
        <v>2.1889817412917691E-5</v>
      </c>
      <c r="AA6" s="39">
        <f>Lpgpropbut!AA7</f>
        <v>2.2195643901780382E-5</v>
      </c>
      <c r="AB6" s="39">
        <f>Lpgpropbut!AB7</f>
        <v>2.2505495300595414E-5</v>
      </c>
      <c r="AC6" s="39">
        <f>Lpgpropbut!AC7</f>
        <v>2.2802789477540622E-5</v>
      </c>
      <c r="AD6" s="39">
        <f>Lpgpropbut!AD7</f>
        <v>2.3205585561400341E-5</v>
      </c>
      <c r="AE6" s="39">
        <f>Lpgpropbut!AE7</f>
        <v>2.361426307600175E-5</v>
      </c>
      <c r="AF6" s="39">
        <f>Lpgpropbut!AF7</f>
        <v>2.3917802530124547E-5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 s="47">
        <f>B6</f>
        <v>1.4381360012047388E-5</v>
      </c>
      <c r="C9" s="47">
        <f t="shared" ref="C9:AF9" si="0">C6</f>
        <v>1.4040610898760724E-5</v>
      </c>
      <c r="D9" s="47">
        <f t="shared" si="0"/>
        <v>1.4573577460568067E-5</v>
      </c>
      <c r="E9" s="47">
        <f t="shared" si="0"/>
        <v>1.4573577460568067E-5</v>
      </c>
      <c r="F9" s="47">
        <f t="shared" si="0"/>
        <v>1.5114384339418835E-5</v>
      </c>
      <c r="G9" s="47">
        <f t="shared" si="0"/>
        <v>1.5729854314847473E-5</v>
      </c>
      <c r="H9" s="47">
        <f t="shared" si="0"/>
        <v>1.6631481602400945E-5</v>
      </c>
      <c r="I9" s="47">
        <f t="shared" si="0"/>
        <v>1.7503769533718498E-5</v>
      </c>
      <c r="J9" s="47">
        <f t="shared" si="0"/>
        <v>1.7927364752191527E-5</v>
      </c>
      <c r="K9" s="47">
        <f t="shared" si="0"/>
        <v>1.818409118149253E-5</v>
      </c>
      <c r="L9" s="47">
        <f t="shared" si="0"/>
        <v>1.829892428054246E-5</v>
      </c>
      <c r="M9" s="47">
        <f t="shared" si="0"/>
        <v>1.8206415759237691E-5</v>
      </c>
      <c r="N9" s="47">
        <f t="shared" si="0"/>
        <v>1.822304760920636E-5</v>
      </c>
      <c r="O9" s="47">
        <f t="shared" si="0"/>
        <v>1.8330739374483478E-5</v>
      </c>
      <c r="P9" s="47">
        <f t="shared" si="0"/>
        <v>1.8665044191680997E-5</v>
      </c>
      <c r="Q9" s="47">
        <f t="shared" si="0"/>
        <v>1.8955810601979769E-5</v>
      </c>
      <c r="R9" s="47">
        <f t="shared" si="0"/>
        <v>1.9258098062776569E-5</v>
      </c>
      <c r="S9" s="47">
        <f t="shared" si="0"/>
        <v>1.9603918280682744E-5</v>
      </c>
      <c r="T9" s="47">
        <f t="shared" si="0"/>
        <v>1.9975752388797408E-5</v>
      </c>
      <c r="U9" s="47">
        <f t="shared" si="0"/>
        <v>2.0321812157773183E-5</v>
      </c>
      <c r="V9" s="47">
        <f t="shared" si="0"/>
        <v>2.0635959656430654E-5</v>
      </c>
      <c r="W9" s="47">
        <f t="shared" si="0"/>
        <v>2.0904358550584996E-5</v>
      </c>
      <c r="X9" s="47">
        <f t="shared" si="0"/>
        <v>2.115890077131276E-5</v>
      </c>
      <c r="Y9" s="47">
        <f t="shared" si="0"/>
        <v>2.1585318624558647E-5</v>
      </c>
      <c r="Z9" s="47">
        <f t="shared" si="0"/>
        <v>2.1889817412917691E-5</v>
      </c>
      <c r="AA9" s="47">
        <f t="shared" si="0"/>
        <v>2.2195643901780382E-5</v>
      </c>
      <c r="AB9" s="47">
        <f t="shared" si="0"/>
        <v>2.2505495300595414E-5</v>
      </c>
      <c r="AC9" s="47">
        <f t="shared" si="0"/>
        <v>2.2802789477540622E-5</v>
      </c>
      <c r="AD9" s="47">
        <f t="shared" si="0"/>
        <v>2.3205585561400341E-5</v>
      </c>
      <c r="AE9" s="47">
        <f t="shared" si="0"/>
        <v>2.361426307600175E-5</v>
      </c>
      <c r="AF9" s="47">
        <f t="shared" si="0"/>
        <v>2.3917802530124547E-5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C6" sqref="C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2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4" sqref="B4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2" x14ac:dyDescent="0.25">
      <c r="A1" s="13" t="s">
        <v>258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 s="31">
        <f>Hydrogen!E$41*#REF!*(1-INDEX('Sales taxes'!$B$64:$AG$64,MATCH(B$1,'Sales taxes'!$B$43:$AG$43,0)))</f>
        <v>7.2323913984774236E-5</v>
      </c>
      <c r="C2" s="31">
        <f>Hydrogen!F$41*#REF!*(1-INDEX('Sales taxes'!$B$64:$AG$64,MATCH(C$1,'Sales taxes'!$B$43:$AG$43,0)))</f>
        <v>6.6407640789389056E-5</v>
      </c>
      <c r="D2" s="31">
        <f>Hydrogen!G$41*#REF!*(1-INDEX('Sales taxes'!$B$64:$AG$64,MATCH(D$1,'Sales taxes'!$B$43:$AG$43,0)))</f>
        <v>6.049136759400544E-5</v>
      </c>
      <c r="E2" s="31">
        <f>Hydrogen!H$41*#REF!*(1-INDEX('Sales taxes'!$B$64:$AG$64,MATCH(E$1,'Sales taxes'!$B$43:$AG$43,0)))</f>
        <v>5.457509439862026E-5</v>
      </c>
      <c r="F2" s="31">
        <f>Hydrogen!I$41*#REF!*(1-INDEX('Sales taxes'!$B$64:$AG$64,MATCH(F$1,'Sales taxes'!$B$43:$AG$43,0)))</f>
        <v>4.8658821203235079E-5</v>
      </c>
      <c r="G2" s="31">
        <f>Hydrogen!J$41*#REF!*(1-INDEX('Sales taxes'!$B$64:$AG$64,MATCH(G$1,'Sales taxes'!$B$43:$AG$43,0)))</f>
        <v>4.2742548007849899E-5</v>
      </c>
      <c r="H2" s="31">
        <f>Hydrogen!K$41*#REF!*(1-INDEX('Sales taxes'!$B$64:$AG$64,MATCH(H$1,'Sales taxes'!$B$43:$AG$43,0)))</f>
        <v>3.6826274812466284E-5</v>
      </c>
      <c r="I2" s="31">
        <f>Hydrogen!L$41*#REF!*(1-INDEX('Sales taxes'!$B$64:$AG$64,MATCH(I$1,'Sales taxes'!$B$43:$AG$43,0)))</f>
        <v>3.091000161708111E-5</v>
      </c>
      <c r="J2" s="31">
        <f>Hydrogen!M$41*#REF!*(1-INDEX('Sales taxes'!$B$64:$AG$64,MATCH(J$1,'Sales taxes'!$B$43:$AG$43,0)))</f>
        <v>2.499372842169593E-5</v>
      </c>
      <c r="K2" s="31">
        <f>Hydrogen!N$41*#REF!*(1-INDEX('Sales taxes'!$B$64:$AG$64,MATCH(K$1,'Sales taxes'!$B$43:$AG$43,0)))</f>
        <v>1.9077455226312314E-5</v>
      </c>
      <c r="L2" s="31">
        <f>Hydrogen!O$41*#REF!*(1-INDEX('Sales taxes'!$B$64:$AG$64,MATCH(L$1,'Sales taxes'!$B$43:$AG$43,0)))</f>
        <v>1.3161182030927136E-5</v>
      </c>
      <c r="M2" s="31">
        <f>Hydrogen!P$41*#REF!*(1-INDEX('Sales taxes'!$B$64:$AG$64,MATCH(M$1,'Sales taxes'!$B$43:$AG$43,0)))</f>
        <v>1.284050348397962E-5</v>
      </c>
      <c r="N2" s="31">
        <f>Hydrogen!Q$41*#REF!*(1-INDEX('Sales taxes'!$B$64:$AG$64,MATCH(N$1,'Sales taxes'!$B$43:$AG$43,0)))</f>
        <v>1.251982493703318E-5</v>
      </c>
      <c r="O2" s="31">
        <f>Hydrogen!R$41*#REF!*(1-INDEX('Sales taxes'!$B$64:$AG$64,MATCH(O$1,'Sales taxes'!$B$43:$AG$43,0)))</f>
        <v>1.219914639008674E-5</v>
      </c>
      <c r="P2" s="31">
        <f>Hydrogen!S$41*#REF!*(1-INDEX('Sales taxes'!$B$64:$AG$64,MATCH(P$1,'Sales taxes'!$B$43:$AG$43,0)))</f>
        <v>1.1878467843140302E-5</v>
      </c>
      <c r="Q2" s="31">
        <f>Hydrogen!T$41*#REF!*(1-INDEX('Sales taxes'!$B$64:$AG$64,MATCH(Q$1,'Sales taxes'!$B$43:$AG$43,0)))</f>
        <v>1.1557789296193959E-5</v>
      </c>
      <c r="R2" s="31">
        <f>Hydrogen!U$41*#REF!*(1-INDEX('Sales taxes'!$B$64:$AG$64,MATCH(R$1,'Sales taxes'!$B$43:$AG$43,0)))</f>
        <v>1.1237110749247519E-5</v>
      </c>
      <c r="S2" s="31">
        <f>Hydrogen!V$41*#REF!*(1-INDEX('Sales taxes'!$B$64:$AG$64,MATCH(S$1,'Sales taxes'!$B$43:$AG$43,0)))</f>
        <v>1.0916432202301079E-5</v>
      </c>
      <c r="T2" s="31">
        <f>Hydrogen!W$41*#REF!*(1-INDEX('Sales taxes'!$B$64:$AG$64,MATCH(T$1,'Sales taxes'!$B$43:$AG$43,0)))</f>
        <v>1.059575365535464E-5</v>
      </c>
      <c r="U2" s="31">
        <f>Hydrogen!X$41*#REF!*(1-INDEX('Sales taxes'!$B$64:$AG$64,MATCH(U$1,'Sales taxes'!$B$43:$AG$43,0)))</f>
        <v>1.02750751084082E-5</v>
      </c>
      <c r="V2" s="31">
        <f>Hydrogen!Y$41*#REF!*(1-INDEX('Sales taxes'!$B$64:$AG$64,MATCH(V$1,'Sales taxes'!$B$43:$AG$43,0)))</f>
        <v>9.9543965614618587E-6</v>
      </c>
      <c r="W2" s="31">
        <f>Hydrogen!Z$41*#REF!*(1-INDEX('Sales taxes'!$B$64:$AG$64,MATCH(W$1,'Sales taxes'!$B$43:$AG$43,0)))</f>
        <v>9.6337180145154188E-6</v>
      </c>
      <c r="X2" s="31">
        <f>Hydrogen!AA$41*#REF!*(1-INDEX('Sales taxes'!$B$64:$AG$64,MATCH(X$1,'Sales taxes'!$B$43:$AG$43,0)))</f>
        <v>9.3130394675689806E-6</v>
      </c>
      <c r="Y2" s="31">
        <f>Hydrogen!AB$41*#REF!*(1-INDEX('Sales taxes'!$B$64:$AG$64,MATCH(Y$1,'Sales taxes'!$B$43:$AG$43,0)))</f>
        <v>8.9923609206225406E-6</v>
      </c>
      <c r="Z2" s="31">
        <f>Hydrogen!AC$41*#REF!*(1-INDEX('Sales taxes'!$B$64:$AG$64,MATCH(Z$1,'Sales taxes'!$B$43:$AG$43,0)))</f>
        <v>8.6716823736761007E-6</v>
      </c>
      <c r="AA2" s="31">
        <f>Hydrogen!AD$41*#REF!*(1-INDEX('Sales taxes'!$B$64:$AG$64,MATCH(AA$1,'Sales taxes'!$B$43:$AG$43,0)))</f>
        <v>8.3510038267296607E-6</v>
      </c>
      <c r="AB2" s="31">
        <f>Hydrogen!AE$41*#REF!*(1-INDEX('Sales taxes'!$B$64:$AG$64,MATCH(AB$1,'Sales taxes'!$B$43:$AG$43,0)))</f>
        <v>8.0303252797833207E-6</v>
      </c>
      <c r="AC2" s="31">
        <f>Hydrogen!AF$41*#REF!*(1-INDEX('Sales taxes'!$B$64:$AG$64,MATCH(AC$1,'Sales taxes'!$B$43:$AG$43,0)))</f>
        <v>7.7096467328368808E-6</v>
      </c>
      <c r="AD2" s="31">
        <f>Hydrogen!AG$41*#REF!*(1-INDEX('Sales taxes'!$B$64:$AG$64,MATCH(AD$1,'Sales taxes'!$B$43:$AG$43,0)))</f>
        <v>7.3889681858904408E-6</v>
      </c>
      <c r="AE2" s="31">
        <f>Hydrogen!AH$41*#REF!*(1-INDEX('Sales taxes'!$B$64:$AG$64,MATCH(AE$1,'Sales taxes'!$B$43:$AG$43,0)))</f>
        <v>7.0682896389440018E-6</v>
      </c>
      <c r="AF2" s="31">
        <f>Hydrogen!AI$41*#REF!*(1-INDEX('Sales taxes'!$B$64:$AG$64,MATCH(AF$1,'Sales taxes'!$B$43:$AG$43,0)))</f>
        <v>6.7476110919975618E-6</v>
      </c>
    </row>
    <row r="3" spans="1:32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3" t="s">
        <v>261</v>
      </c>
      <c r="B4" s="31">
        <f>Hydrogen!E$41*#REF!*(1-INDEX('Sales taxes'!$B$64:$AG$64,MATCH(B$1,'Sales taxes'!$B$43:$AG$43,0)))</f>
        <v>7.2323913984774236E-5</v>
      </c>
      <c r="C4" s="31">
        <f>Hydrogen!F$41*#REF!*(1-INDEX('Sales taxes'!$B$64:$AG$64,MATCH(C$1,'Sales taxes'!$B$43:$AG$43,0)))</f>
        <v>6.6407640789389056E-5</v>
      </c>
      <c r="D4" s="31">
        <f>Hydrogen!G$41*#REF!*(1-INDEX('Sales taxes'!$B$64:$AG$64,MATCH(D$1,'Sales taxes'!$B$43:$AG$43,0)))</f>
        <v>6.049136759400544E-5</v>
      </c>
      <c r="E4" s="31">
        <f>Hydrogen!H$41*#REF!*(1-INDEX('Sales taxes'!$B$64:$AG$64,MATCH(E$1,'Sales taxes'!$B$43:$AG$43,0)))</f>
        <v>5.457509439862026E-5</v>
      </c>
      <c r="F4" s="31">
        <f>Hydrogen!I$41*#REF!*(1-INDEX('Sales taxes'!$B$64:$AG$64,MATCH(F$1,'Sales taxes'!$B$43:$AG$43,0)))</f>
        <v>4.8658821203235079E-5</v>
      </c>
      <c r="G4" s="31">
        <f>Hydrogen!J$41*#REF!*(1-INDEX('Sales taxes'!$B$64:$AG$64,MATCH(G$1,'Sales taxes'!$B$43:$AG$43,0)))</f>
        <v>4.2742548007849899E-5</v>
      </c>
      <c r="H4" s="31">
        <f>Hydrogen!K$41*#REF!*(1-INDEX('Sales taxes'!$B$64:$AG$64,MATCH(H$1,'Sales taxes'!$B$43:$AG$43,0)))</f>
        <v>3.6826274812466284E-5</v>
      </c>
      <c r="I4" s="31">
        <f>Hydrogen!L$41*#REF!*(1-INDEX('Sales taxes'!$B$64:$AG$64,MATCH(I$1,'Sales taxes'!$B$43:$AG$43,0)))</f>
        <v>3.091000161708111E-5</v>
      </c>
      <c r="J4" s="31">
        <f>Hydrogen!M$41*#REF!*(1-INDEX('Sales taxes'!$B$64:$AG$64,MATCH(J$1,'Sales taxes'!$B$43:$AG$43,0)))</f>
        <v>2.499372842169593E-5</v>
      </c>
      <c r="K4" s="31">
        <f>Hydrogen!N$41*#REF!*(1-INDEX('Sales taxes'!$B$64:$AG$64,MATCH(K$1,'Sales taxes'!$B$43:$AG$43,0)))</f>
        <v>1.9077455226312314E-5</v>
      </c>
      <c r="L4" s="31">
        <f>Hydrogen!O$41*#REF!*(1-INDEX('Sales taxes'!$B$64:$AG$64,MATCH(L$1,'Sales taxes'!$B$43:$AG$43,0)))</f>
        <v>1.3161182030927136E-5</v>
      </c>
      <c r="M4" s="31">
        <f>Hydrogen!P$41*#REF!*(1-INDEX('Sales taxes'!$B$64:$AG$64,MATCH(M$1,'Sales taxes'!$B$43:$AG$43,0)))</f>
        <v>1.284050348397962E-5</v>
      </c>
      <c r="N4" s="31">
        <f>Hydrogen!Q$41*#REF!*(1-INDEX('Sales taxes'!$B$64:$AG$64,MATCH(N$1,'Sales taxes'!$B$43:$AG$43,0)))</f>
        <v>1.251982493703318E-5</v>
      </c>
      <c r="O4" s="31">
        <f>Hydrogen!R$41*#REF!*(1-INDEX('Sales taxes'!$B$64:$AG$64,MATCH(O$1,'Sales taxes'!$B$43:$AG$43,0)))</f>
        <v>1.219914639008674E-5</v>
      </c>
      <c r="P4" s="31">
        <f>Hydrogen!S$41*#REF!*(1-INDEX('Sales taxes'!$B$64:$AG$64,MATCH(P$1,'Sales taxes'!$B$43:$AG$43,0)))</f>
        <v>1.1878467843140302E-5</v>
      </c>
      <c r="Q4" s="31">
        <f>Hydrogen!T$41*#REF!*(1-INDEX('Sales taxes'!$B$64:$AG$64,MATCH(Q$1,'Sales taxes'!$B$43:$AG$43,0)))</f>
        <v>1.1557789296193959E-5</v>
      </c>
      <c r="R4" s="31">
        <f>Hydrogen!U$41*#REF!*(1-INDEX('Sales taxes'!$B$64:$AG$64,MATCH(R$1,'Sales taxes'!$B$43:$AG$43,0)))</f>
        <v>1.1237110749247519E-5</v>
      </c>
      <c r="S4" s="31">
        <f>Hydrogen!V$41*#REF!*(1-INDEX('Sales taxes'!$B$64:$AG$64,MATCH(S$1,'Sales taxes'!$B$43:$AG$43,0)))</f>
        <v>1.0916432202301079E-5</v>
      </c>
      <c r="T4" s="31">
        <f>Hydrogen!W$41*#REF!*(1-INDEX('Sales taxes'!$B$64:$AG$64,MATCH(T$1,'Sales taxes'!$B$43:$AG$43,0)))</f>
        <v>1.059575365535464E-5</v>
      </c>
      <c r="U4" s="31">
        <f>Hydrogen!X$41*#REF!*(1-INDEX('Sales taxes'!$B$64:$AG$64,MATCH(U$1,'Sales taxes'!$B$43:$AG$43,0)))</f>
        <v>1.02750751084082E-5</v>
      </c>
      <c r="V4" s="31">
        <f>Hydrogen!Y$41*#REF!*(1-INDEX('Sales taxes'!$B$64:$AG$64,MATCH(V$1,'Sales taxes'!$B$43:$AG$43,0)))</f>
        <v>9.9543965614618587E-6</v>
      </c>
      <c r="W4" s="31">
        <f>Hydrogen!Z$41*#REF!*(1-INDEX('Sales taxes'!$B$64:$AG$64,MATCH(W$1,'Sales taxes'!$B$43:$AG$43,0)))</f>
        <v>9.6337180145154188E-6</v>
      </c>
      <c r="X4" s="31">
        <f>Hydrogen!AA$41*#REF!*(1-INDEX('Sales taxes'!$B$64:$AG$64,MATCH(X$1,'Sales taxes'!$B$43:$AG$43,0)))</f>
        <v>9.3130394675689806E-6</v>
      </c>
      <c r="Y4" s="31">
        <f>Hydrogen!AB$41*#REF!*(1-INDEX('Sales taxes'!$B$64:$AG$64,MATCH(Y$1,'Sales taxes'!$B$43:$AG$43,0)))</f>
        <v>8.9923609206225406E-6</v>
      </c>
      <c r="Z4" s="31">
        <f>Hydrogen!AC$41*#REF!*(1-INDEX('Sales taxes'!$B$64:$AG$64,MATCH(Z$1,'Sales taxes'!$B$43:$AG$43,0)))</f>
        <v>8.6716823736761007E-6</v>
      </c>
      <c r="AA4" s="31">
        <f>Hydrogen!AD$41*#REF!*(1-INDEX('Sales taxes'!$B$64:$AG$64,MATCH(AA$1,'Sales taxes'!$B$43:$AG$43,0)))</f>
        <v>8.3510038267296607E-6</v>
      </c>
      <c r="AB4" s="31">
        <f>Hydrogen!AE$41*#REF!*(1-INDEX('Sales taxes'!$B$64:$AG$64,MATCH(AB$1,'Sales taxes'!$B$43:$AG$43,0)))</f>
        <v>8.0303252797833207E-6</v>
      </c>
      <c r="AC4" s="31">
        <f>Hydrogen!AF$41*#REF!*(1-INDEX('Sales taxes'!$B$64:$AG$64,MATCH(AC$1,'Sales taxes'!$B$43:$AG$43,0)))</f>
        <v>7.7096467328368808E-6</v>
      </c>
      <c r="AD4" s="31">
        <f>Hydrogen!AG$41*#REF!*(1-INDEX('Sales taxes'!$B$64:$AG$64,MATCH(AD$1,'Sales taxes'!$B$43:$AG$43,0)))</f>
        <v>7.3889681858904408E-6</v>
      </c>
      <c r="AE4" s="31">
        <f>Hydrogen!AH$41*#REF!*(1-INDEX('Sales taxes'!$B$64:$AG$64,MATCH(AE$1,'Sales taxes'!$B$43:$AG$43,0)))</f>
        <v>7.0682896389440018E-6</v>
      </c>
      <c r="AF4" s="31">
        <f>Hydrogen!AI$41*#REF!*(1-INDEX('Sales taxes'!$B$64:$AG$64,MATCH(AF$1,'Sales taxes'!$B$43:$AG$43,0)))</f>
        <v>6.7476110919975618E-6</v>
      </c>
    </row>
    <row r="5" spans="1:32" x14ac:dyDescent="0.25">
      <c r="A5" s="13" t="s">
        <v>262</v>
      </c>
      <c r="B5" s="31">
        <f>Hydrogen!E$41*#REF!*(1-INDEX('Sales taxes'!$B$64:$AG$64,MATCH(B$1,'Sales taxes'!$B$43:$AG$43,0)))</f>
        <v>7.2323913984774236E-5</v>
      </c>
      <c r="C5" s="31">
        <f>Hydrogen!F$41*#REF!*(1-INDEX('Sales taxes'!$B$64:$AG$64,MATCH(C$1,'Sales taxes'!$B$43:$AG$43,0)))</f>
        <v>6.6407640789389056E-5</v>
      </c>
      <c r="D5" s="31">
        <f>Hydrogen!G$41*#REF!*(1-INDEX('Sales taxes'!$B$64:$AG$64,MATCH(D$1,'Sales taxes'!$B$43:$AG$43,0)))</f>
        <v>6.049136759400544E-5</v>
      </c>
      <c r="E5" s="31">
        <f>Hydrogen!H$41*#REF!*(1-INDEX('Sales taxes'!$B$64:$AG$64,MATCH(E$1,'Sales taxes'!$B$43:$AG$43,0)))</f>
        <v>5.457509439862026E-5</v>
      </c>
      <c r="F5" s="31">
        <f>Hydrogen!I$41*#REF!*(1-INDEX('Sales taxes'!$B$64:$AG$64,MATCH(F$1,'Sales taxes'!$B$43:$AG$43,0)))</f>
        <v>4.8658821203235079E-5</v>
      </c>
      <c r="G5" s="31">
        <f>Hydrogen!J$41*#REF!*(1-INDEX('Sales taxes'!$B$64:$AG$64,MATCH(G$1,'Sales taxes'!$B$43:$AG$43,0)))</f>
        <v>4.2742548007849899E-5</v>
      </c>
      <c r="H5" s="31">
        <f>Hydrogen!K$41*#REF!*(1-INDEX('Sales taxes'!$B$64:$AG$64,MATCH(H$1,'Sales taxes'!$B$43:$AG$43,0)))</f>
        <v>3.6826274812466284E-5</v>
      </c>
      <c r="I5" s="31">
        <f>Hydrogen!L$41*#REF!*(1-INDEX('Sales taxes'!$B$64:$AG$64,MATCH(I$1,'Sales taxes'!$B$43:$AG$43,0)))</f>
        <v>3.091000161708111E-5</v>
      </c>
      <c r="J5" s="31">
        <f>Hydrogen!M$41*#REF!*(1-INDEX('Sales taxes'!$B$64:$AG$64,MATCH(J$1,'Sales taxes'!$B$43:$AG$43,0)))</f>
        <v>2.499372842169593E-5</v>
      </c>
      <c r="K5" s="31">
        <f>Hydrogen!N$41*#REF!*(1-INDEX('Sales taxes'!$B$64:$AG$64,MATCH(K$1,'Sales taxes'!$B$43:$AG$43,0)))</f>
        <v>1.9077455226312314E-5</v>
      </c>
      <c r="L5" s="31">
        <f>Hydrogen!O$41*#REF!*(1-INDEX('Sales taxes'!$B$64:$AG$64,MATCH(L$1,'Sales taxes'!$B$43:$AG$43,0)))</f>
        <v>1.3161182030927136E-5</v>
      </c>
      <c r="M5" s="31">
        <f>Hydrogen!P$41*#REF!*(1-INDEX('Sales taxes'!$B$64:$AG$64,MATCH(M$1,'Sales taxes'!$B$43:$AG$43,0)))</f>
        <v>1.284050348397962E-5</v>
      </c>
      <c r="N5" s="31">
        <f>Hydrogen!Q$41*#REF!*(1-INDEX('Sales taxes'!$B$64:$AG$64,MATCH(N$1,'Sales taxes'!$B$43:$AG$43,0)))</f>
        <v>1.251982493703318E-5</v>
      </c>
      <c r="O5" s="31">
        <f>Hydrogen!R$41*#REF!*(1-INDEX('Sales taxes'!$B$64:$AG$64,MATCH(O$1,'Sales taxes'!$B$43:$AG$43,0)))</f>
        <v>1.219914639008674E-5</v>
      </c>
      <c r="P5" s="31">
        <f>Hydrogen!S$41*#REF!*(1-INDEX('Sales taxes'!$B$64:$AG$64,MATCH(P$1,'Sales taxes'!$B$43:$AG$43,0)))</f>
        <v>1.1878467843140302E-5</v>
      </c>
      <c r="Q5" s="31">
        <f>Hydrogen!T$41*#REF!*(1-INDEX('Sales taxes'!$B$64:$AG$64,MATCH(Q$1,'Sales taxes'!$B$43:$AG$43,0)))</f>
        <v>1.1557789296193959E-5</v>
      </c>
      <c r="R5" s="31">
        <f>Hydrogen!U$41*#REF!*(1-INDEX('Sales taxes'!$B$64:$AG$64,MATCH(R$1,'Sales taxes'!$B$43:$AG$43,0)))</f>
        <v>1.1237110749247519E-5</v>
      </c>
      <c r="S5" s="31">
        <f>Hydrogen!V$41*#REF!*(1-INDEX('Sales taxes'!$B$64:$AG$64,MATCH(S$1,'Sales taxes'!$B$43:$AG$43,0)))</f>
        <v>1.0916432202301079E-5</v>
      </c>
      <c r="T5" s="31">
        <f>Hydrogen!W$41*#REF!*(1-INDEX('Sales taxes'!$B$64:$AG$64,MATCH(T$1,'Sales taxes'!$B$43:$AG$43,0)))</f>
        <v>1.059575365535464E-5</v>
      </c>
      <c r="U5" s="31">
        <f>Hydrogen!X$41*#REF!*(1-INDEX('Sales taxes'!$B$64:$AG$64,MATCH(U$1,'Sales taxes'!$B$43:$AG$43,0)))</f>
        <v>1.02750751084082E-5</v>
      </c>
      <c r="V5" s="31">
        <f>Hydrogen!Y$41*#REF!*(1-INDEX('Sales taxes'!$B$64:$AG$64,MATCH(V$1,'Sales taxes'!$B$43:$AG$43,0)))</f>
        <v>9.9543965614618587E-6</v>
      </c>
      <c r="W5" s="31">
        <f>Hydrogen!Z$41*#REF!*(1-INDEX('Sales taxes'!$B$64:$AG$64,MATCH(W$1,'Sales taxes'!$B$43:$AG$43,0)))</f>
        <v>9.6337180145154188E-6</v>
      </c>
      <c r="X5" s="31">
        <f>Hydrogen!AA$41*#REF!*(1-INDEX('Sales taxes'!$B$64:$AG$64,MATCH(X$1,'Sales taxes'!$B$43:$AG$43,0)))</f>
        <v>9.3130394675689806E-6</v>
      </c>
      <c r="Y5" s="31">
        <f>Hydrogen!AB$41*#REF!*(1-INDEX('Sales taxes'!$B$64:$AG$64,MATCH(Y$1,'Sales taxes'!$B$43:$AG$43,0)))</f>
        <v>8.9923609206225406E-6</v>
      </c>
      <c r="Z5" s="31">
        <f>Hydrogen!AC$41*#REF!*(1-INDEX('Sales taxes'!$B$64:$AG$64,MATCH(Z$1,'Sales taxes'!$B$43:$AG$43,0)))</f>
        <v>8.6716823736761007E-6</v>
      </c>
      <c r="AA5" s="31">
        <f>Hydrogen!AD$41*#REF!*(1-INDEX('Sales taxes'!$B$64:$AG$64,MATCH(AA$1,'Sales taxes'!$B$43:$AG$43,0)))</f>
        <v>8.3510038267296607E-6</v>
      </c>
      <c r="AB5" s="31">
        <f>Hydrogen!AE$41*#REF!*(1-INDEX('Sales taxes'!$B$64:$AG$64,MATCH(AB$1,'Sales taxes'!$B$43:$AG$43,0)))</f>
        <v>8.0303252797833207E-6</v>
      </c>
      <c r="AC5" s="31">
        <f>Hydrogen!AF$41*#REF!*(1-INDEX('Sales taxes'!$B$64:$AG$64,MATCH(AC$1,'Sales taxes'!$B$43:$AG$43,0)))</f>
        <v>7.7096467328368808E-6</v>
      </c>
      <c r="AD5" s="31">
        <f>Hydrogen!AG$41*#REF!*(1-INDEX('Sales taxes'!$B$64:$AG$64,MATCH(AD$1,'Sales taxes'!$B$43:$AG$43,0)))</f>
        <v>7.3889681858904408E-6</v>
      </c>
      <c r="AE5" s="31">
        <f>Hydrogen!AH$41*#REF!*(1-INDEX('Sales taxes'!$B$64:$AG$64,MATCH(AE$1,'Sales taxes'!$B$43:$AG$43,0)))</f>
        <v>7.0682896389440018E-6</v>
      </c>
      <c r="AF5" s="31">
        <f>Hydrogen!AI$41*#REF!*(1-INDEX('Sales taxes'!$B$64:$AG$64,MATCH(AF$1,'Sales taxes'!$B$43:$AG$43,0)))</f>
        <v>6.7476110919975618E-6</v>
      </c>
    </row>
    <row r="6" spans="1:32" x14ac:dyDescent="0.25">
      <c r="A6" s="13" t="s">
        <v>263</v>
      </c>
      <c r="B6" s="31">
        <f>Hydrogen!E$41*#REF!*(1-INDEX('Sales taxes'!$B$64:$AG$64,MATCH(B$1,'Sales taxes'!$B$43:$AG$43,0)))</f>
        <v>7.2323913984774236E-5</v>
      </c>
      <c r="C6" s="31">
        <f>Hydrogen!F$41*#REF!*(1-INDEX('Sales taxes'!$B$64:$AG$64,MATCH(C$1,'Sales taxes'!$B$43:$AG$43,0)))</f>
        <v>6.6407640789389056E-5</v>
      </c>
      <c r="D6" s="31">
        <f>Hydrogen!G$41*#REF!*(1-INDEX('Sales taxes'!$B$64:$AG$64,MATCH(D$1,'Sales taxes'!$B$43:$AG$43,0)))</f>
        <v>6.049136759400544E-5</v>
      </c>
      <c r="E6" s="31">
        <f>Hydrogen!H$41*#REF!*(1-INDEX('Sales taxes'!$B$64:$AG$64,MATCH(E$1,'Sales taxes'!$B$43:$AG$43,0)))</f>
        <v>5.457509439862026E-5</v>
      </c>
      <c r="F6" s="31">
        <f>Hydrogen!I$41*#REF!*(1-INDEX('Sales taxes'!$B$64:$AG$64,MATCH(F$1,'Sales taxes'!$B$43:$AG$43,0)))</f>
        <v>4.8658821203235079E-5</v>
      </c>
      <c r="G6" s="31">
        <f>Hydrogen!J$41*#REF!*(1-INDEX('Sales taxes'!$B$64:$AG$64,MATCH(G$1,'Sales taxes'!$B$43:$AG$43,0)))</f>
        <v>4.2742548007849899E-5</v>
      </c>
      <c r="H6" s="31">
        <f>Hydrogen!K$41*#REF!*(1-INDEX('Sales taxes'!$B$64:$AG$64,MATCH(H$1,'Sales taxes'!$B$43:$AG$43,0)))</f>
        <v>3.6826274812466284E-5</v>
      </c>
      <c r="I6" s="31">
        <f>Hydrogen!L$41*#REF!*(1-INDEX('Sales taxes'!$B$64:$AG$64,MATCH(I$1,'Sales taxes'!$B$43:$AG$43,0)))</f>
        <v>3.091000161708111E-5</v>
      </c>
      <c r="J6" s="31">
        <f>Hydrogen!M$41*#REF!*(1-INDEX('Sales taxes'!$B$64:$AG$64,MATCH(J$1,'Sales taxes'!$B$43:$AG$43,0)))</f>
        <v>2.499372842169593E-5</v>
      </c>
      <c r="K6" s="31">
        <f>Hydrogen!N$41*#REF!*(1-INDEX('Sales taxes'!$B$64:$AG$64,MATCH(K$1,'Sales taxes'!$B$43:$AG$43,0)))</f>
        <v>1.9077455226312314E-5</v>
      </c>
      <c r="L6" s="31">
        <f>Hydrogen!O$41*#REF!*(1-INDEX('Sales taxes'!$B$64:$AG$64,MATCH(L$1,'Sales taxes'!$B$43:$AG$43,0)))</f>
        <v>1.3161182030927136E-5</v>
      </c>
      <c r="M6" s="31">
        <f>Hydrogen!P$41*#REF!*(1-INDEX('Sales taxes'!$B$64:$AG$64,MATCH(M$1,'Sales taxes'!$B$43:$AG$43,0)))</f>
        <v>1.284050348397962E-5</v>
      </c>
      <c r="N6" s="31">
        <f>Hydrogen!Q$41*#REF!*(1-INDEX('Sales taxes'!$B$64:$AG$64,MATCH(N$1,'Sales taxes'!$B$43:$AG$43,0)))</f>
        <v>1.251982493703318E-5</v>
      </c>
      <c r="O6" s="31">
        <f>Hydrogen!R$41*#REF!*(1-INDEX('Sales taxes'!$B$64:$AG$64,MATCH(O$1,'Sales taxes'!$B$43:$AG$43,0)))</f>
        <v>1.219914639008674E-5</v>
      </c>
      <c r="P6" s="31">
        <f>Hydrogen!S$41*#REF!*(1-INDEX('Sales taxes'!$B$64:$AG$64,MATCH(P$1,'Sales taxes'!$B$43:$AG$43,0)))</f>
        <v>1.1878467843140302E-5</v>
      </c>
      <c r="Q6" s="31">
        <f>Hydrogen!T$41*#REF!*(1-INDEX('Sales taxes'!$B$64:$AG$64,MATCH(Q$1,'Sales taxes'!$B$43:$AG$43,0)))</f>
        <v>1.1557789296193959E-5</v>
      </c>
      <c r="R6" s="31">
        <f>Hydrogen!U$41*#REF!*(1-INDEX('Sales taxes'!$B$64:$AG$64,MATCH(R$1,'Sales taxes'!$B$43:$AG$43,0)))</f>
        <v>1.1237110749247519E-5</v>
      </c>
      <c r="S6" s="31">
        <f>Hydrogen!V$41*#REF!*(1-INDEX('Sales taxes'!$B$64:$AG$64,MATCH(S$1,'Sales taxes'!$B$43:$AG$43,0)))</f>
        <v>1.0916432202301079E-5</v>
      </c>
      <c r="T6" s="31">
        <f>Hydrogen!W$41*#REF!*(1-INDEX('Sales taxes'!$B$64:$AG$64,MATCH(T$1,'Sales taxes'!$B$43:$AG$43,0)))</f>
        <v>1.059575365535464E-5</v>
      </c>
      <c r="U6" s="31">
        <f>Hydrogen!X$41*#REF!*(1-INDEX('Sales taxes'!$B$64:$AG$64,MATCH(U$1,'Sales taxes'!$B$43:$AG$43,0)))</f>
        <v>1.02750751084082E-5</v>
      </c>
      <c r="V6" s="31">
        <f>Hydrogen!Y$41*#REF!*(1-INDEX('Sales taxes'!$B$64:$AG$64,MATCH(V$1,'Sales taxes'!$B$43:$AG$43,0)))</f>
        <v>9.9543965614618587E-6</v>
      </c>
      <c r="W6" s="31">
        <f>Hydrogen!Z$41*#REF!*(1-INDEX('Sales taxes'!$B$64:$AG$64,MATCH(W$1,'Sales taxes'!$B$43:$AG$43,0)))</f>
        <v>9.6337180145154188E-6</v>
      </c>
      <c r="X6" s="31">
        <f>Hydrogen!AA$41*#REF!*(1-INDEX('Sales taxes'!$B$64:$AG$64,MATCH(X$1,'Sales taxes'!$B$43:$AG$43,0)))</f>
        <v>9.3130394675689806E-6</v>
      </c>
      <c r="Y6" s="31">
        <f>Hydrogen!AB$41*#REF!*(1-INDEX('Sales taxes'!$B$64:$AG$64,MATCH(Y$1,'Sales taxes'!$B$43:$AG$43,0)))</f>
        <v>8.9923609206225406E-6</v>
      </c>
      <c r="Z6" s="31">
        <f>Hydrogen!AC$41*#REF!*(1-INDEX('Sales taxes'!$B$64:$AG$64,MATCH(Z$1,'Sales taxes'!$B$43:$AG$43,0)))</f>
        <v>8.6716823736761007E-6</v>
      </c>
      <c r="AA6" s="31">
        <f>Hydrogen!AD$41*#REF!*(1-INDEX('Sales taxes'!$B$64:$AG$64,MATCH(AA$1,'Sales taxes'!$B$43:$AG$43,0)))</f>
        <v>8.3510038267296607E-6</v>
      </c>
      <c r="AB6" s="31">
        <f>Hydrogen!AE$41*#REF!*(1-INDEX('Sales taxes'!$B$64:$AG$64,MATCH(AB$1,'Sales taxes'!$B$43:$AG$43,0)))</f>
        <v>8.0303252797833207E-6</v>
      </c>
      <c r="AC6" s="31">
        <f>Hydrogen!AF$41*#REF!*(1-INDEX('Sales taxes'!$B$64:$AG$64,MATCH(AC$1,'Sales taxes'!$B$43:$AG$43,0)))</f>
        <v>7.7096467328368808E-6</v>
      </c>
      <c r="AD6" s="31">
        <f>Hydrogen!AG$41*#REF!*(1-INDEX('Sales taxes'!$B$64:$AG$64,MATCH(AD$1,'Sales taxes'!$B$43:$AG$43,0)))</f>
        <v>7.3889681858904408E-6</v>
      </c>
      <c r="AE6" s="31">
        <f>Hydrogen!AH$41*#REF!*(1-INDEX('Sales taxes'!$B$64:$AG$64,MATCH(AE$1,'Sales taxes'!$B$43:$AG$43,0)))</f>
        <v>7.0682896389440018E-6</v>
      </c>
      <c r="AF6" s="31">
        <f>Hydrogen!AI$41*#REF!*(1-INDEX('Sales taxes'!$B$64:$AG$64,MATCH(AF$1,'Sales taxes'!$B$43:$AG$43,0)))</f>
        <v>6.7476110919975618E-6</v>
      </c>
    </row>
    <row r="7" spans="1:32" x14ac:dyDescent="0.25">
      <c r="A7" s="13" t="s">
        <v>264</v>
      </c>
      <c r="B7" s="31">
        <f>Hydrogen!E$41*#REF!*(1-INDEX('Sales taxes'!$B$64:$AG$64,MATCH(B$1,'Sales taxes'!$B$43:$AG$43,0)))</f>
        <v>7.2323913984774236E-5</v>
      </c>
      <c r="C7" s="31">
        <f>Hydrogen!F$41*#REF!*(1-INDEX('Sales taxes'!$B$64:$AG$64,MATCH(C$1,'Sales taxes'!$B$43:$AG$43,0)))</f>
        <v>6.6407640789389056E-5</v>
      </c>
      <c r="D7" s="31">
        <f>Hydrogen!G$41*#REF!*(1-INDEX('Sales taxes'!$B$64:$AG$64,MATCH(D$1,'Sales taxes'!$B$43:$AG$43,0)))</f>
        <v>6.049136759400544E-5</v>
      </c>
      <c r="E7" s="31">
        <f>Hydrogen!H$41*#REF!*(1-INDEX('Sales taxes'!$B$64:$AG$64,MATCH(E$1,'Sales taxes'!$B$43:$AG$43,0)))</f>
        <v>5.457509439862026E-5</v>
      </c>
      <c r="F7" s="31">
        <f>Hydrogen!I$41*#REF!*(1-INDEX('Sales taxes'!$B$64:$AG$64,MATCH(F$1,'Sales taxes'!$B$43:$AG$43,0)))</f>
        <v>4.8658821203235079E-5</v>
      </c>
      <c r="G7" s="31">
        <f>Hydrogen!J$41*#REF!*(1-INDEX('Sales taxes'!$B$64:$AG$64,MATCH(G$1,'Sales taxes'!$B$43:$AG$43,0)))</f>
        <v>4.2742548007849899E-5</v>
      </c>
      <c r="H7" s="31">
        <f>Hydrogen!K$41*#REF!*(1-INDEX('Sales taxes'!$B$64:$AG$64,MATCH(H$1,'Sales taxes'!$B$43:$AG$43,0)))</f>
        <v>3.6826274812466284E-5</v>
      </c>
      <c r="I7" s="31">
        <f>Hydrogen!L$41*#REF!*(1-INDEX('Sales taxes'!$B$64:$AG$64,MATCH(I$1,'Sales taxes'!$B$43:$AG$43,0)))</f>
        <v>3.091000161708111E-5</v>
      </c>
      <c r="J7" s="31">
        <f>Hydrogen!M$41*#REF!*(1-INDEX('Sales taxes'!$B$64:$AG$64,MATCH(J$1,'Sales taxes'!$B$43:$AG$43,0)))</f>
        <v>2.499372842169593E-5</v>
      </c>
      <c r="K7" s="31">
        <f>Hydrogen!N$41*#REF!*(1-INDEX('Sales taxes'!$B$64:$AG$64,MATCH(K$1,'Sales taxes'!$B$43:$AG$43,0)))</f>
        <v>1.9077455226312314E-5</v>
      </c>
      <c r="L7" s="31">
        <f>Hydrogen!O$41*#REF!*(1-INDEX('Sales taxes'!$B$64:$AG$64,MATCH(L$1,'Sales taxes'!$B$43:$AG$43,0)))</f>
        <v>1.3161182030927136E-5</v>
      </c>
      <c r="M7" s="31">
        <f>Hydrogen!P$41*#REF!*(1-INDEX('Sales taxes'!$B$64:$AG$64,MATCH(M$1,'Sales taxes'!$B$43:$AG$43,0)))</f>
        <v>1.284050348397962E-5</v>
      </c>
      <c r="N7" s="31">
        <f>Hydrogen!Q$41*#REF!*(1-INDEX('Sales taxes'!$B$64:$AG$64,MATCH(N$1,'Sales taxes'!$B$43:$AG$43,0)))</f>
        <v>1.251982493703318E-5</v>
      </c>
      <c r="O7" s="31">
        <f>Hydrogen!R$41*#REF!*(1-INDEX('Sales taxes'!$B$64:$AG$64,MATCH(O$1,'Sales taxes'!$B$43:$AG$43,0)))</f>
        <v>1.219914639008674E-5</v>
      </c>
      <c r="P7" s="31">
        <f>Hydrogen!S$41*#REF!*(1-INDEX('Sales taxes'!$B$64:$AG$64,MATCH(P$1,'Sales taxes'!$B$43:$AG$43,0)))</f>
        <v>1.1878467843140302E-5</v>
      </c>
      <c r="Q7" s="31">
        <f>Hydrogen!T$41*#REF!*(1-INDEX('Sales taxes'!$B$64:$AG$64,MATCH(Q$1,'Sales taxes'!$B$43:$AG$43,0)))</f>
        <v>1.1557789296193959E-5</v>
      </c>
      <c r="R7" s="31">
        <f>Hydrogen!U$41*#REF!*(1-INDEX('Sales taxes'!$B$64:$AG$64,MATCH(R$1,'Sales taxes'!$B$43:$AG$43,0)))</f>
        <v>1.1237110749247519E-5</v>
      </c>
      <c r="S7" s="31">
        <f>Hydrogen!V$41*#REF!*(1-INDEX('Sales taxes'!$B$64:$AG$64,MATCH(S$1,'Sales taxes'!$B$43:$AG$43,0)))</f>
        <v>1.0916432202301079E-5</v>
      </c>
      <c r="T7" s="31">
        <f>Hydrogen!W$41*#REF!*(1-INDEX('Sales taxes'!$B$64:$AG$64,MATCH(T$1,'Sales taxes'!$B$43:$AG$43,0)))</f>
        <v>1.059575365535464E-5</v>
      </c>
      <c r="U7" s="31">
        <f>Hydrogen!X$41*#REF!*(1-INDEX('Sales taxes'!$B$64:$AG$64,MATCH(U$1,'Sales taxes'!$B$43:$AG$43,0)))</f>
        <v>1.02750751084082E-5</v>
      </c>
      <c r="V7" s="31">
        <f>Hydrogen!Y$41*#REF!*(1-INDEX('Sales taxes'!$B$64:$AG$64,MATCH(V$1,'Sales taxes'!$B$43:$AG$43,0)))</f>
        <v>9.9543965614618587E-6</v>
      </c>
      <c r="W7" s="31">
        <f>Hydrogen!Z$41*#REF!*(1-INDEX('Sales taxes'!$B$64:$AG$64,MATCH(W$1,'Sales taxes'!$B$43:$AG$43,0)))</f>
        <v>9.6337180145154188E-6</v>
      </c>
      <c r="X7" s="31">
        <f>Hydrogen!AA$41*#REF!*(1-INDEX('Sales taxes'!$B$64:$AG$64,MATCH(X$1,'Sales taxes'!$B$43:$AG$43,0)))</f>
        <v>9.3130394675689806E-6</v>
      </c>
      <c r="Y7" s="31">
        <f>Hydrogen!AB$41*#REF!*(1-INDEX('Sales taxes'!$B$64:$AG$64,MATCH(Y$1,'Sales taxes'!$B$43:$AG$43,0)))</f>
        <v>8.9923609206225406E-6</v>
      </c>
      <c r="Z7" s="31">
        <f>Hydrogen!AC$41*#REF!*(1-INDEX('Sales taxes'!$B$64:$AG$64,MATCH(Z$1,'Sales taxes'!$B$43:$AG$43,0)))</f>
        <v>8.6716823736761007E-6</v>
      </c>
      <c r="AA7" s="31">
        <f>Hydrogen!AD$41*#REF!*(1-INDEX('Sales taxes'!$B$64:$AG$64,MATCH(AA$1,'Sales taxes'!$B$43:$AG$43,0)))</f>
        <v>8.3510038267296607E-6</v>
      </c>
      <c r="AB7" s="31">
        <f>Hydrogen!AE$41*#REF!*(1-INDEX('Sales taxes'!$B$64:$AG$64,MATCH(AB$1,'Sales taxes'!$B$43:$AG$43,0)))</f>
        <v>8.0303252797833207E-6</v>
      </c>
      <c r="AC7" s="31">
        <f>Hydrogen!AF$41*#REF!*(1-INDEX('Sales taxes'!$B$64:$AG$64,MATCH(AC$1,'Sales taxes'!$B$43:$AG$43,0)))</f>
        <v>7.7096467328368808E-6</v>
      </c>
      <c r="AD7" s="31">
        <f>Hydrogen!AG$41*#REF!*(1-INDEX('Sales taxes'!$B$64:$AG$64,MATCH(AD$1,'Sales taxes'!$B$43:$AG$43,0)))</f>
        <v>7.3889681858904408E-6</v>
      </c>
      <c r="AE7" s="31">
        <f>Hydrogen!AH$41*#REF!*(1-INDEX('Sales taxes'!$B$64:$AG$64,MATCH(AE$1,'Sales taxes'!$B$43:$AG$43,0)))</f>
        <v>7.0682896389440018E-6</v>
      </c>
      <c r="AF7" s="31">
        <f>Hydrogen!AI$41*#REF!*(1-INDEX('Sales taxes'!$B$64:$AG$64,MATCH(AF$1,'Sales taxes'!$B$43:$AG$43,0)))</f>
        <v>6.7476110919975618E-6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7" sqref="B7"/>
    </sheetView>
  </sheetViews>
  <sheetFormatPr defaultColWidth="9.140625" defaultRowHeight="15" x14ac:dyDescent="0.25"/>
  <cols>
    <col min="1" max="1" width="41.42578125" style="14" customWidth="1"/>
    <col min="2" max="32" width="10" style="14" customWidth="1"/>
    <col min="33" max="34" width="9.140625" style="14" customWidth="1"/>
    <col min="35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Electricity!B3</f>
        <v>1.7417091999999984E-6</v>
      </c>
      <c r="C2" s="39">
        <f>Electricity!C3</f>
        <v>1.7905298366666686E-6</v>
      </c>
      <c r="D2" s="39">
        <f>Electricity!D3</f>
        <v>1.8407189305732319E-6</v>
      </c>
      <c r="E2" s="39">
        <f>Electricity!E3</f>
        <v>1.8978982346340611E-6</v>
      </c>
      <c r="F2" s="39">
        <f>Electricity!F3</f>
        <v>1.9606358265705339E-6</v>
      </c>
      <c r="G2" s="39">
        <f>Electricity!G3</f>
        <v>2.0402252274334993E-6</v>
      </c>
      <c r="H2" s="39">
        <f>Electricity!H3</f>
        <v>2.1267207184582511E-6</v>
      </c>
      <c r="I2" s="39">
        <f>Electricity!I3</f>
        <v>2.19599498462147E-6</v>
      </c>
      <c r="J2" s="39">
        <f>Electricity!J3</f>
        <v>2.2492748176477119E-6</v>
      </c>
      <c r="K2" s="39">
        <f>Electricity!K3</f>
        <v>2.2864546597629175E-6</v>
      </c>
      <c r="L2" s="39">
        <f>Electricity!L3</f>
        <v>2.468748510105745E-6</v>
      </c>
      <c r="M2" s="39">
        <f>Electricity!M3</f>
        <v>2.4812080274071752E-6</v>
      </c>
      <c r="N2" s="39">
        <f>Electricity!N3</f>
        <v>2.4941848140756171E-6</v>
      </c>
      <c r="O2" s="39">
        <f>Electricity!O3</f>
        <v>2.5415727096022543E-6</v>
      </c>
      <c r="P2" s="39">
        <f>Electricity!P3</f>
        <v>2.5684725303940992E-6</v>
      </c>
      <c r="Q2" s="39">
        <f>Electricity!Q3</f>
        <v>2.5980055642216954E-6</v>
      </c>
      <c r="R2" s="39">
        <f>Electricity!R3</f>
        <v>2.6312501689912413E-6</v>
      </c>
      <c r="S2" s="39">
        <f>Electricity!S3</f>
        <v>2.667722447552953E-6</v>
      </c>
      <c r="T2" s="39">
        <f>Electricity!T3</f>
        <v>2.7047139542857264E-6</v>
      </c>
      <c r="U2" s="39">
        <f>Electricity!U3</f>
        <v>2.7406529303065023E-6</v>
      </c>
      <c r="V2" s="39">
        <f>Electricity!V3</f>
        <v>2.7738316612211713E-6</v>
      </c>
      <c r="W2" s="39">
        <f>Electricity!W3</f>
        <v>2.8049519067193682E-6</v>
      </c>
      <c r="X2" s="39">
        <f>Electricity!X3</f>
        <v>2.8433229918929561E-6</v>
      </c>
      <c r="Y2" s="39">
        <f>Electricity!Y3</f>
        <v>2.8788623718865966E-6</v>
      </c>
      <c r="Z2" s="39">
        <f>Electricity!Z3</f>
        <v>2.9135961030274171E-6</v>
      </c>
      <c r="AA2" s="39">
        <f>Electricity!AA3</f>
        <v>2.9479319067519659E-6</v>
      </c>
      <c r="AB2" s="39">
        <f>Electricity!AB3</f>
        <v>2.9813793565636022E-6</v>
      </c>
      <c r="AC2" s="39">
        <f>Electricity!AC3</f>
        <v>3.0194537191970732E-6</v>
      </c>
      <c r="AD2" s="39">
        <f>Electricity!AD3</f>
        <v>3.0599095522711319E-6</v>
      </c>
      <c r="AE2" s="39">
        <f>Electricity!AE3</f>
        <v>3.0966102128759417E-6</v>
      </c>
      <c r="AF2" s="39">
        <f>Electricity!AF3</f>
        <v>3.1311186815504891E-6</v>
      </c>
    </row>
    <row r="3" spans="1:34" x14ac:dyDescent="0.25">
      <c r="A3" s="13" t="s">
        <v>260</v>
      </c>
      <c r="B3">
        <f>Electricity!B4</f>
        <v>0</v>
      </c>
      <c r="C3">
        <f>Electricity!C4</f>
        <v>0</v>
      </c>
      <c r="D3">
        <f>Electricity!D4</f>
        <v>0</v>
      </c>
      <c r="E3">
        <f>Electricity!E4</f>
        <v>0</v>
      </c>
      <c r="F3">
        <f>Electricity!F4</f>
        <v>0</v>
      </c>
      <c r="G3">
        <f>Electricity!G4</f>
        <v>0</v>
      </c>
      <c r="H3">
        <f>Electricity!H4</f>
        <v>0</v>
      </c>
      <c r="I3">
        <f>Electricity!I4</f>
        <v>0</v>
      </c>
      <c r="J3">
        <f>Electricity!J4</f>
        <v>0</v>
      </c>
      <c r="K3">
        <f>Electricity!K4</f>
        <v>0</v>
      </c>
      <c r="L3">
        <f>Electricity!L4</f>
        <v>0</v>
      </c>
      <c r="M3">
        <f>Electricity!M4</f>
        <v>0</v>
      </c>
      <c r="N3">
        <f>Electricity!N4</f>
        <v>0</v>
      </c>
      <c r="O3">
        <f>Electricity!O4</f>
        <v>0</v>
      </c>
      <c r="P3">
        <f>Electricity!P4</f>
        <v>0</v>
      </c>
      <c r="Q3">
        <f>Electricity!Q4</f>
        <v>0</v>
      </c>
      <c r="R3">
        <f>Electricity!R4</f>
        <v>0</v>
      </c>
      <c r="S3">
        <f>Electricity!S4</f>
        <v>0</v>
      </c>
      <c r="T3">
        <f>Electricity!T4</f>
        <v>0</v>
      </c>
      <c r="U3">
        <f>Electricity!U4</f>
        <v>0</v>
      </c>
      <c r="V3">
        <f>Electricity!V4</f>
        <v>0</v>
      </c>
      <c r="W3">
        <f>Electricity!W4</f>
        <v>0</v>
      </c>
      <c r="X3">
        <f>Electricity!X4</f>
        <v>0</v>
      </c>
      <c r="Y3">
        <f>Electricity!Y4</f>
        <v>0</v>
      </c>
      <c r="Z3">
        <f>Electricity!Z4</f>
        <v>0</v>
      </c>
      <c r="AA3">
        <f>Electricity!AA4</f>
        <v>0</v>
      </c>
      <c r="AB3">
        <f>Electricity!AB4</f>
        <v>0</v>
      </c>
      <c r="AC3">
        <f>Electricity!AC4</f>
        <v>0</v>
      </c>
      <c r="AD3">
        <f>Electricity!AD4</f>
        <v>0</v>
      </c>
      <c r="AE3">
        <f>Electricity!AE4</f>
        <v>0</v>
      </c>
      <c r="AF3">
        <f>Electricity!AF4</f>
        <v>0</v>
      </c>
    </row>
    <row r="4" spans="1:34" x14ac:dyDescent="0.25">
      <c r="A4" s="13" t="s">
        <v>261</v>
      </c>
      <c r="B4" s="39">
        <f>Electricity!B5</f>
        <v>1.7417091999999984E-6</v>
      </c>
      <c r="C4" s="39">
        <f>Electricity!C5</f>
        <v>1.7905298366666686E-6</v>
      </c>
      <c r="D4" s="39">
        <f>Electricity!D5</f>
        <v>1.8407189305732319E-6</v>
      </c>
      <c r="E4" s="39">
        <f>Electricity!E5</f>
        <v>1.8978982346340611E-6</v>
      </c>
      <c r="F4" s="39">
        <f>Electricity!F5</f>
        <v>1.9606358265705339E-6</v>
      </c>
      <c r="G4" s="39">
        <f>Electricity!G5</f>
        <v>2.0402252274334993E-6</v>
      </c>
      <c r="H4" s="39">
        <f>Electricity!H5</f>
        <v>2.1267207184582511E-6</v>
      </c>
      <c r="I4" s="39">
        <f>Electricity!I5</f>
        <v>2.19599498462147E-6</v>
      </c>
      <c r="J4" s="39">
        <f>Electricity!J5</f>
        <v>2.2492748176477119E-6</v>
      </c>
      <c r="K4" s="39">
        <f>Electricity!K5</f>
        <v>2.2864546597629175E-6</v>
      </c>
      <c r="L4" s="39">
        <f>Electricity!L5</f>
        <v>2.468748510105745E-6</v>
      </c>
      <c r="M4" s="39">
        <f>Electricity!M5</f>
        <v>2.4812080274071752E-6</v>
      </c>
      <c r="N4" s="39">
        <f>Electricity!N5</f>
        <v>2.4941848140756171E-6</v>
      </c>
      <c r="O4" s="39">
        <f>Electricity!O5</f>
        <v>2.5415727096022543E-6</v>
      </c>
      <c r="P4" s="39">
        <f>Electricity!P5</f>
        <v>2.5684725303940992E-6</v>
      </c>
      <c r="Q4" s="39">
        <f>Electricity!Q5</f>
        <v>2.5980055642216954E-6</v>
      </c>
      <c r="R4" s="39">
        <f>Electricity!R5</f>
        <v>2.6312501689912413E-6</v>
      </c>
      <c r="S4" s="39">
        <f>Electricity!S5</f>
        <v>2.667722447552953E-6</v>
      </c>
      <c r="T4" s="39">
        <f>Electricity!T5</f>
        <v>2.7047139542857264E-6</v>
      </c>
      <c r="U4" s="39">
        <f>Electricity!U5</f>
        <v>2.7406529303065023E-6</v>
      </c>
      <c r="V4" s="39">
        <f>Electricity!V5</f>
        <v>2.7738316612211713E-6</v>
      </c>
      <c r="W4" s="39">
        <f>Electricity!W5</f>
        <v>2.8049519067193682E-6</v>
      </c>
      <c r="X4" s="39">
        <f>Electricity!X5</f>
        <v>2.8433229918929561E-6</v>
      </c>
      <c r="Y4" s="39">
        <f>Electricity!Y5</f>
        <v>2.8788623718865966E-6</v>
      </c>
      <c r="Z4" s="39">
        <f>Electricity!Z5</f>
        <v>2.9135961030274171E-6</v>
      </c>
      <c r="AA4" s="39">
        <f>Electricity!AA5</f>
        <v>2.9479319067519659E-6</v>
      </c>
      <c r="AB4" s="39">
        <f>Electricity!AB5</f>
        <v>2.9813793565636022E-6</v>
      </c>
      <c r="AC4" s="39">
        <f>Electricity!AC5</f>
        <v>3.0194537191970732E-6</v>
      </c>
      <c r="AD4" s="39">
        <f>Electricity!AD5</f>
        <v>3.0599095522711319E-6</v>
      </c>
      <c r="AE4" s="39">
        <f>Electricity!AE5</f>
        <v>3.0966102128759417E-6</v>
      </c>
      <c r="AF4" s="39">
        <f>Electricity!AF5</f>
        <v>3.1311186815504891E-6</v>
      </c>
    </row>
    <row r="5" spans="1:34" x14ac:dyDescent="0.25">
      <c r="A5" s="13" t="s">
        <v>262</v>
      </c>
      <c r="B5" s="39">
        <f>Electricity!B6</f>
        <v>1.5047824000000001E-6</v>
      </c>
      <c r="C5" s="39">
        <f>Electricity!C6</f>
        <v>1.5810812259154935E-6</v>
      </c>
      <c r="D5" s="39">
        <f>Electricity!D6</f>
        <v>1.6065141678873213E-6</v>
      </c>
      <c r="E5" s="39">
        <f>Electricity!E6</f>
        <v>1.6379596776695545E-6</v>
      </c>
      <c r="F5" s="39">
        <f>Electricity!F6</f>
        <v>1.6385579590277051E-6</v>
      </c>
      <c r="G5" s="39">
        <f>Electricity!G6</f>
        <v>1.6971440111447155E-6</v>
      </c>
      <c r="H5" s="39">
        <f>Electricity!H6</f>
        <v>1.7400213253825747E-6</v>
      </c>
      <c r="I5" s="39">
        <f>Electricity!I6</f>
        <v>1.749390139344709E-6</v>
      </c>
      <c r="J5" s="39">
        <f>Electricity!J6</f>
        <v>1.7524503177130195E-6</v>
      </c>
      <c r="K5" s="39">
        <f>Electricity!K6</f>
        <v>1.7554623089269222E-6</v>
      </c>
      <c r="L5" s="39">
        <f>Electricity!L6</f>
        <v>1.7758274001590028E-6</v>
      </c>
      <c r="M5" s="39">
        <f>Electricity!M6</f>
        <v>1.7934116730513962E-6</v>
      </c>
      <c r="N5" s="39">
        <f>Electricity!N6</f>
        <v>1.789822024110933E-6</v>
      </c>
      <c r="O5" s="39">
        <f>Electricity!O6</f>
        <v>1.7866936622914211E-6</v>
      </c>
      <c r="P5" s="39">
        <f>Electricity!P6</f>
        <v>1.7878369799664727E-6</v>
      </c>
      <c r="Q5" s="39">
        <f>Electricity!Q6</f>
        <v>1.775322905353622E-6</v>
      </c>
      <c r="R5" s="39">
        <f>Electricity!R6</f>
        <v>1.7601179173197752E-6</v>
      </c>
      <c r="S5" s="39">
        <f>Electricity!S6</f>
        <v>1.7528628295531866E-6</v>
      </c>
      <c r="T5" s="39">
        <f>Electricity!T6</f>
        <v>1.7440824164260861E-6</v>
      </c>
      <c r="U5" s="39">
        <f>Electricity!U6</f>
        <v>1.7310594948726795E-6</v>
      </c>
      <c r="V5" s="39">
        <f>Electricity!V6</f>
        <v>1.7178152417597441E-6</v>
      </c>
      <c r="W5" s="39">
        <f>Electricity!W6</f>
        <v>1.7058505163905598E-6</v>
      </c>
      <c r="X5" s="39">
        <f>Electricity!X6</f>
        <v>1.7040534766443089E-6</v>
      </c>
      <c r="Y5" s="39">
        <f>Electricity!Y6</f>
        <v>1.69481283502373E-6</v>
      </c>
      <c r="Z5" s="39">
        <f>Electricity!Z6</f>
        <v>1.6858071694946055E-6</v>
      </c>
      <c r="AA5" s="39">
        <f>Electricity!AA6</f>
        <v>1.6800504316920806E-6</v>
      </c>
      <c r="AB5" s="39">
        <f>Electricity!AB6</f>
        <v>1.6777360367770264E-6</v>
      </c>
      <c r="AC5" s="39">
        <f>Electricity!AC6</f>
        <v>1.6770167582191149E-6</v>
      </c>
      <c r="AD5" s="39">
        <f>Electricity!AD6</f>
        <v>1.6668703235625647E-6</v>
      </c>
      <c r="AE5" s="39">
        <f>Electricity!AE6</f>
        <v>1.6624900759389795E-6</v>
      </c>
      <c r="AF5" s="39">
        <f>Electricity!AF6</f>
        <v>1.6527441945529502E-6</v>
      </c>
    </row>
    <row r="6" spans="1:34" x14ac:dyDescent="0.25">
      <c r="A6" s="13" t="s">
        <v>263</v>
      </c>
      <c r="B6" s="39">
        <f>Electricity!B7</f>
        <v>1.2245463999999988E-6</v>
      </c>
      <c r="C6" s="39">
        <f>Electricity!C7</f>
        <v>1.2852221225225223E-6</v>
      </c>
      <c r="D6" s="39">
        <f>Electricity!D7</f>
        <v>1.2760288312312318E-6</v>
      </c>
      <c r="E6" s="39">
        <f>Electricity!E7</f>
        <v>1.2849656322079494E-6</v>
      </c>
      <c r="F6" s="39">
        <f>Electricity!F7</f>
        <v>1.2825239877670526E-6</v>
      </c>
      <c r="G6" s="39">
        <f>Electricity!G7</f>
        <v>1.3430609755725785E-6</v>
      </c>
      <c r="H6" s="39">
        <f>Electricity!H7</f>
        <v>1.3661755891505093E-6</v>
      </c>
      <c r="I6" s="39">
        <f>Electricity!I7</f>
        <v>1.3740543685768072E-6</v>
      </c>
      <c r="J6" s="39">
        <f>Electricity!J7</f>
        <v>1.3739982736394911E-6</v>
      </c>
      <c r="K6" s="39">
        <f>Electricity!K7</f>
        <v>1.3745872704812843E-6</v>
      </c>
      <c r="L6" s="39">
        <f>Electricity!L7</f>
        <v>1.3954986169869353E-6</v>
      </c>
      <c r="M6" s="39">
        <f>Electricity!M7</f>
        <v>1.4061790617134376E-6</v>
      </c>
      <c r="N6" s="39">
        <f>Electricity!N7</f>
        <v>1.4013985613201293E-6</v>
      </c>
      <c r="O6" s="39">
        <f>Electricity!O7</f>
        <v>1.4000542675616868E-6</v>
      </c>
      <c r="P6" s="39">
        <f>Electricity!P7</f>
        <v>1.4011469175510659E-6</v>
      </c>
      <c r="Q6" s="39">
        <f>Electricity!Q7</f>
        <v>1.3882919844398672E-6</v>
      </c>
      <c r="R6" s="39">
        <f>Electricity!R7</f>
        <v>1.3755077706444208E-6</v>
      </c>
      <c r="S6" s="39">
        <f>Electricity!S7</f>
        <v>1.3712816386539446E-6</v>
      </c>
      <c r="T6" s="39">
        <f>Electricity!T7</f>
        <v>1.3647524282083191E-6</v>
      </c>
      <c r="U6" s="39">
        <f>Electricity!U7</f>
        <v>1.3551881369365511E-6</v>
      </c>
      <c r="V6" s="39">
        <f>Electricity!V7</f>
        <v>1.3457752602115892E-6</v>
      </c>
      <c r="W6" s="39">
        <f>Electricity!W7</f>
        <v>1.3384343967623826E-6</v>
      </c>
      <c r="X6" s="39">
        <f>Electricity!X7</f>
        <v>1.3418960393697514E-6</v>
      </c>
      <c r="Y6" s="39">
        <f>Electricity!Y7</f>
        <v>1.3353192996941862E-6</v>
      </c>
      <c r="Z6" s="39">
        <f>Electricity!Z7</f>
        <v>1.3309104674330212E-6</v>
      </c>
      <c r="AA6" s="39">
        <f>Electricity!AA7</f>
        <v>1.3305281443965849E-6</v>
      </c>
      <c r="AB6" s="39">
        <f>Electricity!AB7</f>
        <v>1.3321941744807733E-6</v>
      </c>
      <c r="AC6" s="39">
        <f>Electricity!AC7</f>
        <v>1.3336764074658903E-6</v>
      </c>
      <c r="AD6" s="39">
        <f>Electricity!AD7</f>
        <v>1.329160921701937E-6</v>
      </c>
      <c r="AE6" s="39">
        <f>Electricity!AE7</f>
        <v>1.3338696059511068E-6</v>
      </c>
      <c r="AF6" s="39">
        <f>Electricity!AF7</f>
        <v>1.334602496230789E-6</v>
      </c>
    </row>
    <row r="7" spans="1:34" x14ac:dyDescent="0.25">
      <c r="A7" s="13" t="s">
        <v>264</v>
      </c>
      <c r="B7" s="39">
        <f t="shared" ref="B7:AF7" si="0">B6</f>
        <v>1.2245463999999988E-6</v>
      </c>
      <c r="C7" s="39">
        <f t="shared" si="0"/>
        <v>1.2852221225225223E-6</v>
      </c>
      <c r="D7" s="39">
        <f t="shared" si="0"/>
        <v>1.2760288312312318E-6</v>
      </c>
      <c r="E7" s="39">
        <f t="shared" si="0"/>
        <v>1.2849656322079494E-6</v>
      </c>
      <c r="F7" s="39">
        <f t="shared" si="0"/>
        <v>1.2825239877670526E-6</v>
      </c>
      <c r="G7" s="39">
        <f t="shared" si="0"/>
        <v>1.3430609755725785E-6</v>
      </c>
      <c r="H7" s="39">
        <f t="shared" si="0"/>
        <v>1.3661755891505093E-6</v>
      </c>
      <c r="I7" s="39">
        <f t="shared" si="0"/>
        <v>1.3740543685768072E-6</v>
      </c>
      <c r="J7" s="39">
        <f t="shared" si="0"/>
        <v>1.3739982736394911E-6</v>
      </c>
      <c r="K7" s="39">
        <f t="shared" si="0"/>
        <v>1.3745872704812843E-6</v>
      </c>
      <c r="L7" s="39">
        <f t="shared" si="0"/>
        <v>1.3954986169869353E-6</v>
      </c>
      <c r="M7" s="39">
        <f t="shared" si="0"/>
        <v>1.4061790617134376E-6</v>
      </c>
      <c r="N7" s="39">
        <f t="shared" si="0"/>
        <v>1.4013985613201293E-6</v>
      </c>
      <c r="O7" s="39">
        <f t="shared" si="0"/>
        <v>1.4000542675616868E-6</v>
      </c>
      <c r="P7" s="39">
        <f t="shared" si="0"/>
        <v>1.4011469175510659E-6</v>
      </c>
      <c r="Q7" s="39">
        <f t="shared" si="0"/>
        <v>1.3882919844398672E-6</v>
      </c>
      <c r="R7" s="39">
        <f t="shared" si="0"/>
        <v>1.3755077706444208E-6</v>
      </c>
      <c r="S7" s="39">
        <f t="shared" si="0"/>
        <v>1.3712816386539446E-6</v>
      </c>
      <c r="T7" s="39">
        <f t="shared" si="0"/>
        <v>1.3647524282083191E-6</v>
      </c>
      <c r="U7" s="39">
        <f t="shared" si="0"/>
        <v>1.3551881369365511E-6</v>
      </c>
      <c r="V7" s="39">
        <f t="shared" si="0"/>
        <v>1.3457752602115892E-6</v>
      </c>
      <c r="W7" s="39">
        <f t="shared" si="0"/>
        <v>1.3384343967623826E-6</v>
      </c>
      <c r="X7" s="39">
        <f t="shared" si="0"/>
        <v>1.3418960393697514E-6</v>
      </c>
      <c r="Y7" s="39">
        <f t="shared" si="0"/>
        <v>1.3353192996941862E-6</v>
      </c>
      <c r="Z7" s="39">
        <f t="shared" si="0"/>
        <v>1.3309104674330212E-6</v>
      </c>
      <c r="AA7" s="39">
        <f t="shared" si="0"/>
        <v>1.3305281443965849E-6</v>
      </c>
      <c r="AB7" s="39">
        <f t="shared" si="0"/>
        <v>1.3321941744807733E-6</v>
      </c>
      <c r="AC7" s="39">
        <f t="shared" si="0"/>
        <v>1.3336764074658903E-6</v>
      </c>
      <c r="AD7" s="39">
        <f t="shared" si="0"/>
        <v>1.329160921701937E-6</v>
      </c>
      <c r="AE7" s="39">
        <f t="shared" si="0"/>
        <v>1.3338696059511068E-6</v>
      </c>
      <c r="AF7" s="39">
        <f t="shared" si="0"/>
        <v>1.334602496230789E-6</v>
      </c>
    </row>
    <row r="8" spans="1:34" x14ac:dyDescent="0.25">
      <c r="A8" s="13" t="s">
        <v>265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</row>
    <row r="9" spans="1:34" x14ac:dyDescent="0.25">
      <c r="A9" s="13" t="s">
        <v>266</v>
      </c>
      <c r="B9" s="39">
        <f t="shared" ref="B9:AF9" si="1">B6</f>
        <v>1.2245463999999988E-6</v>
      </c>
      <c r="C9" s="39">
        <f t="shared" si="1"/>
        <v>1.2852221225225223E-6</v>
      </c>
      <c r="D9" s="39">
        <f t="shared" si="1"/>
        <v>1.2760288312312318E-6</v>
      </c>
      <c r="E9" s="39">
        <f t="shared" si="1"/>
        <v>1.2849656322079494E-6</v>
      </c>
      <c r="F9" s="39">
        <f t="shared" si="1"/>
        <v>1.2825239877670526E-6</v>
      </c>
      <c r="G9" s="39">
        <f t="shared" si="1"/>
        <v>1.3430609755725785E-6</v>
      </c>
      <c r="H9" s="39">
        <f t="shared" si="1"/>
        <v>1.3661755891505093E-6</v>
      </c>
      <c r="I9" s="39">
        <f t="shared" si="1"/>
        <v>1.3740543685768072E-6</v>
      </c>
      <c r="J9" s="39">
        <f t="shared" si="1"/>
        <v>1.3739982736394911E-6</v>
      </c>
      <c r="K9" s="39">
        <f t="shared" si="1"/>
        <v>1.3745872704812843E-6</v>
      </c>
      <c r="L9" s="39">
        <f t="shared" si="1"/>
        <v>1.3954986169869353E-6</v>
      </c>
      <c r="M9" s="39">
        <f t="shared" si="1"/>
        <v>1.4061790617134376E-6</v>
      </c>
      <c r="N9" s="39">
        <f t="shared" si="1"/>
        <v>1.4013985613201293E-6</v>
      </c>
      <c r="O9" s="39">
        <f t="shared" si="1"/>
        <v>1.4000542675616868E-6</v>
      </c>
      <c r="P9" s="39">
        <f t="shared" si="1"/>
        <v>1.4011469175510659E-6</v>
      </c>
      <c r="Q9" s="39">
        <f t="shared" si="1"/>
        <v>1.3882919844398672E-6</v>
      </c>
      <c r="R9" s="39">
        <f t="shared" si="1"/>
        <v>1.3755077706444208E-6</v>
      </c>
      <c r="S9" s="39">
        <f t="shared" si="1"/>
        <v>1.3712816386539446E-6</v>
      </c>
      <c r="T9" s="39">
        <f t="shared" si="1"/>
        <v>1.3647524282083191E-6</v>
      </c>
      <c r="U9" s="39">
        <f t="shared" si="1"/>
        <v>1.3551881369365511E-6</v>
      </c>
      <c r="V9" s="39">
        <f t="shared" si="1"/>
        <v>1.3457752602115892E-6</v>
      </c>
      <c r="W9" s="39">
        <f t="shared" si="1"/>
        <v>1.3384343967623826E-6</v>
      </c>
      <c r="X9" s="39">
        <f t="shared" si="1"/>
        <v>1.3418960393697514E-6</v>
      </c>
      <c r="Y9" s="39">
        <f t="shared" si="1"/>
        <v>1.3353192996941862E-6</v>
      </c>
      <c r="Z9" s="39">
        <f t="shared" si="1"/>
        <v>1.3309104674330212E-6</v>
      </c>
      <c r="AA9" s="39">
        <f t="shared" si="1"/>
        <v>1.3305281443965849E-6</v>
      </c>
      <c r="AB9" s="39">
        <f t="shared" si="1"/>
        <v>1.3321941744807733E-6</v>
      </c>
      <c r="AC9" s="39">
        <f t="shared" si="1"/>
        <v>1.3336764074658903E-6</v>
      </c>
      <c r="AD9" s="39">
        <f t="shared" si="1"/>
        <v>1.329160921701937E-6</v>
      </c>
      <c r="AE9" s="39">
        <f t="shared" si="1"/>
        <v>1.3338696059511068E-6</v>
      </c>
      <c r="AF9" s="39">
        <f t="shared" si="1"/>
        <v>1.334602496230789E-6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topLeftCell="Q1" workbookViewId="0">
      <selection activeCell="B6" sqref="B6:AF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f>B5</f>
        <v>0</v>
      </c>
      <c r="C2" s="153">
        <f t="shared" ref="C2:AF2" si="0">C5</f>
        <v>0</v>
      </c>
      <c r="D2" s="153">
        <f t="shared" si="0"/>
        <v>0</v>
      </c>
      <c r="E2" s="153">
        <f t="shared" si="0"/>
        <v>0</v>
      </c>
      <c r="F2" s="153">
        <f t="shared" si="0"/>
        <v>0</v>
      </c>
      <c r="G2" s="153">
        <f t="shared" si="0"/>
        <v>0</v>
      </c>
      <c r="H2" s="153">
        <f t="shared" si="0"/>
        <v>0</v>
      </c>
      <c r="I2" s="153">
        <f t="shared" si="0"/>
        <v>0</v>
      </c>
      <c r="J2" s="153">
        <f t="shared" si="0"/>
        <v>0</v>
      </c>
      <c r="K2" s="153">
        <f t="shared" si="0"/>
        <v>0</v>
      </c>
      <c r="L2" s="153">
        <f t="shared" si="0"/>
        <v>0</v>
      </c>
      <c r="M2" s="153">
        <f t="shared" si="0"/>
        <v>0</v>
      </c>
      <c r="N2" s="153">
        <f t="shared" si="0"/>
        <v>0</v>
      </c>
      <c r="O2" s="153">
        <f t="shared" si="0"/>
        <v>0</v>
      </c>
      <c r="P2" s="153">
        <f t="shared" si="0"/>
        <v>0</v>
      </c>
      <c r="Q2" s="153">
        <f t="shared" si="0"/>
        <v>0</v>
      </c>
      <c r="R2" s="153">
        <f t="shared" si="0"/>
        <v>0</v>
      </c>
      <c r="S2" s="153">
        <f t="shared" si="0"/>
        <v>0</v>
      </c>
      <c r="T2" s="153">
        <f t="shared" si="0"/>
        <v>0</v>
      </c>
      <c r="U2" s="153">
        <f t="shared" si="0"/>
        <v>0</v>
      </c>
      <c r="V2" s="153">
        <f t="shared" si="0"/>
        <v>0</v>
      </c>
      <c r="W2" s="153">
        <f t="shared" si="0"/>
        <v>0</v>
      </c>
      <c r="X2" s="153">
        <f t="shared" si="0"/>
        <v>0</v>
      </c>
      <c r="Y2" s="153">
        <f t="shared" si="0"/>
        <v>0</v>
      </c>
      <c r="Z2" s="153">
        <f t="shared" si="0"/>
        <v>0</v>
      </c>
      <c r="AA2" s="153">
        <f t="shared" si="0"/>
        <v>0</v>
      </c>
      <c r="AB2" s="153">
        <f t="shared" si="0"/>
        <v>0</v>
      </c>
      <c r="AC2" s="153">
        <f t="shared" si="0"/>
        <v>0</v>
      </c>
      <c r="AD2" s="153">
        <f t="shared" si="0"/>
        <v>0</v>
      </c>
      <c r="AE2" s="153">
        <f t="shared" si="0"/>
        <v>0</v>
      </c>
      <c r="AF2" s="153">
        <f t="shared" si="0"/>
        <v>0</v>
      </c>
    </row>
    <row r="3" spans="1:34" x14ac:dyDescent="0.25">
      <c r="A3" s="13" t="s">
        <v>260</v>
      </c>
      <c r="B3">
        <f>B5</f>
        <v>0</v>
      </c>
      <c r="C3" s="153">
        <f t="shared" ref="C3:AF3" si="1">C5</f>
        <v>0</v>
      </c>
      <c r="D3" s="153">
        <f t="shared" si="1"/>
        <v>0</v>
      </c>
      <c r="E3" s="153">
        <f t="shared" si="1"/>
        <v>0</v>
      </c>
      <c r="F3" s="153">
        <f t="shared" si="1"/>
        <v>0</v>
      </c>
      <c r="G3" s="153">
        <f t="shared" si="1"/>
        <v>0</v>
      </c>
      <c r="H3" s="153">
        <f t="shared" si="1"/>
        <v>0</v>
      </c>
      <c r="I3" s="153">
        <f t="shared" si="1"/>
        <v>0</v>
      </c>
      <c r="J3" s="153">
        <f t="shared" si="1"/>
        <v>0</v>
      </c>
      <c r="K3" s="153">
        <f t="shared" si="1"/>
        <v>0</v>
      </c>
      <c r="L3" s="153">
        <f t="shared" si="1"/>
        <v>0</v>
      </c>
      <c r="M3" s="153">
        <f t="shared" si="1"/>
        <v>0</v>
      </c>
      <c r="N3" s="153">
        <f t="shared" si="1"/>
        <v>0</v>
      </c>
      <c r="O3" s="153">
        <f t="shared" si="1"/>
        <v>0</v>
      </c>
      <c r="P3" s="153">
        <f t="shared" si="1"/>
        <v>0</v>
      </c>
      <c r="Q3" s="153">
        <f t="shared" si="1"/>
        <v>0</v>
      </c>
      <c r="R3" s="153">
        <f t="shared" si="1"/>
        <v>0</v>
      </c>
      <c r="S3" s="153">
        <f t="shared" si="1"/>
        <v>0</v>
      </c>
      <c r="T3" s="153">
        <f t="shared" si="1"/>
        <v>0</v>
      </c>
      <c r="U3" s="153">
        <f t="shared" si="1"/>
        <v>0</v>
      </c>
      <c r="V3" s="153">
        <f t="shared" si="1"/>
        <v>0</v>
      </c>
      <c r="W3" s="153">
        <f t="shared" si="1"/>
        <v>0</v>
      </c>
      <c r="X3" s="153">
        <f t="shared" si="1"/>
        <v>0</v>
      </c>
      <c r="Y3" s="153">
        <f t="shared" si="1"/>
        <v>0</v>
      </c>
      <c r="Z3" s="153">
        <f t="shared" si="1"/>
        <v>0</v>
      </c>
      <c r="AA3" s="153">
        <f t="shared" si="1"/>
        <v>0</v>
      </c>
      <c r="AB3" s="153">
        <f t="shared" si="1"/>
        <v>0</v>
      </c>
      <c r="AC3" s="153">
        <f t="shared" si="1"/>
        <v>0</v>
      </c>
      <c r="AD3" s="153">
        <f t="shared" si="1"/>
        <v>0</v>
      </c>
      <c r="AE3" s="153">
        <f t="shared" si="1"/>
        <v>0</v>
      </c>
      <c r="AF3" s="153">
        <f t="shared" si="1"/>
        <v>0</v>
      </c>
    </row>
    <row r="4" spans="1:34" x14ac:dyDescent="0.25">
      <c r="A4" s="13" t="s">
        <v>261</v>
      </c>
      <c r="B4">
        <f>B5</f>
        <v>0</v>
      </c>
      <c r="C4" s="153">
        <f t="shared" ref="C4:AF4" si="2">C5</f>
        <v>0</v>
      </c>
      <c r="D4" s="153">
        <f t="shared" si="2"/>
        <v>0</v>
      </c>
      <c r="E4" s="153">
        <f t="shared" si="2"/>
        <v>0</v>
      </c>
      <c r="F4" s="153">
        <f t="shared" si="2"/>
        <v>0</v>
      </c>
      <c r="G4" s="153">
        <f t="shared" si="2"/>
        <v>0</v>
      </c>
      <c r="H4" s="153">
        <f t="shared" si="2"/>
        <v>0</v>
      </c>
      <c r="I4" s="153">
        <f t="shared" si="2"/>
        <v>0</v>
      </c>
      <c r="J4" s="153">
        <f t="shared" si="2"/>
        <v>0</v>
      </c>
      <c r="K4" s="153">
        <f t="shared" si="2"/>
        <v>0</v>
      </c>
      <c r="L4" s="153">
        <f t="shared" si="2"/>
        <v>0</v>
      </c>
      <c r="M4" s="153">
        <f t="shared" si="2"/>
        <v>0</v>
      </c>
      <c r="N4" s="153">
        <f t="shared" si="2"/>
        <v>0</v>
      </c>
      <c r="O4" s="153">
        <f t="shared" si="2"/>
        <v>0</v>
      </c>
      <c r="P4" s="153">
        <f t="shared" si="2"/>
        <v>0</v>
      </c>
      <c r="Q4" s="153">
        <f t="shared" si="2"/>
        <v>0</v>
      </c>
      <c r="R4" s="153">
        <f t="shared" si="2"/>
        <v>0</v>
      </c>
      <c r="S4" s="153">
        <f t="shared" si="2"/>
        <v>0</v>
      </c>
      <c r="T4" s="153">
        <f t="shared" si="2"/>
        <v>0</v>
      </c>
      <c r="U4" s="153">
        <f t="shared" si="2"/>
        <v>0</v>
      </c>
      <c r="V4" s="153">
        <f t="shared" si="2"/>
        <v>0</v>
      </c>
      <c r="W4" s="153">
        <f t="shared" si="2"/>
        <v>0</v>
      </c>
      <c r="X4" s="153">
        <f t="shared" si="2"/>
        <v>0</v>
      </c>
      <c r="Y4" s="153">
        <f t="shared" si="2"/>
        <v>0</v>
      </c>
      <c r="Z4" s="153">
        <f t="shared" si="2"/>
        <v>0</v>
      </c>
      <c r="AA4" s="153">
        <f t="shared" si="2"/>
        <v>0</v>
      </c>
      <c r="AB4" s="153">
        <f t="shared" si="2"/>
        <v>0</v>
      </c>
      <c r="AC4" s="153">
        <f t="shared" si="2"/>
        <v>0</v>
      </c>
      <c r="AD4" s="153">
        <f t="shared" si="2"/>
        <v>0</v>
      </c>
      <c r="AE4" s="153">
        <f t="shared" si="2"/>
        <v>0</v>
      </c>
      <c r="AF4" s="153">
        <f t="shared" si="2"/>
        <v>0</v>
      </c>
    </row>
    <row r="5" spans="1:34" x14ac:dyDescent="0.25">
      <c r="A5" s="13" t="s">
        <v>262</v>
      </c>
      <c r="B5">
        <f>'Heavy oil+other'!B63</f>
        <v>0</v>
      </c>
      <c r="C5" s="153">
        <f>'Heavy oil+other'!C63</f>
        <v>0</v>
      </c>
      <c r="D5" s="153">
        <f>'Heavy oil+other'!D63</f>
        <v>0</v>
      </c>
      <c r="E5" s="153">
        <f>'Heavy oil+other'!E63</f>
        <v>0</v>
      </c>
      <c r="F5" s="153">
        <f>'Heavy oil+other'!F63</f>
        <v>0</v>
      </c>
      <c r="G5" s="153">
        <f>'Heavy oil+other'!G63</f>
        <v>0</v>
      </c>
      <c r="H5" s="153">
        <f>'Heavy oil+other'!H63</f>
        <v>0</v>
      </c>
      <c r="I5" s="153">
        <f>'Heavy oil+other'!I63</f>
        <v>0</v>
      </c>
      <c r="J5" s="153">
        <f>'Heavy oil+other'!J63</f>
        <v>0</v>
      </c>
      <c r="K5" s="153">
        <f>'Heavy oil+other'!K63</f>
        <v>0</v>
      </c>
      <c r="L5" s="153">
        <f>'Heavy oil+other'!L63</f>
        <v>0</v>
      </c>
      <c r="M5" s="153">
        <f>'Heavy oil+other'!M63</f>
        <v>0</v>
      </c>
      <c r="N5" s="153">
        <f>'Heavy oil+other'!N63</f>
        <v>0</v>
      </c>
      <c r="O5" s="153">
        <f>'Heavy oil+other'!O63</f>
        <v>0</v>
      </c>
      <c r="P5" s="153">
        <f>'Heavy oil+other'!P63</f>
        <v>0</v>
      </c>
      <c r="Q5" s="153">
        <f>'Heavy oil+other'!Q63</f>
        <v>0</v>
      </c>
      <c r="R5" s="153">
        <f>'Heavy oil+other'!R63</f>
        <v>0</v>
      </c>
      <c r="S5" s="153">
        <f>'Heavy oil+other'!S63</f>
        <v>0</v>
      </c>
      <c r="T5" s="153">
        <f>'Heavy oil+other'!T63</f>
        <v>0</v>
      </c>
      <c r="U5" s="153">
        <f>'Heavy oil+other'!U63</f>
        <v>0</v>
      </c>
      <c r="V5" s="153">
        <f>'Heavy oil+other'!V63</f>
        <v>0</v>
      </c>
      <c r="W5" s="153">
        <f>'Heavy oil+other'!W63</f>
        <v>0</v>
      </c>
      <c r="X5" s="153">
        <f>'Heavy oil+other'!X63</f>
        <v>0</v>
      </c>
      <c r="Y5" s="153">
        <f>'Heavy oil+other'!Y63</f>
        <v>0</v>
      </c>
      <c r="Z5" s="153">
        <f>'Heavy oil+other'!Z63</f>
        <v>0</v>
      </c>
      <c r="AA5" s="153">
        <f>'Heavy oil+other'!AA63</f>
        <v>0</v>
      </c>
      <c r="AB5" s="153">
        <f>'Heavy oil+other'!AB63</f>
        <v>0</v>
      </c>
      <c r="AC5" s="153">
        <f>'Heavy oil+other'!AC63</f>
        <v>0</v>
      </c>
      <c r="AD5" s="153">
        <f>'Heavy oil+other'!AD63</f>
        <v>0</v>
      </c>
      <c r="AE5" s="153">
        <f>'Heavy oil+other'!AE63</f>
        <v>0</v>
      </c>
      <c r="AF5" s="153">
        <f>'Heavy oil+other'!AF63</f>
        <v>0</v>
      </c>
    </row>
    <row r="6" spans="1:34" x14ac:dyDescent="0.25">
      <c r="A6" s="13" t="s">
        <v>263</v>
      </c>
      <c r="B6" s="39">
        <f>'Heavy oil+other'!B64</f>
        <v>2.4718212970188984E-7</v>
      </c>
      <c r="C6" s="47">
        <f>'Heavy oil+other'!C64</f>
        <v>2.4203250199976699E-7</v>
      </c>
      <c r="D6" s="47">
        <f>'Heavy oil+other'!D64</f>
        <v>2.3817028122317516E-7</v>
      </c>
      <c r="E6" s="47">
        <f>'Heavy oil+other'!E64</f>
        <v>2.3128751122324773E-7</v>
      </c>
      <c r="F6" s="47">
        <f>'Heavy oil+other'!F64</f>
        <v>2.3224068596826429E-7</v>
      </c>
      <c r="G6" s="47">
        <f>'Heavy oil+other'!G64</f>
        <v>2.3248584769943016E-7</v>
      </c>
      <c r="H6" s="47">
        <f>'Heavy oil+other'!H64</f>
        <v>2.3313496036011872E-7</v>
      </c>
      <c r="I6" s="47">
        <f>'Heavy oil+other'!I64</f>
        <v>2.3282881039013768E-7</v>
      </c>
      <c r="J6" s="47">
        <f>'Heavy oil+other'!J64</f>
        <v>2.3526801027659511E-7</v>
      </c>
      <c r="K6" s="47">
        <f>'Heavy oil+other'!K64</f>
        <v>2.3493812434339932E-7</v>
      </c>
      <c r="L6" s="47">
        <f>'Heavy oil+other'!L64</f>
        <v>2.3538416265214066E-7</v>
      </c>
      <c r="M6" s="47">
        <f>'Heavy oil+other'!M64</f>
        <v>2.3642700659152366E-7</v>
      </c>
      <c r="N6" s="47">
        <f>'Heavy oil+other'!N64</f>
        <v>2.3616404288794693E-7</v>
      </c>
      <c r="O6" s="47">
        <f>'Heavy oil+other'!O64</f>
        <v>2.3641140239348454E-7</v>
      </c>
      <c r="P6" s="47">
        <f>'Heavy oil+other'!P64</f>
        <v>2.36675025429373E-7</v>
      </c>
      <c r="Q6" s="47">
        <f>'Heavy oil+other'!Q64</f>
        <v>2.3707952580248873E-7</v>
      </c>
      <c r="R6" s="47">
        <f>'Heavy oil+other'!R64</f>
        <v>2.3727260028104465E-7</v>
      </c>
      <c r="S6" s="47">
        <f>'Heavy oil+other'!S64</f>
        <v>2.3744567501281755E-7</v>
      </c>
      <c r="T6" s="47">
        <f>'Heavy oil+other'!T64</f>
        <v>2.3768578186292863E-7</v>
      </c>
      <c r="U6" s="47">
        <f>'Heavy oil+other'!U64</f>
        <v>2.3706304249470049E-7</v>
      </c>
      <c r="V6" s="47">
        <f>'Heavy oil+other'!V64</f>
        <v>2.3736842324365153E-7</v>
      </c>
      <c r="W6" s="47">
        <f>'Heavy oil+other'!W64</f>
        <v>2.3704183397201355E-7</v>
      </c>
      <c r="X6" s="47">
        <f>'Heavy oil+other'!X64</f>
        <v>2.3772578135649382E-7</v>
      </c>
      <c r="Y6" s="47">
        <f>'Heavy oil+other'!Y64</f>
        <v>2.3841005840713017E-7</v>
      </c>
      <c r="Z6" s="47">
        <f>'Heavy oil+other'!Z64</f>
        <v>2.3889323910275366E-7</v>
      </c>
      <c r="AA6" s="47">
        <f>'Heavy oil+other'!AA64</f>
        <v>2.3943499048538319E-7</v>
      </c>
      <c r="AB6" s="47">
        <f>'Heavy oil+other'!AB64</f>
        <v>2.40394538776078E-7</v>
      </c>
      <c r="AC6" s="47">
        <f>'Heavy oil+other'!AC64</f>
        <v>2.4053706444408439E-7</v>
      </c>
      <c r="AD6" s="47">
        <f>'Heavy oil+other'!AD64</f>
        <v>2.4139122945365494E-7</v>
      </c>
      <c r="AE6" s="47">
        <f>'Heavy oil+other'!AE64</f>
        <v>2.419628705677401E-7</v>
      </c>
      <c r="AF6" s="47">
        <f>'Heavy oil+other'!AF64</f>
        <v>2.4245605113675488E-7</v>
      </c>
    </row>
    <row r="7" spans="1:34" x14ac:dyDescent="0.25">
      <c r="A7" s="13" t="s">
        <v>264</v>
      </c>
      <c r="B7">
        <f>B5</f>
        <v>0</v>
      </c>
      <c r="C7" s="153">
        <f t="shared" ref="C7:AF7" si="3">C5</f>
        <v>0</v>
      </c>
      <c r="D7" s="153">
        <f t="shared" si="3"/>
        <v>0</v>
      </c>
      <c r="E7" s="153">
        <f t="shared" si="3"/>
        <v>0</v>
      </c>
      <c r="F7" s="153">
        <f t="shared" si="3"/>
        <v>0</v>
      </c>
      <c r="G7" s="153">
        <f t="shared" si="3"/>
        <v>0</v>
      </c>
      <c r="H7" s="153">
        <f t="shared" si="3"/>
        <v>0</v>
      </c>
      <c r="I7" s="153">
        <f t="shared" si="3"/>
        <v>0</v>
      </c>
      <c r="J7" s="153">
        <f t="shared" si="3"/>
        <v>0</v>
      </c>
      <c r="K7" s="153">
        <f t="shared" si="3"/>
        <v>0</v>
      </c>
      <c r="L7" s="153">
        <f t="shared" si="3"/>
        <v>0</v>
      </c>
      <c r="M7" s="153">
        <f t="shared" si="3"/>
        <v>0</v>
      </c>
      <c r="N7" s="153">
        <f t="shared" si="3"/>
        <v>0</v>
      </c>
      <c r="O7" s="153">
        <f t="shared" si="3"/>
        <v>0</v>
      </c>
      <c r="P7" s="153">
        <f t="shared" si="3"/>
        <v>0</v>
      </c>
      <c r="Q7" s="153">
        <f t="shared" si="3"/>
        <v>0</v>
      </c>
      <c r="R7" s="153">
        <f t="shared" si="3"/>
        <v>0</v>
      </c>
      <c r="S7" s="153">
        <f t="shared" si="3"/>
        <v>0</v>
      </c>
      <c r="T7" s="153">
        <f t="shared" si="3"/>
        <v>0</v>
      </c>
      <c r="U7" s="153">
        <f t="shared" si="3"/>
        <v>0</v>
      </c>
      <c r="V7" s="153">
        <f t="shared" si="3"/>
        <v>0</v>
      </c>
      <c r="W7" s="153">
        <f t="shared" si="3"/>
        <v>0</v>
      </c>
      <c r="X7" s="153">
        <f t="shared" si="3"/>
        <v>0</v>
      </c>
      <c r="Y7" s="153">
        <f t="shared" si="3"/>
        <v>0</v>
      </c>
      <c r="Z7" s="153">
        <f t="shared" si="3"/>
        <v>0</v>
      </c>
      <c r="AA7" s="153">
        <f t="shared" si="3"/>
        <v>0</v>
      </c>
      <c r="AB7" s="153">
        <f t="shared" si="3"/>
        <v>0</v>
      </c>
      <c r="AC7" s="153">
        <f t="shared" si="3"/>
        <v>0</v>
      </c>
      <c r="AD7" s="153">
        <f t="shared" si="3"/>
        <v>0</v>
      </c>
      <c r="AE7" s="153">
        <f t="shared" si="3"/>
        <v>0</v>
      </c>
      <c r="AF7" s="153">
        <f t="shared" si="3"/>
        <v>0</v>
      </c>
    </row>
    <row r="8" spans="1:34" x14ac:dyDescent="0.25">
      <c r="A8" s="13" t="s">
        <v>265</v>
      </c>
      <c r="B8" s="153">
        <f>B5</f>
        <v>0</v>
      </c>
      <c r="C8" s="153">
        <f t="shared" ref="C8:AF8" si="4">C5</f>
        <v>0</v>
      </c>
      <c r="D8" s="153">
        <f t="shared" si="4"/>
        <v>0</v>
      </c>
      <c r="E8" s="153">
        <f t="shared" si="4"/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3">
        <f t="shared" si="4"/>
        <v>0</v>
      </c>
      <c r="N8" s="153">
        <f t="shared" si="4"/>
        <v>0</v>
      </c>
      <c r="O8" s="153">
        <f t="shared" si="4"/>
        <v>0</v>
      </c>
      <c r="P8" s="153">
        <f t="shared" si="4"/>
        <v>0</v>
      </c>
      <c r="Q8" s="153">
        <f t="shared" si="4"/>
        <v>0</v>
      </c>
      <c r="R8" s="153">
        <f t="shared" si="4"/>
        <v>0</v>
      </c>
      <c r="S8" s="153">
        <f t="shared" si="4"/>
        <v>0</v>
      </c>
      <c r="T8" s="153">
        <f t="shared" si="4"/>
        <v>0</v>
      </c>
      <c r="U8" s="153">
        <f t="shared" si="4"/>
        <v>0</v>
      </c>
      <c r="V8" s="153">
        <f t="shared" si="4"/>
        <v>0</v>
      </c>
      <c r="W8" s="153">
        <f t="shared" si="4"/>
        <v>0</v>
      </c>
      <c r="X8" s="153">
        <f t="shared" si="4"/>
        <v>0</v>
      </c>
      <c r="Y8" s="153">
        <f t="shared" si="4"/>
        <v>0</v>
      </c>
      <c r="Z8" s="153">
        <f t="shared" si="4"/>
        <v>0</v>
      </c>
      <c r="AA8" s="153">
        <f t="shared" si="4"/>
        <v>0</v>
      </c>
      <c r="AB8" s="153">
        <f t="shared" si="4"/>
        <v>0</v>
      </c>
      <c r="AC8" s="153">
        <f t="shared" si="4"/>
        <v>0</v>
      </c>
      <c r="AD8" s="153">
        <f t="shared" si="4"/>
        <v>0</v>
      </c>
      <c r="AE8" s="153">
        <f t="shared" si="4"/>
        <v>0</v>
      </c>
      <c r="AF8" s="153">
        <f t="shared" si="4"/>
        <v>0</v>
      </c>
    </row>
    <row r="9" spans="1:34" x14ac:dyDescent="0.25">
      <c r="A9" s="13" t="s">
        <v>266</v>
      </c>
      <c r="B9" s="39">
        <f>B5</f>
        <v>0</v>
      </c>
      <c r="C9" s="47">
        <f t="shared" ref="C9:AF9" si="5">C5</f>
        <v>0</v>
      </c>
      <c r="D9" s="47">
        <f t="shared" si="5"/>
        <v>0</v>
      </c>
      <c r="E9" s="47">
        <f t="shared" si="5"/>
        <v>0</v>
      </c>
      <c r="F9" s="47">
        <f t="shared" si="5"/>
        <v>0</v>
      </c>
      <c r="G9" s="47">
        <f t="shared" si="5"/>
        <v>0</v>
      </c>
      <c r="H9" s="47">
        <f t="shared" si="5"/>
        <v>0</v>
      </c>
      <c r="I9" s="47">
        <f t="shared" si="5"/>
        <v>0</v>
      </c>
      <c r="J9" s="47">
        <f t="shared" si="5"/>
        <v>0</v>
      </c>
      <c r="K9" s="47">
        <f t="shared" si="5"/>
        <v>0</v>
      </c>
      <c r="L9" s="47">
        <f t="shared" si="5"/>
        <v>0</v>
      </c>
      <c r="M9" s="47">
        <f t="shared" si="5"/>
        <v>0</v>
      </c>
      <c r="N9" s="47">
        <f t="shared" si="5"/>
        <v>0</v>
      </c>
      <c r="O9" s="47">
        <f t="shared" si="5"/>
        <v>0</v>
      </c>
      <c r="P9" s="47">
        <f t="shared" si="5"/>
        <v>0</v>
      </c>
      <c r="Q9" s="47">
        <f t="shared" si="5"/>
        <v>0</v>
      </c>
      <c r="R9" s="47">
        <f t="shared" si="5"/>
        <v>0</v>
      </c>
      <c r="S9" s="47">
        <f t="shared" si="5"/>
        <v>0</v>
      </c>
      <c r="T9" s="47">
        <f t="shared" si="5"/>
        <v>0</v>
      </c>
      <c r="U9" s="47">
        <f t="shared" si="5"/>
        <v>0</v>
      </c>
      <c r="V9" s="47">
        <f t="shared" si="5"/>
        <v>0</v>
      </c>
      <c r="W9" s="47">
        <f t="shared" si="5"/>
        <v>0</v>
      </c>
      <c r="X9" s="47">
        <f t="shared" si="5"/>
        <v>0</v>
      </c>
      <c r="Y9" s="47">
        <f t="shared" si="5"/>
        <v>0</v>
      </c>
      <c r="Z9" s="47">
        <f t="shared" si="5"/>
        <v>0</v>
      </c>
      <c r="AA9" s="47">
        <f t="shared" si="5"/>
        <v>0</v>
      </c>
      <c r="AB9" s="47">
        <f t="shared" si="5"/>
        <v>0</v>
      </c>
      <c r="AC9" s="47">
        <f t="shared" si="5"/>
        <v>0</v>
      </c>
      <c r="AD9" s="47">
        <f t="shared" si="5"/>
        <v>0</v>
      </c>
      <c r="AE9" s="47">
        <f t="shared" si="5"/>
        <v>0</v>
      </c>
      <c r="AF9" s="47">
        <f t="shared" si="5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9" sqref="B9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'Natural gas'!B10</f>
        <v>1.6433449231779112E-6</v>
      </c>
      <c r="C2" s="39">
        <f>'Natural gas'!C10</f>
        <v>1.6433449231779112E-6</v>
      </c>
      <c r="D2" s="39">
        <f>'Natural gas'!D10</f>
        <v>1.7055583505558384E-6</v>
      </c>
      <c r="E2" s="39">
        <f>'Natural gas'!E10</f>
        <v>1.6706581351974893E-6</v>
      </c>
      <c r="F2" s="39">
        <f>'Natural gas'!F10</f>
        <v>1.6905157195815238E-6</v>
      </c>
      <c r="G2" s="39">
        <f>'Natural gas'!G10</f>
        <v>1.678874910276995E-6</v>
      </c>
      <c r="H2" s="39">
        <f>'Natural gas'!H10</f>
        <v>1.691149468465587E-6</v>
      </c>
      <c r="I2" s="39">
        <f>'Natural gas'!I10</f>
        <v>1.7016780544460928E-6</v>
      </c>
      <c r="J2" s="39">
        <f>'Natural gas'!J10</f>
        <v>1.701351393298129E-6</v>
      </c>
      <c r="K2" s="39">
        <f>'Natural gas'!K10</f>
        <v>1.690346600529035E-6</v>
      </c>
      <c r="L2" s="39">
        <f>'Natural gas'!L10</f>
        <v>1.6694754953307897E-6</v>
      </c>
      <c r="M2" s="39">
        <f>'Natural gas'!M10</f>
        <v>1.9968714816883706E-6</v>
      </c>
      <c r="N2" s="39">
        <f>'Natural gas'!N10</f>
        <v>1.9700968445124812E-6</v>
      </c>
      <c r="O2" s="39">
        <f>'Natural gas'!O10</f>
        <v>1.9555746857618053E-6</v>
      </c>
      <c r="P2" s="39">
        <f>'Natural gas'!P10</f>
        <v>1.9968958291031274E-6</v>
      </c>
      <c r="Q2" s="39">
        <f>'Natural gas'!Q10</f>
        <v>1.9905273092436936E-6</v>
      </c>
      <c r="R2" s="39">
        <f>'Natural gas'!R10</f>
        <v>1.9791373737911984E-6</v>
      </c>
      <c r="S2" s="39">
        <f>'Natural gas'!S10</f>
        <v>1.9637727228799568E-6</v>
      </c>
      <c r="T2" s="39">
        <f>'Natural gas'!T10</f>
        <v>1.9628220995538637E-6</v>
      </c>
      <c r="U2" s="39">
        <f>'Natural gas'!U10</f>
        <v>1.9584594963600496E-6</v>
      </c>
      <c r="V2" s="39">
        <f>'Natural gas'!V10</f>
        <v>1.9502676654456618E-6</v>
      </c>
      <c r="W2" s="39">
        <f>'Natural gas'!W10</f>
        <v>1.9410260312950705E-6</v>
      </c>
      <c r="X2" s="39">
        <f>'Natural gas'!X10</f>
        <v>1.9330904449859699E-6</v>
      </c>
      <c r="Y2" s="39">
        <f>'Natural gas'!Y10</f>
        <v>1.9240434708033498E-6</v>
      </c>
      <c r="Z2" s="39">
        <f>'Natural gas'!Z10</f>
        <v>1.9203742915297618E-6</v>
      </c>
      <c r="AA2" s="39">
        <f>'Natural gas'!AA10</f>
        <v>1.9183280345396978E-6</v>
      </c>
      <c r="AB2" s="39">
        <f>'Natural gas'!AB10</f>
        <v>1.9169553893578497E-6</v>
      </c>
      <c r="AC2" s="39">
        <f>'Natural gas'!AC10</f>
        <v>1.9170061131385891E-6</v>
      </c>
      <c r="AD2" s="39">
        <f>'Natural gas'!AD10</f>
        <v>1.9221274247421916E-6</v>
      </c>
      <c r="AE2" s="39">
        <f>'Natural gas'!AE10</f>
        <v>1.9247863056535202E-6</v>
      </c>
      <c r="AF2" s="39">
        <f>'Natural gas'!AF10</f>
        <v>1.9281690447535158E-6</v>
      </c>
    </row>
    <row r="3" spans="1:34" x14ac:dyDescent="0.25">
      <c r="A3" s="13" t="s">
        <v>260</v>
      </c>
      <c r="B3" s="39">
        <f>'Natural gas'!B11</f>
        <v>2.8460664786035494E-7</v>
      </c>
      <c r="C3" s="39">
        <f>'Natural gas'!C11</f>
        <v>2.4554181024340875E-7</v>
      </c>
      <c r="D3" s="39">
        <f>'Natural gas'!D11</f>
        <v>3.9887517704769363E-7</v>
      </c>
      <c r="E3" s="39">
        <f>'Natural gas'!E11</f>
        <v>3.2449886842507221E-7</v>
      </c>
      <c r="F3" s="39">
        <f>'Natural gas'!F11</f>
        <v>3.333916642959693E-7</v>
      </c>
      <c r="G3" s="39">
        <f>'Natural gas'!G11</f>
        <v>3.5099607054274233E-7</v>
      </c>
      <c r="H3" s="39">
        <f>'Natural gas'!H11</f>
        <v>3.8969482156798685E-7</v>
      </c>
      <c r="I3" s="39">
        <f>'Natural gas'!I11</f>
        <v>4.2980458404893924E-7</v>
      </c>
      <c r="J3" s="39">
        <f>'Natural gas'!J11</f>
        <v>4.4859975548734241E-7</v>
      </c>
      <c r="K3" s="39">
        <f>'Natural gas'!K11</f>
        <v>4.6197065675531648E-7</v>
      </c>
      <c r="L3" s="39">
        <f>'Natural gas'!L11</f>
        <v>4.5832082790690777E-7</v>
      </c>
      <c r="M3" s="39">
        <f>'Natural gas'!M11</f>
        <v>4.3989402775740866E-7</v>
      </c>
      <c r="N3" s="39">
        <f>'Natural gas'!N11</f>
        <v>4.3220764491634741E-7</v>
      </c>
      <c r="O3" s="39">
        <f>'Natural gas'!O11</f>
        <v>4.3431892654502045E-7</v>
      </c>
      <c r="P3" s="39">
        <f>'Natural gas'!P11</f>
        <v>4.4296018047542753E-7</v>
      </c>
      <c r="Q3" s="39">
        <f>'Natural gas'!Q11</f>
        <v>4.5232194088084085E-7</v>
      </c>
      <c r="R3" s="39">
        <f>'Natural gas'!R11</f>
        <v>4.5658038827843456E-7</v>
      </c>
      <c r="S3" s="39">
        <f>'Natural gas'!S11</f>
        <v>4.6118038209943501E-7</v>
      </c>
      <c r="T3" s="39">
        <f>'Natural gas'!T11</f>
        <v>4.7438374561097405E-7</v>
      </c>
      <c r="U3" s="39">
        <f>'Natural gas'!U11</f>
        <v>4.7958882839359435E-7</v>
      </c>
      <c r="V3" s="39">
        <f>'Natural gas'!V11</f>
        <v>4.8581619738805868E-7</v>
      </c>
      <c r="W3" s="39">
        <f>'Natural gas'!W11</f>
        <v>4.872368563831122E-7</v>
      </c>
      <c r="X3" s="39">
        <f>'Natural gas'!X11</f>
        <v>4.8718414787546907E-7</v>
      </c>
      <c r="Y3" s="39">
        <f>'Natural gas'!Y11</f>
        <v>4.8019132899099971E-7</v>
      </c>
      <c r="Z3" s="39">
        <f>'Natural gas'!Z11</f>
        <v>4.8428329750842776E-7</v>
      </c>
      <c r="AA3" s="39">
        <f>'Natural gas'!AA11</f>
        <v>4.9181614329039583E-7</v>
      </c>
      <c r="AB3" s="39">
        <f>'Natural gas'!AB11</f>
        <v>4.9103598678553489E-7</v>
      </c>
      <c r="AC3" s="39">
        <f>'Natural gas'!AC11</f>
        <v>5.0176875665424884E-7</v>
      </c>
      <c r="AD3" s="39">
        <f>'Natural gas'!AD11</f>
        <v>5.1214374399675502E-7</v>
      </c>
      <c r="AE3" s="39">
        <f>'Natural gas'!AE11</f>
        <v>5.2130172954672865E-7</v>
      </c>
      <c r="AF3" s="39">
        <f>'Natural gas'!AF11</f>
        <v>5.2787958658643216E-7</v>
      </c>
    </row>
    <row r="4" spans="1:34" x14ac:dyDescent="0.25">
      <c r="A4" s="13" t="s">
        <v>261</v>
      </c>
      <c r="B4" s="39">
        <f>'Natural gas'!B12</f>
        <v>9.5236591467483051E-7</v>
      </c>
      <c r="C4" s="39">
        <f>'Natural gas'!C12</f>
        <v>1.0586431463695121E-6</v>
      </c>
      <c r="D4" s="39">
        <f>'Natural gas'!D12</f>
        <v>1.0987210494176649E-6</v>
      </c>
      <c r="E4" s="39">
        <f>'Natural gas'!E12</f>
        <v>1.0762383233174808E-6</v>
      </c>
      <c r="F4" s="39">
        <f>'Natural gas'!F12</f>
        <v>1.039549976794749E-6</v>
      </c>
      <c r="G4" s="39">
        <f>'Natural gas'!G12</f>
        <v>1.0059424882717205E-6</v>
      </c>
      <c r="H4" s="39">
        <f>'Natural gas'!H12</f>
        <v>9.7834562928196609E-7</v>
      </c>
      <c r="I4" s="39">
        <f>'Natural gas'!I12</f>
        <v>9.9622643141565404E-7</v>
      </c>
      <c r="J4" s="39">
        <f>'Natural gas'!J12</f>
        <v>1.0095171432750869E-6</v>
      </c>
      <c r="K4" s="39">
        <f>'Natural gas'!K12</f>
        <v>1.0201195861575594E-6</v>
      </c>
      <c r="L4" s="39">
        <f>'Natural gas'!L12</f>
        <v>1.0243617966694574E-6</v>
      </c>
      <c r="M4" s="39">
        <f>'Natural gas'!M12</f>
        <v>1.2190187520285382E-6</v>
      </c>
      <c r="N4" s="39">
        <f>'Natural gas'!N12</f>
        <v>1.2225291998182045E-6</v>
      </c>
      <c r="O4" s="39">
        <f>'Natural gas'!O12</f>
        <v>1.228143975555154E-6</v>
      </c>
      <c r="P4" s="39">
        <f>'Natural gas'!P12</f>
        <v>1.2642013138957972E-6</v>
      </c>
      <c r="Q4" s="39">
        <f>'Natural gas'!Q12</f>
        <v>1.2707562537350359E-6</v>
      </c>
      <c r="R4" s="39">
        <f>'Natural gas'!R12</f>
        <v>1.2758349717881223E-6</v>
      </c>
      <c r="S4" s="39">
        <f>'Natural gas'!S12</f>
        <v>1.2802243691754906E-6</v>
      </c>
      <c r="T4" s="39">
        <f>'Natural gas'!T12</f>
        <v>1.287797827682886E-6</v>
      </c>
      <c r="U4" s="39">
        <f>'Natural gas'!U12</f>
        <v>1.2936422258281508E-6</v>
      </c>
      <c r="V4" s="39">
        <f>'Natural gas'!V12</f>
        <v>1.2985192534246445E-6</v>
      </c>
      <c r="W4" s="39">
        <f>'Natural gas'!W12</f>
        <v>1.3020906436544327E-6</v>
      </c>
      <c r="X4" s="39">
        <f>'Natural gas'!X12</f>
        <v>1.3057026621776344E-6</v>
      </c>
      <c r="Y4" s="39">
        <f>'Natural gas'!Y12</f>
        <v>1.3089545580375602E-6</v>
      </c>
      <c r="Z4" s="39">
        <f>'Natural gas'!Z12</f>
        <v>1.3139855741211461E-6</v>
      </c>
      <c r="AA4" s="39">
        <f>'Natural gas'!AA12</f>
        <v>1.3195000487587298E-6</v>
      </c>
      <c r="AB4" s="39">
        <f>'Natural gas'!AB12</f>
        <v>1.3249080555024116E-6</v>
      </c>
      <c r="AC4" s="39">
        <f>'Natural gas'!AC12</f>
        <v>1.3311555624963948E-6</v>
      </c>
      <c r="AD4" s="39">
        <f>'Natural gas'!AD12</f>
        <v>1.3399832381866448E-6</v>
      </c>
      <c r="AE4" s="39">
        <f>'Natural gas'!AE12</f>
        <v>1.3470643507008603E-6</v>
      </c>
      <c r="AF4" s="39">
        <f>'Natural gas'!AF12</f>
        <v>1.3554754956954587E-6</v>
      </c>
    </row>
    <row r="5" spans="1:34" x14ac:dyDescent="0.25">
      <c r="A5" s="13" t="s">
        <v>262</v>
      </c>
      <c r="B5" s="39">
        <f>'Natural gas'!B13</f>
        <v>6.9202805074055265E-7</v>
      </c>
      <c r="C5" s="39">
        <f>'Natural gas'!C13</f>
        <v>7.1628468905325727E-7</v>
      </c>
      <c r="D5" s="39">
        <f>'Natural gas'!D13</f>
        <v>7.7374068015378568E-7</v>
      </c>
      <c r="E5" s="39">
        <f>'Natural gas'!E13</f>
        <v>7.6129188208200444E-7</v>
      </c>
      <c r="F5" s="39">
        <f>'Natural gas'!F13</f>
        <v>7.6906637864603773E-7</v>
      </c>
      <c r="G5" s="39">
        <f>'Natural gas'!G13</f>
        <v>7.7962746312697057E-7</v>
      </c>
      <c r="H5" s="39">
        <f>'Natural gas'!H13</f>
        <v>7.9584909935253721E-7</v>
      </c>
      <c r="I5" s="39">
        <f>'Natural gas'!I13</f>
        <v>8.1100271871076764E-7</v>
      </c>
      <c r="J5" s="39">
        <f>'Natural gas'!J13</f>
        <v>8.2137186120611846E-7</v>
      </c>
      <c r="K5" s="39">
        <f>'Natural gas'!K13</f>
        <v>8.2950263059721654E-7</v>
      </c>
      <c r="L5" s="39">
        <f>'Natural gas'!L13</f>
        <v>8.3230658681443618E-7</v>
      </c>
      <c r="M5" s="39">
        <f>'Natural gas'!M13</f>
        <v>9.9877925146686411E-7</v>
      </c>
      <c r="N5" s="39">
        <f>'Natural gas'!N13</f>
        <v>9.9394231343019913E-7</v>
      </c>
      <c r="O5" s="39">
        <f>'Natural gas'!O13</f>
        <v>9.9587732022220211E-7</v>
      </c>
      <c r="P5" s="39">
        <f>'Natural gas'!P13</f>
        <v>1.02764456498398E-6</v>
      </c>
      <c r="Q5" s="39">
        <f>'Natural gas'!Q13</f>
        <v>1.0324187099348741E-6</v>
      </c>
      <c r="R5" s="39">
        <f>'Natural gas'!R13</f>
        <v>1.0365770373041848E-6</v>
      </c>
      <c r="S5" s="39">
        <f>'Natural gas'!S13</f>
        <v>1.0406707902235906E-6</v>
      </c>
      <c r="T5" s="39">
        <f>'Natural gas'!T13</f>
        <v>1.0476628225911792E-6</v>
      </c>
      <c r="U5" s="39">
        <f>'Natural gas'!U13</f>
        <v>1.0531000803414513E-6</v>
      </c>
      <c r="V5" s="39">
        <f>'Natural gas'!V13</f>
        <v>1.0576775626918055E-6</v>
      </c>
      <c r="W5" s="39">
        <f>'Natural gas'!W13</f>
        <v>1.0610678549141675E-6</v>
      </c>
      <c r="X5" s="39">
        <f>'Natural gas'!X13</f>
        <v>1.0647140400945706E-6</v>
      </c>
      <c r="Y5" s="39">
        <f>'Natural gas'!Y13</f>
        <v>1.0680013694699101E-6</v>
      </c>
      <c r="Z5" s="39">
        <f>'Natural gas'!Z13</f>
        <v>1.073115665902447E-6</v>
      </c>
      <c r="AA5" s="39">
        <f>'Natural gas'!AA13</f>
        <v>1.0786839429848722E-6</v>
      </c>
      <c r="AB5" s="39">
        <f>'Natural gas'!AB13</f>
        <v>1.0840805856328578E-6</v>
      </c>
      <c r="AC5" s="39">
        <f>'Natural gas'!AC13</f>
        <v>1.0904386305046829E-6</v>
      </c>
      <c r="AD5" s="39">
        <f>'Natural gas'!AD13</f>
        <v>1.09911788191305E-6</v>
      </c>
      <c r="AE5" s="39">
        <f>'Natural gas'!AE13</f>
        <v>1.1062448526138915E-6</v>
      </c>
      <c r="AF5" s="39">
        <f>'Natural gas'!AF13</f>
        <v>1.1145900091786782E-6</v>
      </c>
    </row>
    <row r="6" spans="1:34" x14ac:dyDescent="0.25">
      <c r="A6" s="13" t="s">
        <v>263</v>
      </c>
      <c r="B6" s="39">
        <f>'Natural gas'!B14</f>
        <v>5.6553620724706138E-7</v>
      </c>
      <c r="C6" s="39">
        <f>'Natural gas'!C14</f>
        <v>5.550116657572907E-7</v>
      </c>
      <c r="D6" s="39">
        <f>'Natural gas'!D14</f>
        <v>5.8190771886648901E-7</v>
      </c>
      <c r="E6" s="39">
        <f>'Natural gas'!E14</f>
        <v>5.7547759818034611E-7</v>
      </c>
      <c r="F6" s="39">
        <f>'Natural gas'!F14</f>
        <v>5.7585580839723522E-7</v>
      </c>
      <c r="G6" s="39">
        <f>'Natural gas'!G14</f>
        <v>5.8735776918002679E-7</v>
      </c>
      <c r="H6" s="39">
        <f>'Natural gas'!H14</f>
        <v>6.1671573029524652E-7</v>
      </c>
      <c r="I6" s="39">
        <f>'Natural gas'!I14</f>
        <v>6.5522424751743174E-7</v>
      </c>
      <c r="J6" s="39">
        <f>'Natural gas'!J14</f>
        <v>6.7704052965373367E-7</v>
      </c>
      <c r="K6" s="39">
        <f>'Natural gas'!K14</f>
        <v>6.9215234779550788E-7</v>
      </c>
      <c r="L6" s="39">
        <f>'Natural gas'!L14</f>
        <v>6.9227509076889181E-7</v>
      </c>
      <c r="M6" s="39">
        <f>'Natural gas'!M14</f>
        <v>6.7532806285144563E-7</v>
      </c>
      <c r="N6" s="39">
        <f>'Natural gas'!N14</f>
        <v>6.6952501785815334E-7</v>
      </c>
      <c r="O6" s="39">
        <f>'Natural gas'!O14</f>
        <v>6.7262151284713653E-7</v>
      </c>
      <c r="P6" s="39">
        <f>'Natural gas'!P14</f>
        <v>6.82116828338683E-7</v>
      </c>
      <c r="Q6" s="39">
        <f>'Natural gas'!Q14</f>
        <v>6.9020518563751875E-7</v>
      </c>
      <c r="R6" s="39">
        <f>'Natural gas'!R14</f>
        <v>6.9357805464019748E-7</v>
      </c>
      <c r="S6" s="39">
        <f>'Natural gas'!S14</f>
        <v>6.963898129074083E-7</v>
      </c>
      <c r="T6" s="39">
        <f>'Natural gas'!T14</f>
        <v>7.0835495981173756E-7</v>
      </c>
      <c r="U6" s="39">
        <f>'Natural gas'!U14</f>
        <v>7.1433065426209879E-7</v>
      </c>
      <c r="V6" s="39">
        <f>'Natural gas'!V14</f>
        <v>7.1789869808069734E-7</v>
      </c>
      <c r="W6" s="39">
        <f>'Natural gas'!W14</f>
        <v>7.1869571811336215E-7</v>
      </c>
      <c r="X6" s="39">
        <f>'Natural gas'!X14</f>
        <v>7.2018414526862875E-7</v>
      </c>
      <c r="Y6" s="39">
        <f>'Natural gas'!Y14</f>
        <v>7.2091669151967063E-7</v>
      </c>
      <c r="Z6" s="39">
        <f>'Natural gas'!Z14</f>
        <v>7.2511247797357575E-7</v>
      </c>
      <c r="AA6" s="39">
        <f>'Natural gas'!AA14</f>
        <v>7.309851222792476E-7</v>
      </c>
      <c r="AB6" s="39">
        <f>'Natural gas'!AB14</f>
        <v>7.352496987512037E-7</v>
      </c>
      <c r="AC6" s="39">
        <f>'Natural gas'!AC14</f>
        <v>7.4287419551655775E-7</v>
      </c>
      <c r="AD6" s="39">
        <f>'Natural gas'!AD14</f>
        <v>7.5387304499086395E-7</v>
      </c>
      <c r="AE6" s="39">
        <f>'Natural gas'!AE14</f>
        <v>7.6209129402966378E-7</v>
      </c>
      <c r="AF6" s="39">
        <f>'Natural gas'!AF14</f>
        <v>7.7075101312548238E-7</v>
      </c>
    </row>
    <row r="7" spans="1:34" x14ac:dyDescent="0.25">
      <c r="A7" s="13" t="s">
        <v>264</v>
      </c>
      <c r="B7" s="39">
        <f t="shared" ref="B7:AF7" si="0">B3</f>
        <v>2.8460664786035494E-7</v>
      </c>
      <c r="C7" s="39">
        <f t="shared" si="0"/>
        <v>2.4554181024340875E-7</v>
      </c>
      <c r="D7" s="39">
        <f t="shared" si="0"/>
        <v>3.9887517704769363E-7</v>
      </c>
      <c r="E7" s="39">
        <f t="shared" si="0"/>
        <v>3.2449886842507221E-7</v>
      </c>
      <c r="F7" s="39">
        <f t="shared" si="0"/>
        <v>3.333916642959693E-7</v>
      </c>
      <c r="G7" s="39">
        <f t="shared" si="0"/>
        <v>3.5099607054274233E-7</v>
      </c>
      <c r="H7" s="39">
        <f t="shared" si="0"/>
        <v>3.8969482156798685E-7</v>
      </c>
      <c r="I7" s="39">
        <f t="shared" si="0"/>
        <v>4.2980458404893924E-7</v>
      </c>
      <c r="J7" s="39">
        <f t="shared" si="0"/>
        <v>4.4859975548734241E-7</v>
      </c>
      <c r="K7" s="39">
        <f t="shared" si="0"/>
        <v>4.6197065675531648E-7</v>
      </c>
      <c r="L7" s="39">
        <f t="shared" si="0"/>
        <v>4.5832082790690777E-7</v>
      </c>
      <c r="M7" s="39">
        <f t="shared" si="0"/>
        <v>4.3989402775740866E-7</v>
      </c>
      <c r="N7" s="39">
        <f t="shared" si="0"/>
        <v>4.3220764491634741E-7</v>
      </c>
      <c r="O7" s="39">
        <f t="shared" si="0"/>
        <v>4.3431892654502045E-7</v>
      </c>
      <c r="P7" s="39">
        <f t="shared" si="0"/>
        <v>4.4296018047542753E-7</v>
      </c>
      <c r="Q7" s="39">
        <f t="shared" si="0"/>
        <v>4.5232194088084085E-7</v>
      </c>
      <c r="R7" s="39">
        <f t="shared" si="0"/>
        <v>4.5658038827843456E-7</v>
      </c>
      <c r="S7" s="39">
        <f t="shared" si="0"/>
        <v>4.6118038209943501E-7</v>
      </c>
      <c r="T7" s="39">
        <f t="shared" si="0"/>
        <v>4.7438374561097405E-7</v>
      </c>
      <c r="U7" s="39">
        <f t="shared" si="0"/>
        <v>4.7958882839359435E-7</v>
      </c>
      <c r="V7" s="39">
        <f t="shared" si="0"/>
        <v>4.8581619738805868E-7</v>
      </c>
      <c r="W7" s="39">
        <f t="shared" si="0"/>
        <v>4.872368563831122E-7</v>
      </c>
      <c r="X7" s="39">
        <f t="shared" si="0"/>
        <v>4.8718414787546907E-7</v>
      </c>
      <c r="Y7" s="39">
        <f t="shared" si="0"/>
        <v>4.8019132899099971E-7</v>
      </c>
      <c r="Z7" s="39">
        <f t="shared" si="0"/>
        <v>4.8428329750842776E-7</v>
      </c>
      <c r="AA7" s="39">
        <f t="shared" si="0"/>
        <v>4.9181614329039583E-7</v>
      </c>
      <c r="AB7" s="39">
        <f t="shared" si="0"/>
        <v>4.9103598678553489E-7</v>
      </c>
      <c r="AC7" s="39">
        <f t="shared" si="0"/>
        <v>5.0176875665424884E-7</v>
      </c>
      <c r="AD7" s="39">
        <f t="shared" si="0"/>
        <v>5.1214374399675502E-7</v>
      </c>
      <c r="AE7" s="39">
        <f t="shared" si="0"/>
        <v>5.2130172954672865E-7</v>
      </c>
      <c r="AF7" s="39">
        <f t="shared" si="0"/>
        <v>5.2787958658643216E-7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 s="39">
        <f t="shared" ref="B9:AF9" si="1">B6</f>
        <v>5.6553620724706138E-7</v>
      </c>
      <c r="C9" s="39">
        <f t="shared" si="1"/>
        <v>5.550116657572907E-7</v>
      </c>
      <c r="D9" s="39">
        <f t="shared" si="1"/>
        <v>5.8190771886648901E-7</v>
      </c>
      <c r="E9" s="39">
        <f t="shared" si="1"/>
        <v>5.7547759818034611E-7</v>
      </c>
      <c r="F9" s="39">
        <f t="shared" si="1"/>
        <v>5.7585580839723522E-7</v>
      </c>
      <c r="G9" s="39">
        <f t="shared" si="1"/>
        <v>5.8735776918002679E-7</v>
      </c>
      <c r="H9" s="39">
        <f t="shared" si="1"/>
        <v>6.1671573029524652E-7</v>
      </c>
      <c r="I9" s="39">
        <f t="shared" si="1"/>
        <v>6.5522424751743174E-7</v>
      </c>
      <c r="J9" s="39">
        <f t="shared" si="1"/>
        <v>6.7704052965373367E-7</v>
      </c>
      <c r="K9" s="39">
        <f t="shared" si="1"/>
        <v>6.9215234779550788E-7</v>
      </c>
      <c r="L9" s="39">
        <f t="shared" si="1"/>
        <v>6.9227509076889181E-7</v>
      </c>
      <c r="M9" s="39">
        <f t="shared" si="1"/>
        <v>6.7532806285144563E-7</v>
      </c>
      <c r="N9" s="39">
        <f t="shared" si="1"/>
        <v>6.6952501785815334E-7</v>
      </c>
      <c r="O9" s="39">
        <f t="shared" si="1"/>
        <v>6.7262151284713653E-7</v>
      </c>
      <c r="P9" s="39">
        <f t="shared" si="1"/>
        <v>6.82116828338683E-7</v>
      </c>
      <c r="Q9" s="39">
        <f t="shared" si="1"/>
        <v>6.9020518563751875E-7</v>
      </c>
      <c r="R9" s="39">
        <f t="shared" si="1"/>
        <v>6.9357805464019748E-7</v>
      </c>
      <c r="S9" s="39">
        <f t="shared" si="1"/>
        <v>6.963898129074083E-7</v>
      </c>
      <c r="T9" s="39">
        <f t="shared" si="1"/>
        <v>7.0835495981173756E-7</v>
      </c>
      <c r="U9" s="39">
        <f t="shared" si="1"/>
        <v>7.1433065426209879E-7</v>
      </c>
      <c r="V9" s="39">
        <f t="shared" si="1"/>
        <v>7.1789869808069734E-7</v>
      </c>
      <c r="W9" s="39">
        <f t="shared" si="1"/>
        <v>7.1869571811336215E-7</v>
      </c>
      <c r="X9" s="39">
        <f t="shared" si="1"/>
        <v>7.2018414526862875E-7</v>
      </c>
      <c r="Y9" s="39">
        <f t="shared" si="1"/>
        <v>7.2091669151967063E-7</v>
      </c>
      <c r="Z9" s="39">
        <f t="shared" si="1"/>
        <v>7.2511247797357575E-7</v>
      </c>
      <c r="AA9" s="39">
        <f t="shared" si="1"/>
        <v>7.309851222792476E-7</v>
      </c>
      <c r="AB9" s="39">
        <f t="shared" si="1"/>
        <v>7.352496987512037E-7</v>
      </c>
      <c r="AC9" s="39">
        <f t="shared" si="1"/>
        <v>7.4287419551655775E-7</v>
      </c>
      <c r="AD9" s="39">
        <f t="shared" si="1"/>
        <v>7.5387304499086395E-7</v>
      </c>
      <c r="AE9" s="39">
        <f t="shared" si="1"/>
        <v>7.6209129402966378E-7</v>
      </c>
      <c r="AF9" s="39">
        <f t="shared" si="1"/>
        <v>7.7075101312548238E-7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3" sqref="B3:AF3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3" t="s">
        <v>260</v>
      </c>
      <c r="B3" s="39">
        <f>'AEO Table 3'!C10</f>
        <v>5.1687971348525212E-8</v>
      </c>
      <c r="C3" s="39">
        <f>'AEO Table 3'!D10</f>
        <v>5.1763756738574191E-8</v>
      </c>
      <c r="D3" s="39">
        <f>'AEO Table 3'!E10</f>
        <v>5.1839542128623276E-8</v>
      </c>
      <c r="E3" s="39">
        <f>'AEO Table 3'!F10</f>
        <v>5.1991112908721339E-8</v>
      </c>
      <c r="F3" s="39">
        <f>'AEO Table 3'!G10</f>
        <v>5.2066898298770318E-8</v>
      </c>
      <c r="G3" s="39">
        <f>'AEO Table 3'!H10</f>
        <v>5.2218469078868381E-8</v>
      </c>
      <c r="H3" s="39">
        <f>'AEO Table 3'!I10</f>
        <v>5.2294254468917466E-8</v>
      </c>
      <c r="I3" s="39">
        <f>'AEO Table 3'!J10</f>
        <v>5.2445825249015529E-8</v>
      </c>
      <c r="J3" s="39">
        <f>'AEO Table 3'!K10</f>
        <v>5.2521610639064614E-8</v>
      </c>
      <c r="K3" s="39">
        <f>'AEO Table 3'!L10</f>
        <v>5.2673181419162677E-8</v>
      </c>
      <c r="L3" s="39">
        <f>'AEO Table 3'!M10</f>
        <v>5.2824752199260741E-8</v>
      </c>
      <c r="M3" s="39">
        <f>'AEO Table 3'!N10</f>
        <v>5.2900537589309825E-8</v>
      </c>
      <c r="N3" s="39">
        <f>'AEO Table 3'!O10</f>
        <v>5.3052108369407889E-8</v>
      </c>
      <c r="O3" s="39">
        <f>'AEO Table 3'!P10</f>
        <v>5.3203679149505952E-8</v>
      </c>
      <c r="P3" s="39">
        <f>'AEO Table 3'!Q10</f>
        <v>5.3279539872944724E-8</v>
      </c>
      <c r="Q3" s="39">
        <f>'AEO Table 3'!R10</f>
        <v>5.3431110653042787E-8</v>
      </c>
      <c r="R3" s="39">
        <f>'AEO Table 3'!S10</f>
        <v>5.3582681433140851E-8</v>
      </c>
      <c r="S3" s="39">
        <f>'AEO Table 3'!T10</f>
        <v>5.3658466823189829E-8</v>
      </c>
      <c r="T3" s="39">
        <f>'AEO Table 3'!U10</f>
        <v>5.3810037603287999E-8</v>
      </c>
      <c r="U3" s="39">
        <f>'AEO Table 3'!V10</f>
        <v>5.3961608383386062E-8</v>
      </c>
      <c r="V3" s="39">
        <f>'AEO Table 3'!W10</f>
        <v>5.4113179163484126E-8</v>
      </c>
      <c r="W3" s="39">
        <f>'AEO Table 3'!X10</f>
        <v>5.4264749943582189E-8</v>
      </c>
      <c r="X3" s="39">
        <f>'AEO Table 3'!Y10</f>
        <v>5.4416320723680252E-8</v>
      </c>
      <c r="Y3" s="39">
        <f>'AEO Table 3'!Z10</f>
        <v>5.4567891503778316E-8</v>
      </c>
      <c r="Z3" s="39">
        <f>'AEO Table 3'!AA10</f>
        <v>5.4719462283876379E-8</v>
      </c>
      <c r="AA3" s="39">
        <f>'AEO Table 3'!AB10</f>
        <v>5.4871033063974442E-8</v>
      </c>
      <c r="AB3" s="39">
        <f>'AEO Table 3'!AC10</f>
        <v>5.5022679177462299E-8</v>
      </c>
      <c r="AC3" s="39">
        <f>'AEO Table 3'!AD10</f>
        <v>5.5174249957560362E-8</v>
      </c>
      <c r="AD3" s="39">
        <f>'AEO Table 3'!AE10</f>
        <v>5.5325820737658426E-8</v>
      </c>
      <c r="AE3" s="39">
        <f>'AEO Table 3'!AF10</f>
        <v>5.5477391517756489E-8</v>
      </c>
      <c r="AF3" s="39">
        <f>'AEO Table 3'!AG10</f>
        <v>5.5628962297854552E-8</v>
      </c>
      <c r="AG3" s="31"/>
      <c r="AH3" s="31"/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topLeftCell="T1" workbookViewId="0">
      <selection activeCell="C9" sqref="C9"/>
    </sheetView>
  </sheetViews>
  <sheetFormatPr defaultColWidth="9.140625" defaultRowHeight="15" x14ac:dyDescent="0.25"/>
  <cols>
    <col min="1" max="1" width="41.42578125" style="14" customWidth="1"/>
    <col min="2" max="26" width="10" style="14" customWidth="1"/>
    <col min="27" max="28" width="9.140625" style="14" customWidth="1"/>
    <col min="29" max="16384" width="9.140625" style="14"/>
  </cols>
  <sheetData>
    <row r="1" spans="1:36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259</v>
      </c>
      <c r="B2" s="45">
        <f>'Heavy oil+other'!B19</f>
        <v>0</v>
      </c>
      <c r="C2">
        <f>'Heavy oil+other'!C19</f>
        <v>0</v>
      </c>
      <c r="D2">
        <f>'Heavy oil+other'!D19</f>
        <v>0</v>
      </c>
      <c r="E2">
        <f>'Heavy oil+other'!E19</f>
        <v>0</v>
      </c>
      <c r="F2">
        <f>'Heavy oil+other'!F19</f>
        <v>0</v>
      </c>
      <c r="G2">
        <f>'Heavy oil+other'!G19</f>
        <v>0</v>
      </c>
      <c r="H2">
        <f>'Heavy oil+other'!H19</f>
        <v>0</v>
      </c>
      <c r="I2">
        <f>'Heavy oil+other'!I19</f>
        <v>0</v>
      </c>
      <c r="J2">
        <f>'Heavy oil+other'!J19</f>
        <v>0</v>
      </c>
      <c r="K2">
        <f>'Heavy oil+other'!K19</f>
        <v>0</v>
      </c>
      <c r="L2">
        <f>'Heavy oil+other'!L19</f>
        <v>0</v>
      </c>
      <c r="M2">
        <f>'Heavy oil+other'!M19</f>
        <v>0</v>
      </c>
      <c r="N2">
        <f>'Heavy oil+other'!N19</f>
        <v>0</v>
      </c>
      <c r="O2">
        <f>'Heavy oil+other'!O19</f>
        <v>0</v>
      </c>
      <c r="P2">
        <f>'Heavy oil+other'!P19</f>
        <v>0</v>
      </c>
      <c r="Q2">
        <f>'Heavy oil+other'!Q19</f>
        <v>0</v>
      </c>
      <c r="R2">
        <f>'Heavy oil+other'!R19</f>
        <v>0</v>
      </c>
      <c r="S2">
        <f>'Heavy oil+other'!S19</f>
        <v>0</v>
      </c>
      <c r="T2">
        <f>'Heavy oil+other'!T19</f>
        <v>0</v>
      </c>
      <c r="U2">
        <f>'Heavy oil+other'!U19</f>
        <v>0</v>
      </c>
      <c r="V2">
        <f>'Heavy oil+other'!V19</f>
        <v>0</v>
      </c>
      <c r="W2">
        <f>'Heavy oil+other'!W19</f>
        <v>0</v>
      </c>
      <c r="X2">
        <f>'Heavy oil+other'!X19</f>
        <v>0</v>
      </c>
      <c r="Y2">
        <f>'Heavy oil+other'!Y19</f>
        <v>0</v>
      </c>
      <c r="Z2">
        <f>'Heavy oil+other'!Z19</f>
        <v>0</v>
      </c>
      <c r="AA2">
        <f>'Heavy oil+other'!AA19</f>
        <v>0</v>
      </c>
      <c r="AB2">
        <f>'Heavy oil+other'!AB19</f>
        <v>0</v>
      </c>
      <c r="AC2">
        <f>'Heavy oil+other'!AC19</f>
        <v>0</v>
      </c>
      <c r="AD2">
        <f>'Heavy oil+other'!AD19</f>
        <v>0</v>
      </c>
      <c r="AE2">
        <f>'Heavy oil+other'!AE19</f>
        <v>0</v>
      </c>
      <c r="AF2">
        <f>'Heavy oil+other'!AF19</f>
        <v>0</v>
      </c>
    </row>
    <row r="3" spans="1:36" x14ac:dyDescent="0.25">
      <c r="A3" s="13" t="s">
        <v>260</v>
      </c>
      <c r="B3" s="31">
        <f>'Heavy oil+other'!B20</f>
        <v>1.7769235881826054E-7</v>
      </c>
      <c r="C3" s="31">
        <f>'Heavy oil+other'!C20</f>
        <v>1.7769235881826054E-7</v>
      </c>
      <c r="D3" s="31">
        <f>'Heavy oil+other'!D20</f>
        <v>1.7769235881826054E-7</v>
      </c>
      <c r="E3" s="31">
        <f>'Heavy oil+other'!E20</f>
        <v>1.7769235881826054E-7</v>
      </c>
      <c r="F3" s="31">
        <f>'Heavy oil+other'!F20</f>
        <v>1.7769235881826054E-7</v>
      </c>
      <c r="G3" s="31">
        <f>'Heavy oil+other'!G20</f>
        <v>1.7769235881826054E-7</v>
      </c>
      <c r="H3" s="31">
        <f>'Heavy oil+other'!H20</f>
        <v>1.7769235881826054E-7</v>
      </c>
      <c r="I3" s="31">
        <f>'Heavy oil+other'!I20</f>
        <v>1.7769235881826054E-7</v>
      </c>
      <c r="J3" s="31">
        <f>'Heavy oil+other'!J20</f>
        <v>1.7769235881826054E-7</v>
      </c>
      <c r="K3" s="31">
        <f>'Heavy oil+other'!K20</f>
        <v>1.7769235881826054E-7</v>
      </c>
      <c r="L3" s="31">
        <f>'Heavy oil+other'!L20</f>
        <v>1.7769235881826054E-7</v>
      </c>
      <c r="M3" s="31">
        <f>'Heavy oil+other'!M20</f>
        <v>1.7769235881826054E-7</v>
      </c>
      <c r="N3" s="31">
        <f>'Heavy oil+other'!N20</f>
        <v>1.7769235881826054E-7</v>
      </c>
      <c r="O3" s="31">
        <f>'Heavy oil+other'!O20</f>
        <v>1.7769235881826054E-7</v>
      </c>
      <c r="P3" s="31">
        <f>'Heavy oil+other'!P20</f>
        <v>1.7769235881826054E-7</v>
      </c>
      <c r="Q3" s="31">
        <f>'Heavy oil+other'!Q20</f>
        <v>1.7769235881826054E-7</v>
      </c>
      <c r="R3" s="31">
        <f>'Heavy oil+other'!R20</f>
        <v>1.7769235881826054E-7</v>
      </c>
      <c r="S3" s="31">
        <f>'Heavy oil+other'!S20</f>
        <v>1.7769235881826054E-7</v>
      </c>
      <c r="T3" s="31">
        <f>'Heavy oil+other'!T20</f>
        <v>1.7769235881826054E-7</v>
      </c>
      <c r="U3" s="31">
        <f>'Heavy oil+other'!U20</f>
        <v>1.7769235881826054E-7</v>
      </c>
      <c r="V3" s="31">
        <f>'Heavy oil+other'!V20</f>
        <v>1.7769235881826054E-7</v>
      </c>
      <c r="W3" s="31">
        <f>'Heavy oil+other'!W20</f>
        <v>1.7769235881826054E-7</v>
      </c>
      <c r="X3" s="31">
        <f>'Heavy oil+other'!X20</f>
        <v>1.7769235881826054E-7</v>
      </c>
      <c r="Y3" s="31">
        <f>'Heavy oil+other'!Y20</f>
        <v>1.7769235881826054E-7</v>
      </c>
      <c r="Z3" s="31">
        <f>'Heavy oil+other'!Z20</f>
        <v>1.7769235881826054E-7</v>
      </c>
      <c r="AA3" s="31">
        <f>'Heavy oil+other'!AA20</f>
        <v>1.7769235881826054E-7</v>
      </c>
      <c r="AB3" s="31">
        <f>'Heavy oil+other'!AB20</f>
        <v>1.7769235881826054E-7</v>
      </c>
      <c r="AC3" s="31">
        <f>'Heavy oil+other'!AC20</f>
        <v>1.7769235881826054E-7</v>
      </c>
      <c r="AD3" s="31">
        <f>'Heavy oil+other'!AD20</f>
        <v>1.7769235881826054E-7</v>
      </c>
      <c r="AE3" s="31">
        <f>'Heavy oil+other'!AE20</f>
        <v>1.7769235881826054E-7</v>
      </c>
      <c r="AF3" s="31">
        <f>'Heavy oil+other'!AF20</f>
        <v>1.7769235881826054E-7</v>
      </c>
      <c r="AG3" s="31"/>
      <c r="AH3" s="31"/>
    </row>
    <row r="4" spans="1:36" x14ac:dyDescent="0.25">
      <c r="A4" s="13" t="s">
        <v>261</v>
      </c>
      <c r="B4" s="31">
        <f>'Heavy oil+other'!B21</f>
        <v>8.7397185925204408E-7</v>
      </c>
      <c r="C4" s="31">
        <f>'Heavy oil+other'!C21</f>
        <v>8.7397185925204408E-7</v>
      </c>
      <c r="D4" s="31">
        <f>'Heavy oil+other'!D21</f>
        <v>8.7397185925204408E-7</v>
      </c>
      <c r="E4" s="31">
        <f>'Heavy oil+other'!E21</f>
        <v>8.7397185925204408E-7</v>
      </c>
      <c r="F4" s="31">
        <f>'Heavy oil+other'!F21</f>
        <v>8.7397185925204408E-7</v>
      </c>
      <c r="G4" s="31">
        <f>'Heavy oil+other'!G21</f>
        <v>8.7397185925204408E-7</v>
      </c>
      <c r="H4" s="31">
        <f>'Heavy oil+other'!H21</f>
        <v>8.7397185925204408E-7</v>
      </c>
      <c r="I4" s="31">
        <f>'Heavy oil+other'!I21</f>
        <v>8.7397185925204408E-7</v>
      </c>
      <c r="J4" s="31">
        <f>'Heavy oil+other'!J21</f>
        <v>8.7397185925204408E-7</v>
      </c>
      <c r="K4" s="31">
        <f>'Heavy oil+other'!K21</f>
        <v>8.7397185925204408E-7</v>
      </c>
      <c r="L4" s="31">
        <f>'Heavy oil+other'!L21</f>
        <v>8.7397185925204408E-7</v>
      </c>
      <c r="M4" s="31">
        <f>'Heavy oil+other'!M21</f>
        <v>8.7397185925204408E-7</v>
      </c>
      <c r="N4" s="31">
        <f>'Heavy oil+other'!N21</f>
        <v>8.7397185925204408E-7</v>
      </c>
      <c r="O4" s="31">
        <f>'Heavy oil+other'!O21</f>
        <v>8.7397185925204408E-7</v>
      </c>
      <c r="P4" s="31">
        <f>'Heavy oil+other'!P21</f>
        <v>8.7397185925204408E-7</v>
      </c>
      <c r="Q4" s="31">
        <f>'Heavy oil+other'!Q21</f>
        <v>8.7397185925204408E-7</v>
      </c>
      <c r="R4" s="31">
        <f>'Heavy oil+other'!R21</f>
        <v>8.7397185925204408E-7</v>
      </c>
      <c r="S4" s="31">
        <f>'Heavy oil+other'!S21</f>
        <v>8.7397185925204408E-7</v>
      </c>
      <c r="T4" s="31">
        <f>'Heavy oil+other'!T21</f>
        <v>8.7397185925204408E-7</v>
      </c>
      <c r="U4" s="31">
        <f>'Heavy oil+other'!U21</f>
        <v>8.7397185925204408E-7</v>
      </c>
      <c r="V4" s="31">
        <f>'Heavy oil+other'!V21</f>
        <v>8.7397185925204408E-7</v>
      </c>
      <c r="W4" s="31">
        <f>'Heavy oil+other'!W21</f>
        <v>8.7397185925204408E-7</v>
      </c>
      <c r="X4" s="31">
        <f>'Heavy oil+other'!X21</f>
        <v>8.7397185925204408E-7</v>
      </c>
      <c r="Y4" s="31">
        <f>'Heavy oil+other'!Y21</f>
        <v>8.7397185925204408E-7</v>
      </c>
      <c r="Z4" s="31">
        <f>'Heavy oil+other'!Z21</f>
        <v>8.7397185925204408E-7</v>
      </c>
      <c r="AA4" s="31">
        <f>'Heavy oil+other'!AA21</f>
        <v>8.7397185925204408E-7</v>
      </c>
      <c r="AB4" s="31">
        <f>'Heavy oil+other'!AB21</f>
        <v>8.7397185925204408E-7</v>
      </c>
      <c r="AC4" s="31">
        <f>'Heavy oil+other'!AC21</f>
        <v>8.7397185925204408E-7</v>
      </c>
      <c r="AD4" s="31">
        <f>'Heavy oil+other'!AD21</f>
        <v>8.7397185925204408E-7</v>
      </c>
      <c r="AE4" s="31">
        <f>'Heavy oil+other'!AE21</f>
        <v>8.7397185925204408E-7</v>
      </c>
      <c r="AF4" s="31">
        <f>'Heavy oil+other'!AF21</f>
        <v>8.7397185925204408E-7</v>
      </c>
      <c r="AG4" s="31"/>
      <c r="AH4" s="31"/>
    </row>
    <row r="5" spans="1:36" x14ac:dyDescent="0.25">
      <c r="A5" s="13" t="s">
        <v>262</v>
      </c>
      <c r="B5" s="31">
        <f>'Heavy oil+other'!B22</f>
        <v>2.0667222849677478E-7</v>
      </c>
      <c r="C5" s="31">
        <f>'Heavy oil+other'!C22</f>
        <v>2.0667222849677478E-7</v>
      </c>
      <c r="D5" s="31">
        <f>'Heavy oil+other'!D22</f>
        <v>2.0667222849677478E-7</v>
      </c>
      <c r="E5" s="31">
        <f>'Heavy oil+other'!E22</f>
        <v>2.0667222849677478E-7</v>
      </c>
      <c r="F5" s="31">
        <f>'Heavy oil+other'!F22</f>
        <v>2.0667222849677478E-7</v>
      </c>
      <c r="G5" s="31">
        <f>'Heavy oil+other'!G22</f>
        <v>2.0667222849677478E-7</v>
      </c>
      <c r="H5" s="31">
        <f>'Heavy oil+other'!H22</f>
        <v>2.0667222849677478E-7</v>
      </c>
      <c r="I5" s="31">
        <f>'Heavy oil+other'!I22</f>
        <v>2.0667222849677478E-7</v>
      </c>
      <c r="J5" s="31">
        <f>'Heavy oil+other'!J22</f>
        <v>2.0667222849677478E-7</v>
      </c>
      <c r="K5" s="31">
        <f>'Heavy oil+other'!K22</f>
        <v>2.0667222849677478E-7</v>
      </c>
      <c r="L5" s="31">
        <f>'Heavy oil+other'!L22</f>
        <v>2.0667222849677478E-7</v>
      </c>
      <c r="M5" s="31">
        <f>'Heavy oil+other'!M22</f>
        <v>2.0667222849677478E-7</v>
      </c>
      <c r="N5" s="31">
        <f>'Heavy oil+other'!N22</f>
        <v>2.0667222849677478E-7</v>
      </c>
      <c r="O5" s="31">
        <f>'Heavy oil+other'!O22</f>
        <v>2.0667222849677478E-7</v>
      </c>
      <c r="P5" s="31">
        <f>'Heavy oil+other'!P22</f>
        <v>2.0667222849677478E-7</v>
      </c>
      <c r="Q5" s="31">
        <f>'Heavy oil+other'!Q22</f>
        <v>2.0667222849677478E-7</v>
      </c>
      <c r="R5" s="31">
        <f>'Heavy oil+other'!R22</f>
        <v>2.0667222849677478E-7</v>
      </c>
      <c r="S5" s="31">
        <f>'Heavy oil+other'!S22</f>
        <v>2.0667222849677478E-7</v>
      </c>
      <c r="T5" s="31">
        <f>'Heavy oil+other'!T22</f>
        <v>2.0667222849677478E-7</v>
      </c>
      <c r="U5" s="31">
        <f>'Heavy oil+other'!U22</f>
        <v>2.0667222849677478E-7</v>
      </c>
      <c r="V5" s="31">
        <f>'Heavy oil+other'!V22</f>
        <v>2.0667222849677478E-7</v>
      </c>
      <c r="W5" s="31">
        <f>'Heavy oil+other'!W22</f>
        <v>2.0667222849677478E-7</v>
      </c>
      <c r="X5" s="31">
        <f>'Heavy oil+other'!X22</f>
        <v>2.0667222849677478E-7</v>
      </c>
      <c r="Y5" s="31">
        <f>'Heavy oil+other'!Y22</f>
        <v>2.0667222849677478E-7</v>
      </c>
      <c r="Z5" s="31">
        <f>'Heavy oil+other'!Z22</f>
        <v>2.0667222849677478E-7</v>
      </c>
      <c r="AA5" s="31">
        <f>'Heavy oil+other'!AA22</f>
        <v>2.0667222849677478E-7</v>
      </c>
      <c r="AB5" s="31">
        <f>'Heavy oil+other'!AB22</f>
        <v>2.0667222849677478E-7</v>
      </c>
      <c r="AC5" s="31">
        <f>'Heavy oil+other'!AC22</f>
        <v>2.0667222849677478E-7</v>
      </c>
      <c r="AD5" s="31">
        <f>'Heavy oil+other'!AD22</f>
        <v>2.0667222849677478E-7</v>
      </c>
      <c r="AE5" s="31">
        <f>'Heavy oil+other'!AE22</f>
        <v>2.0667222849677478E-7</v>
      </c>
      <c r="AF5" s="31">
        <f>'Heavy oil+other'!AF22</f>
        <v>2.0667222849677478E-7</v>
      </c>
      <c r="AG5" s="31"/>
      <c r="AH5" s="31"/>
    </row>
    <row r="6" spans="1:36" x14ac:dyDescent="0.25">
      <c r="A6" s="13" t="s">
        <v>263</v>
      </c>
      <c r="B6" s="31">
        <f>'Heavy oil+other'!B23</f>
        <v>1.9828331885299449E-7</v>
      </c>
      <c r="C6" s="31">
        <f>'Heavy oil+other'!C23</f>
        <v>1.9828331885299449E-7</v>
      </c>
      <c r="D6" s="31">
        <f>'Heavy oil+other'!D23</f>
        <v>1.9828331885299449E-7</v>
      </c>
      <c r="E6" s="31">
        <f>'Heavy oil+other'!E23</f>
        <v>1.9828331885299449E-7</v>
      </c>
      <c r="F6" s="31">
        <f>'Heavy oil+other'!F23</f>
        <v>1.9828331885299449E-7</v>
      </c>
      <c r="G6" s="31">
        <f>'Heavy oil+other'!G23</f>
        <v>1.9828331885299449E-7</v>
      </c>
      <c r="H6" s="31">
        <f>'Heavy oil+other'!H23</f>
        <v>1.9828331885299449E-7</v>
      </c>
      <c r="I6" s="31">
        <f>'Heavy oil+other'!I23</f>
        <v>1.9828331885299449E-7</v>
      </c>
      <c r="J6" s="31">
        <f>'Heavy oil+other'!J23</f>
        <v>1.9828331885299449E-7</v>
      </c>
      <c r="K6" s="31">
        <f>'Heavy oil+other'!K23</f>
        <v>1.9828331885299449E-7</v>
      </c>
      <c r="L6" s="31">
        <f>'Heavy oil+other'!L23</f>
        <v>1.9828331885299449E-7</v>
      </c>
      <c r="M6" s="31">
        <f>'Heavy oil+other'!M23</f>
        <v>1.9828331885299449E-7</v>
      </c>
      <c r="N6" s="31">
        <f>'Heavy oil+other'!N23</f>
        <v>1.9828331885299449E-7</v>
      </c>
      <c r="O6" s="31">
        <f>'Heavy oil+other'!O23</f>
        <v>1.9828331885299449E-7</v>
      </c>
      <c r="P6" s="31">
        <f>'Heavy oil+other'!P23</f>
        <v>1.9828331885299449E-7</v>
      </c>
      <c r="Q6" s="31">
        <f>'Heavy oil+other'!Q23</f>
        <v>1.9828331885299449E-7</v>
      </c>
      <c r="R6" s="31">
        <f>'Heavy oil+other'!R23</f>
        <v>1.9828331885299449E-7</v>
      </c>
      <c r="S6" s="31">
        <f>'Heavy oil+other'!S23</f>
        <v>1.9828331885299449E-7</v>
      </c>
      <c r="T6" s="31">
        <f>'Heavy oil+other'!T23</f>
        <v>1.9828331885299449E-7</v>
      </c>
      <c r="U6" s="31">
        <f>'Heavy oil+other'!U23</f>
        <v>1.9828331885299449E-7</v>
      </c>
      <c r="V6" s="31">
        <f>'Heavy oil+other'!V23</f>
        <v>1.9828331885299449E-7</v>
      </c>
      <c r="W6" s="31">
        <f>'Heavy oil+other'!W23</f>
        <v>1.9828331885299449E-7</v>
      </c>
      <c r="X6" s="31">
        <f>'Heavy oil+other'!X23</f>
        <v>1.9828331885299449E-7</v>
      </c>
      <c r="Y6" s="31">
        <f>'Heavy oil+other'!Y23</f>
        <v>1.9828331885299449E-7</v>
      </c>
      <c r="Z6" s="31">
        <f>'Heavy oil+other'!Z23</f>
        <v>1.9828331885299449E-7</v>
      </c>
      <c r="AA6" s="31">
        <f>'Heavy oil+other'!AA23</f>
        <v>1.9828331885299449E-7</v>
      </c>
      <c r="AB6" s="31">
        <f>'Heavy oil+other'!AB23</f>
        <v>1.9828331885299449E-7</v>
      </c>
      <c r="AC6" s="31">
        <f>'Heavy oil+other'!AC23</f>
        <v>1.9828331885299449E-7</v>
      </c>
      <c r="AD6" s="31">
        <f>'Heavy oil+other'!AD23</f>
        <v>1.9828331885299449E-7</v>
      </c>
      <c r="AE6" s="31">
        <f>'Heavy oil+other'!AE23</f>
        <v>1.9828331885299449E-7</v>
      </c>
      <c r="AF6" s="31">
        <f>'Heavy oil+other'!AF23</f>
        <v>1.9828331885299449E-7</v>
      </c>
      <c r="AG6" s="31"/>
      <c r="AH6" s="31"/>
    </row>
    <row r="7" spans="1:36" x14ac:dyDescent="0.25">
      <c r="A7" s="13" t="s">
        <v>264</v>
      </c>
      <c r="B7" s="31">
        <f t="shared" ref="B7" si="0">B3</f>
        <v>1.7769235881826054E-7</v>
      </c>
      <c r="C7" s="31">
        <f t="shared" ref="C7:AF7" si="1">C3</f>
        <v>1.7769235881826054E-7</v>
      </c>
      <c r="D7" s="31">
        <f t="shared" si="1"/>
        <v>1.7769235881826054E-7</v>
      </c>
      <c r="E7" s="31">
        <f t="shared" si="1"/>
        <v>1.7769235881826054E-7</v>
      </c>
      <c r="F7" s="31">
        <f t="shared" si="1"/>
        <v>1.7769235881826054E-7</v>
      </c>
      <c r="G7" s="31">
        <f t="shared" si="1"/>
        <v>1.7769235881826054E-7</v>
      </c>
      <c r="H7" s="31">
        <f t="shared" si="1"/>
        <v>1.7769235881826054E-7</v>
      </c>
      <c r="I7" s="31">
        <f t="shared" si="1"/>
        <v>1.7769235881826054E-7</v>
      </c>
      <c r="J7" s="31">
        <f t="shared" si="1"/>
        <v>1.7769235881826054E-7</v>
      </c>
      <c r="K7" s="31">
        <f t="shared" si="1"/>
        <v>1.7769235881826054E-7</v>
      </c>
      <c r="L7" s="31">
        <f t="shared" si="1"/>
        <v>1.7769235881826054E-7</v>
      </c>
      <c r="M7" s="31">
        <f t="shared" si="1"/>
        <v>1.7769235881826054E-7</v>
      </c>
      <c r="N7" s="31">
        <f t="shared" si="1"/>
        <v>1.7769235881826054E-7</v>
      </c>
      <c r="O7" s="31">
        <f t="shared" si="1"/>
        <v>1.7769235881826054E-7</v>
      </c>
      <c r="P7" s="31">
        <f t="shared" si="1"/>
        <v>1.7769235881826054E-7</v>
      </c>
      <c r="Q7" s="31">
        <f t="shared" si="1"/>
        <v>1.7769235881826054E-7</v>
      </c>
      <c r="R7" s="31">
        <f t="shared" si="1"/>
        <v>1.7769235881826054E-7</v>
      </c>
      <c r="S7" s="31">
        <f t="shared" si="1"/>
        <v>1.7769235881826054E-7</v>
      </c>
      <c r="T7" s="31">
        <f t="shared" si="1"/>
        <v>1.7769235881826054E-7</v>
      </c>
      <c r="U7" s="31">
        <f t="shared" si="1"/>
        <v>1.7769235881826054E-7</v>
      </c>
      <c r="V7" s="31">
        <f t="shared" si="1"/>
        <v>1.7769235881826054E-7</v>
      </c>
      <c r="W7" s="31">
        <f t="shared" si="1"/>
        <v>1.7769235881826054E-7</v>
      </c>
      <c r="X7" s="31">
        <f t="shared" si="1"/>
        <v>1.7769235881826054E-7</v>
      </c>
      <c r="Y7" s="31">
        <f t="shared" si="1"/>
        <v>1.7769235881826054E-7</v>
      </c>
      <c r="Z7" s="31">
        <f t="shared" si="1"/>
        <v>1.7769235881826054E-7</v>
      </c>
      <c r="AA7" s="31">
        <f t="shared" si="1"/>
        <v>1.7769235881826054E-7</v>
      </c>
      <c r="AB7" s="31">
        <f t="shared" si="1"/>
        <v>1.7769235881826054E-7</v>
      </c>
      <c r="AC7" s="31">
        <f t="shared" si="1"/>
        <v>1.7769235881826054E-7</v>
      </c>
      <c r="AD7" s="31">
        <f t="shared" si="1"/>
        <v>1.7769235881826054E-7</v>
      </c>
      <c r="AE7" s="31">
        <f t="shared" si="1"/>
        <v>1.7769235881826054E-7</v>
      </c>
      <c r="AF7" s="31">
        <f t="shared" si="1"/>
        <v>1.7769235881826054E-7</v>
      </c>
      <c r="AG7" s="31"/>
      <c r="AH7" s="31"/>
    </row>
    <row r="8" spans="1:36" x14ac:dyDescent="0.25">
      <c r="A8" s="13" t="s">
        <v>265</v>
      </c>
      <c r="B8" s="45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3" t="s">
        <v>266</v>
      </c>
      <c r="B9" s="45">
        <f t="shared" ref="B9" si="2">B6</f>
        <v>1.9828331885299449E-7</v>
      </c>
      <c r="C9">
        <f t="shared" ref="C9:AF9" si="3">C6</f>
        <v>1.9828331885299449E-7</v>
      </c>
      <c r="D9">
        <f t="shared" si="3"/>
        <v>1.9828331885299449E-7</v>
      </c>
      <c r="E9">
        <f t="shared" si="3"/>
        <v>1.9828331885299449E-7</v>
      </c>
      <c r="F9">
        <f t="shared" si="3"/>
        <v>1.9828331885299449E-7</v>
      </c>
      <c r="G9">
        <f t="shared" si="3"/>
        <v>1.9828331885299449E-7</v>
      </c>
      <c r="H9">
        <f t="shared" si="3"/>
        <v>1.9828331885299449E-7</v>
      </c>
      <c r="I9">
        <f t="shared" si="3"/>
        <v>1.9828331885299449E-7</v>
      </c>
      <c r="J9">
        <f t="shared" si="3"/>
        <v>1.9828331885299449E-7</v>
      </c>
      <c r="K9">
        <f t="shared" si="3"/>
        <v>1.9828331885299449E-7</v>
      </c>
      <c r="L9">
        <f t="shared" si="3"/>
        <v>1.9828331885299449E-7</v>
      </c>
      <c r="M9">
        <f t="shared" si="3"/>
        <v>1.9828331885299449E-7</v>
      </c>
      <c r="N9">
        <f t="shared" si="3"/>
        <v>1.9828331885299449E-7</v>
      </c>
      <c r="O9">
        <f t="shared" si="3"/>
        <v>1.9828331885299449E-7</v>
      </c>
      <c r="P9">
        <f t="shared" si="3"/>
        <v>1.9828331885299449E-7</v>
      </c>
      <c r="Q9">
        <f t="shared" si="3"/>
        <v>1.9828331885299449E-7</v>
      </c>
      <c r="R9">
        <f t="shared" si="3"/>
        <v>1.9828331885299449E-7</v>
      </c>
      <c r="S9">
        <f t="shared" si="3"/>
        <v>1.9828331885299449E-7</v>
      </c>
      <c r="T9">
        <f t="shared" si="3"/>
        <v>1.9828331885299449E-7</v>
      </c>
      <c r="U9">
        <f t="shared" si="3"/>
        <v>1.9828331885299449E-7</v>
      </c>
      <c r="V9">
        <f t="shared" si="3"/>
        <v>1.9828331885299449E-7</v>
      </c>
      <c r="W9">
        <f t="shared" si="3"/>
        <v>1.9828331885299449E-7</v>
      </c>
      <c r="X9">
        <f t="shared" si="3"/>
        <v>1.9828331885299449E-7</v>
      </c>
      <c r="Y9">
        <f t="shared" si="3"/>
        <v>1.9828331885299449E-7</v>
      </c>
      <c r="Z9">
        <f t="shared" si="3"/>
        <v>1.9828331885299449E-7</v>
      </c>
      <c r="AA9">
        <f t="shared" si="3"/>
        <v>1.9828331885299449E-7</v>
      </c>
      <c r="AB9">
        <f t="shared" si="3"/>
        <v>1.9828331885299449E-7</v>
      </c>
      <c r="AC9">
        <f t="shared" si="3"/>
        <v>1.9828331885299449E-7</v>
      </c>
      <c r="AD9">
        <f t="shared" si="3"/>
        <v>1.9828331885299449E-7</v>
      </c>
      <c r="AE9">
        <f t="shared" si="3"/>
        <v>1.9828331885299449E-7</v>
      </c>
      <c r="AF9">
        <f t="shared" si="3"/>
        <v>1.9828331885299449E-7</v>
      </c>
    </row>
  </sheetData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topLeftCell="Q1" workbookViewId="0">
      <selection activeCell="B3" sqref="B3:AF9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'Gasoline+diesel'!B4</f>
        <v>4.0303587244760047E-6</v>
      </c>
      <c r="C2" s="39">
        <f>'Gasoline+diesel'!C4</f>
        <v>4.0848237721261576E-6</v>
      </c>
      <c r="D2" s="39">
        <f>'Gasoline+diesel'!D4</f>
        <v>4.0685178646633213E-6</v>
      </c>
      <c r="E2" s="39">
        <f>'Gasoline+diesel'!E4</f>
        <v>4.0763265826538064E-6</v>
      </c>
      <c r="F2" s="39">
        <f>'Gasoline+diesel'!F4</f>
        <v>4.0820449799220579E-6</v>
      </c>
      <c r="G2" s="39">
        <f>'Gasoline+diesel'!G4</f>
        <v>4.090276513877296E-6</v>
      </c>
      <c r="H2" s="39">
        <f>'Gasoline+diesel'!H4</f>
        <v>4.0997843620703257E-6</v>
      </c>
      <c r="I2" s="39">
        <f>'Gasoline+diesel'!I4</f>
        <v>4.1035876248308377E-6</v>
      </c>
      <c r="J2" s="39">
        <f>'Gasoline+diesel'!J4</f>
        <v>4.1103752731372677E-6</v>
      </c>
      <c r="K2" s="39">
        <f>'Gasoline+diesel'!K4</f>
        <v>4.1152453172699646E-6</v>
      </c>
      <c r="L2" s="39">
        <f>'Gasoline+diesel'!L4</f>
        <v>4.199846081157957E-6</v>
      </c>
      <c r="M2" s="39">
        <f>'Gasoline+diesel'!M4</f>
        <v>4.2036701302739016E-6</v>
      </c>
      <c r="N2" s="39">
        <f>'Gasoline+diesel'!N4</f>
        <v>4.2063904673641677E-6</v>
      </c>
      <c r="O2" s="39">
        <f>'Gasoline+diesel'!O4</f>
        <v>4.2251988032760038E-6</v>
      </c>
      <c r="P2" s="39">
        <f>'Gasoline+diesel'!P4</f>
        <v>4.2299763950049435E-6</v>
      </c>
      <c r="Q2" s="39">
        <f>'Gasoline+diesel'!Q4</f>
        <v>4.2358313785229228E-6</v>
      </c>
      <c r="R2" s="39">
        <f>'Gasoline+diesel'!R4</f>
        <v>4.2413506246696475E-6</v>
      </c>
      <c r="S2" s="39">
        <f>'Gasoline+diesel'!S4</f>
        <v>4.2447985528019109E-6</v>
      </c>
      <c r="T2" s="39">
        <f>'Gasoline+diesel'!T4</f>
        <v>4.2515308394290184E-6</v>
      </c>
      <c r="U2" s="39">
        <f>'Gasoline+diesel'!U4</f>
        <v>4.2579763932609911E-6</v>
      </c>
      <c r="V2" s="39">
        <f>'Gasoline+diesel'!V4</f>
        <v>4.2618867206157141E-6</v>
      </c>
      <c r="W2" s="39">
        <f>'Gasoline+diesel'!W4</f>
        <v>4.2670684686107994E-6</v>
      </c>
      <c r="X2" s="39">
        <f>'Gasoline+diesel'!X4</f>
        <v>4.2761729380251244E-6</v>
      </c>
      <c r="Y2" s="39">
        <f>'Gasoline+diesel'!Y4</f>
        <v>4.2819958158852075E-6</v>
      </c>
      <c r="Z2" s="39">
        <f>'Gasoline+diesel'!Z4</f>
        <v>4.2868425125273689E-6</v>
      </c>
      <c r="AA2" s="39">
        <f>'Gasoline+diesel'!AA4</f>
        <v>4.2916182748740911E-6</v>
      </c>
      <c r="AB2" s="39">
        <f>'Gasoline+diesel'!AB4</f>
        <v>4.2985476088331775E-6</v>
      </c>
      <c r="AC2" s="39">
        <f>'Gasoline+diesel'!AC4</f>
        <v>4.3042793377243304E-6</v>
      </c>
      <c r="AD2" s="39">
        <f>'Gasoline+diesel'!AD4</f>
        <v>4.3115536931694201E-6</v>
      </c>
      <c r="AE2" s="39">
        <f>'Gasoline+diesel'!AE4</f>
        <v>4.3172611827462065E-6</v>
      </c>
      <c r="AF2" s="39">
        <f>'Gasoline+diesel'!AF4</f>
        <v>4.3234574146493686E-6</v>
      </c>
      <c r="AG2" s="39"/>
      <c r="AH2" s="39"/>
    </row>
    <row r="3" spans="1:34" x14ac:dyDescent="0.25">
      <c r="A3" s="13" t="s">
        <v>260</v>
      </c>
      <c r="B3" s="47">
        <f>B2</f>
        <v>4.0303587244760047E-6</v>
      </c>
      <c r="C3" s="47">
        <f t="shared" ref="C3:AF3" si="0">C2</f>
        <v>4.0848237721261576E-6</v>
      </c>
      <c r="D3" s="47">
        <f t="shared" si="0"/>
        <v>4.0685178646633213E-6</v>
      </c>
      <c r="E3" s="47">
        <f t="shared" si="0"/>
        <v>4.0763265826538064E-6</v>
      </c>
      <c r="F3" s="47">
        <f t="shared" si="0"/>
        <v>4.0820449799220579E-6</v>
      </c>
      <c r="G3" s="47">
        <f t="shared" si="0"/>
        <v>4.090276513877296E-6</v>
      </c>
      <c r="H3" s="47">
        <f t="shared" si="0"/>
        <v>4.0997843620703257E-6</v>
      </c>
      <c r="I3" s="47">
        <f t="shared" si="0"/>
        <v>4.1035876248308377E-6</v>
      </c>
      <c r="J3" s="47">
        <f t="shared" si="0"/>
        <v>4.1103752731372677E-6</v>
      </c>
      <c r="K3" s="47">
        <f t="shared" si="0"/>
        <v>4.1152453172699646E-6</v>
      </c>
      <c r="L3" s="47">
        <f t="shared" si="0"/>
        <v>4.199846081157957E-6</v>
      </c>
      <c r="M3" s="47">
        <f t="shared" si="0"/>
        <v>4.2036701302739016E-6</v>
      </c>
      <c r="N3" s="47">
        <f t="shared" si="0"/>
        <v>4.2063904673641677E-6</v>
      </c>
      <c r="O3" s="47">
        <f t="shared" si="0"/>
        <v>4.2251988032760038E-6</v>
      </c>
      <c r="P3" s="47">
        <f t="shared" si="0"/>
        <v>4.2299763950049435E-6</v>
      </c>
      <c r="Q3" s="47">
        <f t="shared" si="0"/>
        <v>4.2358313785229228E-6</v>
      </c>
      <c r="R3" s="47">
        <f t="shared" si="0"/>
        <v>4.2413506246696475E-6</v>
      </c>
      <c r="S3" s="47">
        <f t="shared" si="0"/>
        <v>4.2447985528019109E-6</v>
      </c>
      <c r="T3" s="47">
        <f t="shared" si="0"/>
        <v>4.2515308394290184E-6</v>
      </c>
      <c r="U3" s="47">
        <f t="shared" si="0"/>
        <v>4.2579763932609911E-6</v>
      </c>
      <c r="V3" s="47">
        <f t="shared" si="0"/>
        <v>4.2618867206157141E-6</v>
      </c>
      <c r="W3" s="47">
        <f t="shared" si="0"/>
        <v>4.2670684686107994E-6</v>
      </c>
      <c r="X3" s="47">
        <f t="shared" si="0"/>
        <v>4.2761729380251244E-6</v>
      </c>
      <c r="Y3" s="47">
        <f t="shared" si="0"/>
        <v>4.2819958158852075E-6</v>
      </c>
      <c r="Z3" s="47">
        <f t="shared" si="0"/>
        <v>4.2868425125273689E-6</v>
      </c>
      <c r="AA3" s="47">
        <f t="shared" si="0"/>
        <v>4.2916182748740911E-6</v>
      </c>
      <c r="AB3" s="47">
        <f t="shared" si="0"/>
        <v>4.2985476088331775E-6</v>
      </c>
      <c r="AC3" s="47">
        <f t="shared" si="0"/>
        <v>4.3042793377243304E-6</v>
      </c>
      <c r="AD3" s="47">
        <f t="shared" si="0"/>
        <v>4.3115536931694201E-6</v>
      </c>
      <c r="AE3" s="47">
        <f t="shared" si="0"/>
        <v>4.3172611827462065E-6</v>
      </c>
      <c r="AF3" s="47">
        <f t="shared" si="0"/>
        <v>4.3234574146493686E-6</v>
      </c>
    </row>
    <row r="4" spans="1:34" x14ac:dyDescent="0.25">
      <c r="A4" s="13" t="s">
        <v>261</v>
      </c>
      <c r="B4" s="47">
        <f>B2</f>
        <v>4.0303587244760047E-6</v>
      </c>
      <c r="C4" s="47">
        <f t="shared" ref="C4:AF4" si="1">C2</f>
        <v>4.0848237721261576E-6</v>
      </c>
      <c r="D4" s="47">
        <f t="shared" si="1"/>
        <v>4.0685178646633213E-6</v>
      </c>
      <c r="E4" s="47">
        <f t="shared" si="1"/>
        <v>4.0763265826538064E-6</v>
      </c>
      <c r="F4" s="47">
        <f t="shared" si="1"/>
        <v>4.0820449799220579E-6</v>
      </c>
      <c r="G4" s="47">
        <f t="shared" si="1"/>
        <v>4.090276513877296E-6</v>
      </c>
      <c r="H4" s="47">
        <f t="shared" si="1"/>
        <v>4.0997843620703257E-6</v>
      </c>
      <c r="I4" s="47">
        <f t="shared" si="1"/>
        <v>4.1035876248308377E-6</v>
      </c>
      <c r="J4" s="47">
        <f t="shared" si="1"/>
        <v>4.1103752731372677E-6</v>
      </c>
      <c r="K4" s="47">
        <f t="shared" si="1"/>
        <v>4.1152453172699646E-6</v>
      </c>
      <c r="L4" s="47">
        <f t="shared" si="1"/>
        <v>4.199846081157957E-6</v>
      </c>
      <c r="M4" s="47">
        <f t="shared" si="1"/>
        <v>4.2036701302739016E-6</v>
      </c>
      <c r="N4" s="47">
        <f t="shared" si="1"/>
        <v>4.2063904673641677E-6</v>
      </c>
      <c r="O4" s="47">
        <f t="shared" si="1"/>
        <v>4.2251988032760038E-6</v>
      </c>
      <c r="P4" s="47">
        <f t="shared" si="1"/>
        <v>4.2299763950049435E-6</v>
      </c>
      <c r="Q4" s="47">
        <f t="shared" si="1"/>
        <v>4.2358313785229228E-6</v>
      </c>
      <c r="R4" s="47">
        <f t="shared" si="1"/>
        <v>4.2413506246696475E-6</v>
      </c>
      <c r="S4" s="47">
        <f t="shared" si="1"/>
        <v>4.2447985528019109E-6</v>
      </c>
      <c r="T4" s="47">
        <f t="shared" si="1"/>
        <v>4.2515308394290184E-6</v>
      </c>
      <c r="U4" s="47">
        <f t="shared" si="1"/>
        <v>4.2579763932609911E-6</v>
      </c>
      <c r="V4" s="47">
        <f t="shared" si="1"/>
        <v>4.2618867206157141E-6</v>
      </c>
      <c r="W4" s="47">
        <f t="shared" si="1"/>
        <v>4.2670684686107994E-6</v>
      </c>
      <c r="X4" s="47">
        <f t="shared" si="1"/>
        <v>4.2761729380251244E-6</v>
      </c>
      <c r="Y4" s="47">
        <f t="shared" si="1"/>
        <v>4.2819958158852075E-6</v>
      </c>
      <c r="Z4" s="47">
        <f t="shared" si="1"/>
        <v>4.2868425125273689E-6</v>
      </c>
      <c r="AA4" s="47">
        <f t="shared" si="1"/>
        <v>4.2916182748740911E-6</v>
      </c>
      <c r="AB4" s="47">
        <f t="shared" si="1"/>
        <v>4.2985476088331775E-6</v>
      </c>
      <c r="AC4" s="47">
        <f t="shared" si="1"/>
        <v>4.3042793377243304E-6</v>
      </c>
      <c r="AD4" s="47">
        <f t="shared" si="1"/>
        <v>4.3115536931694201E-6</v>
      </c>
      <c r="AE4" s="47">
        <f t="shared" si="1"/>
        <v>4.3172611827462065E-6</v>
      </c>
      <c r="AF4" s="47">
        <f t="shared" si="1"/>
        <v>4.3234574146493686E-6</v>
      </c>
    </row>
    <row r="5" spans="1:34" x14ac:dyDescent="0.25">
      <c r="A5" s="13" t="s">
        <v>262</v>
      </c>
      <c r="B5" s="47">
        <f>B2</f>
        <v>4.0303587244760047E-6</v>
      </c>
      <c r="C5" s="47">
        <f t="shared" ref="C5:AF5" si="2">C2</f>
        <v>4.0848237721261576E-6</v>
      </c>
      <c r="D5" s="47">
        <f t="shared" si="2"/>
        <v>4.0685178646633213E-6</v>
      </c>
      <c r="E5" s="47">
        <f t="shared" si="2"/>
        <v>4.0763265826538064E-6</v>
      </c>
      <c r="F5" s="47">
        <f t="shared" si="2"/>
        <v>4.0820449799220579E-6</v>
      </c>
      <c r="G5" s="47">
        <f t="shared" si="2"/>
        <v>4.090276513877296E-6</v>
      </c>
      <c r="H5" s="47">
        <f t="shared" si="2"/>
        <v>4.0997843620703257E-6</v>
      </c>
      <c r="I5" s="47">
        <f t="shared" si="2"/>
        <v>4.1035876248308377E-6</v>
      </c>
      <c r="J5" s="47">
        <f t="shared" si="2"/>
        <v>4.1103752731372677E-6</v>
      </c>
      <c r="K5" s="47">
        <f t="shared" si="2"/>
        <v>4.1152453172699646E-6</v>
      </c>
      <c r="L5" s="47">
        <f t="shared" si="2"/>
        <v>4.199846081157957E-6</v>
      </c>
      <c r="M5" s="47">
        <f t="shared" si="2"/>
        <v>4.2036701302739016E-6</v>
      </c>
      <c r="N5" s="47">
        <f t="shared" si="2"/>
        <v>4.2063904673641677E-6</v>
      </c>
      <c r="O5" s="47">
        <f t="shared" si="2"/>
        <v>4.2251988032760038E-6</v>
      </c>
      <c r="P5" s="47">
        <f t="shared" si="2"/>
        <v>4.2299763950049435E-6</v>
      </c>
      <c r="Q5" s="47">
        <f t="shared" si="2"/>
        <v>4.2358313785229228E-6</v>
      </c>
      <c r="R5" s="47">
        <f t="shared" si="2"/>
        <v>4.2413506246696475E-6</v>
      </c>
      <c r="S5" s="47">
        <f t="shared" si="2"/>
        <v>4.2447985528019109E-6</v>
      </c>
      <c r="T5" s="47">
        <f t="shared" si="2"/>
        <v>4.2515308394290184E-6</v>
      </c>
      <c r="U5" s="47">
        <f t="shared" si="2"/>
        <v>4.2579763932609911E-6</v>
      </c>
      <c r="V5" s="47">
        <f t="shared" si="2"/>
        <v>4.2618867206157141E-6</v>
      </c>
      <c r="W5" s="47">
        <f t="shared" si="2"/>
        <v>4.2670684686107994E-6</v>
      </c>
      <c r="X5" s="47">
        <f t="shared" si="2"/>
        <v>4.2761729380251244E-6</v>
      </c>
      <c r="Y5" s="47">
        <f t="shared" si="2"/>
        <v>4.2819958158852075E-6</v>
      </c>
      <c r="Z5" s="47">
        <f t="shared" si="2"/>
        <v>4.2868425125273689E-6</v>
      </c>
      <c r="AA5" s="47">
        <f t="shared" si="2"/>
        <v>4.2916182748740911E-6</v>
      </c>
      <c r="AB5" s="47">
        <f t="shared" si="2"/>
        <v>4.2985476088331775E-6</v>
      </c>
      <c r="AC5" s="47">
        <f t="shared" si="2"/>
        <v>4.3042793377243304E-6</v>
      </c>
      <c r="AD5" s="47">
        <f t="shared" si="2"/>
        <v>4.3115536931694201E-6</v>
      </c>
      <c r="AE5" s="47">
        <f t="shared" si="2"/>
        <v>4.3172611827462065E-6</v>
      </c>
      <c r="AF5" s="47">
        <f t="shared" si="2"/>
        <v>4.3234574146493686E-6</v>
      </c>
    </row>
    <row r="6" spans="1:34" x14ac:dyDescent="0.25">
      <c r="A6" s="13" t="s">
        <v>263</v>
      </c>
      <c r="B6" s="47">
        <f>B2</f>
        <v>4.0303587244760047E-6</v>
      </c>
      <c r="C6" s="47">
        <f t="shared" ref="C6:AF6" si="3">C2</f>
        <v>4.0848237721261576E-6</v>
      </c>
      <c r="D6" s="47">
        <f t="shared" si="3"/>
        <v>4.0685178646633213E-6</v>
      </c>
      <c r="E6" s="47">
        <f t="shared" si="3"/>
        <v>4.0763265826538064E-6</v>
      </c>
      <c r="F6" s="47">
        <f t="shared" si="3"/>
        <v>4.0820449799220579E-6</v>
      </c>
      <c r="G6" s="47">
        <f t="shared" si="3"/>
        <v>4.090276513877296E-6</v>
      </c>
      <c r="H6" s="47">
        <f t="shared" si="3"/>
        <v>4.0997843620703257E-6</v>
      </c>
      <c r="I6" s="47">
        <f t="shared" si="3"/>
        <v>4.1035876248308377E-6</v>
      </c>
      <c r="J6" s="47">
        <f t="shared" si="3"/>
        <v>4.1103752731372677E-6</v>
      </c>
      <c r="K6" s="47">
        <f t="shared" si="3"/>
        <v>4.1152453172699646E-6</v>
      </c>
      <c r="L6" s="47">
        <f t="shared" si="3"/>
        <v>4.199846081157957E-6</v>
      </c>
      <c r="M6" s="47">
        <f t="shared" si="3"/>
        <v>4.2036701302739016E-6</v>
      </c>
      <c r="N6" s="47">
        <f t="shared" si="3"/>
        <v>4.2063904673641677E-6</v>
      </c>
      <c r="O6" s="47">
        <f t="shared" si="3"/>
        <v>4.2251988032760038E-6</v>
      </c>
      <c r="P6" s="47">
        <f t="shared" si="3"/>
        <v>4.2299763950049435E-6</v>
      </c>
      <c r="Q6" s="47">
        <f t="shared" si="3"/>
        <v>4.2358313785229228E-6</v>
      </c>
      <c r="R6" s="47">
        <f t="shared" si="3"/>
        <v>4.2413506246696475E-6</v>
      </c>
      <c r="S6" s="47">
        <f t="shared" si="3"/>
        <v>4.2447985528019109E-6</v>
      </c>
      <c r="T6" s="47">
        <f t="shared" si="3"/>
        <v>4.2515308394290184E-6</v>
      </c>
      <c r="U6" s="47">
        <f t="shared" si="3"/>
        <v>4.2579763932609911E-6</v>
      </c>
      <c r="V6" s="47">
        <f t="shared" si="3"/>
        <v>4.2618867206157141E-6</v>
      </c>
      <c r="W6" s="47">
        <f t="shared" si="3"/>
        <v>4.2670684686107994E-6</v>
      </c>
      <c r="X6" s="47">
        <f t="shared" si="3"/>
        <v>4.2761729380251244E-6</v>
      </c>
      <c r="Y6" s="47">
        <f t="shared" si="3"/>
        <v>4.2819958158852075E-6</v>
      </c>
      <c r="Z6" s="47">
        <f t="shared" si="3"/>
        <v>4.2868425125273689E-6</v>
      </c>
      <c r="AA6" s="47">
        <f t="shared" si="3"/>
        <v>4.2916182748740911E-6</v>
      </c>
      <c r="AB6" s="47">
        <f t="shared" si="3"/>
        <v>4.2985476088331775E-6</v>
      </c>
      <c r="AC6" s="47">
        <f t="shared" si="3"/>
        <v>4.3042793377243304E-6</v>
      </c>
      <c r="AD6" s="47">
        <f t="shared" si="3"/>
        <v>4.3115536931694201E-6</v>
      </c>
      <c r="AE6" s="47">
        <f t="shared" si="3"/>
        <v>4.3172611827462065E-6</v>
      </c>
      <c r="AF6" s="47">
        <f t="shared" si="3"/>
        <v>4.3234574146493686E-6</v>
      </c>
    </row>
    <row r="7" spans="1:34" x14ac:dyDescent="0.25">
      <c r="A7" s="13" t="s">
        <v>264</v>
      </c>
      <c r="B7" s="47">
        <f>B2</f>
        <v>4.0303587244760047E-6</v>
      </c>
      <c r="C7" s="47">
        <f t="shared" ref="C7:AF7" si="4">C2</f>
        <v>4.0848237721261576E-6</v>
      </c>
      <c r="D7" s="47">
        <f t="shared" si="4"/>
        <v>4.0685178646633213E-6</v>
      </c>
      <c r="E7" s="47">
        <f t="shared" si="4"/>
        <v>4.0763265826538064E-6</v>
      </c>
      <c r="F7" s="47">
        <f t="shared" si="4"/>
        <v>4.0820449799220579E-6</v>
      </c>
      <c r="G7" s="47">
        <f t="shared" si="4"/>
        <v>4.090276513877296E-6</v>
      </c>
      <c r="H7" s="47">
        <f t="shared" si="4"/>
        <v>4.0997843620703257E-6</v>
      </c>
      <c r="I7" s="47">
        <f t="shared" si="4"/>
        <v>4.1035876248308377E-6</v>
      </c>
      <c r="J7" s="47">
        <f t="shared" si="4"/>
        <v>4.1103752731372677E-6</v>
      </c>
      <c r="K7" s="47">
        <f t="shared" si="4"/>
        <v>4.1152453172699646E-6</v>
      </c>
      <c r="L7" s="47">
        <f t="shared" si="4"/>
        <v>4.199846081157957E-6</v>
      </c>
      <c r="M7" s="47">
        <f t="shared" si="4"/>
        <v>4.2036701302739016E-6</v>
      </c>
      <c r="N7" s="47">
        <f t="shared" si="4"/>
        <v>4.2063904673641677E-6</v>
      </c>
      <c r="O7" s="47">
        <f t="shared" si="4"/>
        <v>4.2251988032760038E-6</v>
      </c>
      <c r="P7" s="47">
        <f t="shared" si="4"/>
        <v>4.2299763950049435E-6</v>
      </c>
      <c r="Q7" s="47">
        <f t="shared" si="4"/>
        <v>4.2358313785229228E-6</v>
      </c>
      <c r="R7" s="47">
        <f t="shared" si="4"/>
        <v>4.2413506246696475E-6</v>
      </c>
      <c r="S7" s="47">
        <f t="shared" si="4"/>
        <v>4.2447985528019109E-6</v>
      </c>
      <c r="T7" s="47">
        <f t="shared" si="4"/>
        <v>4.2515308394290184E-6</v>
      </c>
      <c r="U7" s="47">
        <f t="shared" si="4"/>
        <v>4.2579763932609911E-6</v>
      </c>
      <c r="V7" s="47">
        <f t="shared" si="4"/>
        <v>4.2618867206157141E-6</v>
      </c>
      <c r="W7" s="47">
        <f t="shared" si="4"/>
        <v>4.2670684686107994E-6</v>
      </c>
      <c r="X7" s="47">
        <f t="shared" si="4"/>
        <v>4.2761729380251244E-6</v>
      </c>
      <c r="Y7" s="47">
        <f t="shared" si="4"/>
        <v>4.2819958158852075E-6</v>
      </c>
      <c r="Z7" s="47">
        <f t="shared" si="4"/>
        <v>4.2868425125273689E-6</v>
      </c>
      <c r="AA7" s="47">
        <f t="shared" si="4"/>
        <v>4.2916182748740911E-6</v>
      </c>
      <c r="AB7" s="47">
        <f t="shared" si="4"/>
        <v>4.2985476088331775E-6</v>
      </c>
      <c r="AC7" s="47">
        <f t="shared" si="4"/>
        <v>4.3042793377243304E-6</v>
      </c>
      <c r="AD7" s="47">
        <f t="shared" si="4"/>
        <v>4.3115536931694201E-6</v>
      </c>
      <c r="AE7" s="47">
        <f t="shared" si="4"/>
        <v>4.3172611827462065E-6</v>
      </c>
      <c r="AF7" s="47">
        <f t="shared" si="4"/>
        <v>4.3234574146493686E-6</v>
      </c>
    </row>
    <row r="8" spans="1:34" x14ac:dyDescent="0.25">
      <c r="A8" s="13" t="s">
        <v>265</v>
      </c>
      <c r="B8" s="47">
        <f>B2</f>
        <v>4.0303587244760047E-6</v>
      </c>
      <c r="C8" s="47">
        <f t="shared" ref="C8:AF8" si="5">C2</f>
        <v>4.0848237721261576E-6</v>
      </c>
      <c r="D8" s="47">
        <f t="shared" si="5"/>
        <v>4.0685178646633213E-6</v>
      </c>
      <c r="E8" s="47">
        <f t="shared" si="5"/>
        <v>4.0763265826538064E-6</v>
      </c>
      <c r="F8" s="47">
        <f t="shared" si="5"/>
        <v>4.0820449799220579E-6</v>
      </c>
      <c r="G8" s="47">
        <f t="shared" si="5"/>
        <v>4.090276513877296E-6</v>
      </c>
      <c r="H8" s="47">
        <f t="shared" si="5"/>
        <v>4.0997843620703257E-6</v>
      </c>
      <c r="I8" s="47">
        <f t="shared" si="5"/>
        <v>4.1035876248308377E-6</v>
      </c>
      <c r="J8" s="47">
        <f t="shared" si="5"/>
        <v>4.1103752731372677E-6</v>
      </c>
      <c r="K8" s="47">
        <f t="shared" si="5"/>
        <v>4.1152453172699646E-6</v>
      </c>
      <c r="L8" s="47">
        <f t="shared" si="5"/>
        <v>4.199846081157957E-6</v>
      </c>
      <c r="M8" s="47">
        <f t="shared" si="5"/>
        <v>4.2036701302739016E-6</v>
      </c>
      <c r="N8" s="47">
        <f t="shared" si="5"/>
        <v>4.2063904673641677E-6</v>
      </c>
      <c r="O8" s="47">
        <f t="shared" si="5"/>
        <v>4.2251988032760038E-6</v>
      </c>
      <c r="P8" s="47">
        <f t="shared" si="5"/>
        <v>4.2299763950049435E-6</v>
      </c>
      <c r="Q8" s="47">
        <f t="shared" si="5"/>
        <v>4.2358313785229228E-6</v>
      </c>
      <c r="R8" s="47">
        <f t="shared" si="5"/>
        <v>4.2413506246696475E-6</v>
      </c>
      <c r="S8" s="47">
        <f t="shared" si="5"/>
        <v>4.2447985528019109E-6</v>
      </c>
      <c r="T8" s="47">
        <f t="shared" si="5"/>
        <v>4.2515308394290184E-6</v>
      </c>
      <c r="U8" s="47">
        <f t="shared" si="5"/>
        <v>4.2579763932609911E-6</v>
      </c>
      <c r="V8" s="47">
        <f t="shared" si="5"/>
        <v>4.2618867206157141E-6</v>
      </c>
      <c r="W8" s="47">
        <f t="shared" si="5"/>
        <v>4.2670684686107994E-6</v>
      </c>
      <c r="X8" s="47">
        <f t="shared" si="5"/>
        <v>4.2761729380251244E-6</v>
      </c>
      <c r="Y8" s="47">
        <f t="shared" si="5"/>
        <v>4.2819958158852075E-6</v>
      </c>
      <c r="Z8" s="47">
        <f t="shared" si="5"/>
        <v>4.2868425125273689E-6</v>
      </c>
      <c r="AA8" s="47">
        <f t="shared" si="5"/>
        <v>4.2916182748740911E-6</v>
      </c>
      <c r="AB8" s="47">
        <f t="shared" si="5"/>
        <v>4.2985476088331775E-6</v>
      </c>
      <c r="AC8" s="47">
        <f t="shared" si="5"/>
        <v>4.3042793377243304E-6</v>
      </c>
      <c r="AD8" s="47">
        <f t="shared" si="5"/>
        <v>4.3115536931694201E-6</v>
      </c>
      <c r="AE8" s="47">
        <f t="shared" si="5"/>
        <v>4.3172611827462065E-6</v>
      </c>
      <c r="AF8" s="47">
        <f t="shared" si="5"/>
        <v>4.3234574146493686E-6</v>
      </c>
    </row>
    <row r="9" spans="1:34" x14ac:dyDescent="0.25">
      <c r="A9" s="13" t="s">
        <v>266</v>
      </c>
      <c r="B9" s="47">
        <f>B2</f>
        <v>4.0303587244760047E-6</v>
      </c>
      <c r="C9" s="47">
        <f t="shared" ref="C9:AF9" si="6">C2</f>
        <v>4.0848237721261576E-6</v>
      </c>
      <c r="D9" s="47">
        <f t="shared" si="6"/>
        <v>4.0685178646633213E-6</v>
      </c>
      <c r="E9" s="47">
        <f t="shared" si="6"/>
        <v>4.0763265826538064E-6</v>
      </c>
      <c r="F9" s="47">
        <f t="shared" si="6"/>
        <v>4.0820449799220579E-6</v>
      </c>
      <c r="G9" s="47">
        <f t="shared" si="6"/>
        <v>4.090276513877296E-6</v>
      </c>
      <c r="H9" s="47">
        <f t="shared" si="6"/>
        <v>4.0997843620703257E-6</v>
      </c>
      <c r="I9" s="47">
        <f t="shared" si="6"/>
        <v>4.1035876248308377E-6</v>
      </c>
      <c r="J9" s="47">
        <f t="shared" si="6"/>
        <v>4.1103752731372677E-6</v>
      </c>
      <c r="K9" s="47">
        <f t="shared" si="6"/>
        <v>4.1152453172699646E-6</v>
      </c>
      <c r="L9" s="47">
        <f t="shared" si="6"/>
        <v>4.199846081157957E-6</v>
      </c>
      <c r="M9" s="47">
        <f t="shared" si="6"/>
        <v>4.2036701302739016E-6</v>
      </c>
      <c r="N9" s="47">
        <f t="shared" si="6"/>
        <v>4.2063904673641677E-6</v>
      </c>
      <c r="O9" s="47">
        <f t="shared" si="6"/>
        <v>4.2251988032760038E-6</v>
      </c>
      <c r="P9" s="47">
        <f t="shared" si="6"/>
        <v>4.2299763950049435E-6</v>
      </c>
      <c r="Q9" s="47">
        <f t="shared" si="6"/>
        <v>4.2358313785229228E-6</v>
      </c>
      <c r="R9" s="47">
        <f t="shared" si="6"/>
        <v>4.2413506246696475E-6</v>
      </c>
      <c r="S9" s="47">
        <f t="shared" si="6"/>
        <v>4.2447985528019109E-6</v>
      </c>
      <c r="T9" s="47">
        <f t="shared" si="6"/>
        <v>4.2515308394290184E-6</v>
      </c>
      <c r="U9" s="47">
        <f t="shared" si="6"/>
        <v>4.2579763932609911E-6</v>
      </c>
      <c r="V9" s="47">
        <f t="shared" si="6"/>
        <v>4.2618867206157141E-6</v>
      </c>
      <c r="W9" s="47">
        <f t="shared" si="6"/>
        <v>4.2670684686107994E-6</v>
      </c>
      <c r="X9" s="47">
        <f t="shared" si="6"/>
        <v>4.2761729380251244E-6</v>
      </c>
      <c r="Y9" s="47">
        <f t="shared" si="6"/>
        <v>4.2819958158852075E-6</v>
      </c>
      <c r="Z9" s="47">
        <f t="shared" si="6"/>
        <v>4.2868425125273689E-6</v>
      </c>
      <c r="AA9" s="47">
        <f t="shared" si="6"/>
        <v>4.2916182748740911E-6</v>
      </c>
      <c r="AB9" s="47">
        <f t="shared" si="6"/>
        <v>4.2985476088331775E-6</v>
      </c>
      <c r="AC9" s="47">
        <f t="shared" si="6"/>
        <v>4.3042793377243304E-6</v>
      </c>
      <c r="AD9" s="47">
        <f t="shared" si="6"/>
        <v>4.3115536931694201E-6</v>
      </c>
      <c r="AE9" s="47">
        <f t="shared" si="6"/>
        <v>4.3172611827462065E-6</v>
      </c>
      <c r="AF9" s="47">
        <f t="shared" si="6"/>
        <v>4.3234574146493686E-6</v>
      </c>
    </row>
  </sheetData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A11" sqref="A11:A17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14">
        <f>'Gasoline+diesel'!B23</f>
        <v>6.9284733369478304E-6</v>
      </c>
      <c r="C2" s="14">
        <f>'Gasoline+diesel'!C23</f>
        <v>7.0362537667547691E-6</v>
      </c>
      <c r="D2" s="14">
        <f>'Gasoline+diesel'!D23</f>
        <v>6.9684820632881971E-6</v>
      </c>
      <c r="E2" s="14">
        <f>'Gasoline+diesel'!E23</f>
        <v>7.070844751806762E-6</v>
      </c>
      <c r="F2" s="14">
        <f>'Gasoline+diesel'!F23</f>
        <v>7.2017080220944472E-6</v>
      </c>
      <c r="G2" s="14">
        <f>'Gasoline+diesel'!G23</f>
        <v>7.3017913430417974E-6</v>
      </c>
      <c r="H2" s="14">
        <f>'Gasoline+diesel'!H23</f>
        <v>7.3585470679867787E-6</v>
      </c>
      <c r="I2" s="14">
        <f>'Gasoline+diesel'!I23</f>
        <v>7.3702412994280508E-6</v>
      </c>
      <c r="J2" s="14">
        <f>'Gasoline+diesel'!J23</f>
        <v>7.4169207379014254E-6</v>
      </c>
      <c r="K2" s="14">
        <f>'Gasoline+diesel'!K23</f>
        <v>7.4467580424763472E-6</v>
      </c>
      <c r="L2" s="14">
        <f>'Gasoline+diesel'!L23</f>
        <v>7.7977350014528248E-6</v>
      </c>
      <c r="M2" s="14">
        <f>'Gasoline+diesel'!M23</f>
        <v>7.8286136996851189E-6</v>
      </c>
      <c r="N2" s="14">
        <f>'Gasoline+diesel'!N23</f>
        <v>7.845764122807255E-6</v>
      </c>
      <c r="O2" s="14">
        <f>'Gasoline+diesel'!O23</f>
        <v>7.9360590315208823E-6</v>
      </c>
      <c r="P2" s="14">
        <f>'Gasoline+diesel'!P23</f>
        <v>7.9545482418855838E-6</v>
      </c>
      <c r="Q2" s="14">
        <f>'Gasoline+diesel'!Q23</f>
        <v>7.9780671083571646E-6</v>
      </c>
      <c r="R2" s="14">
        <f>'Gasoline+diesel'!R23</f>
        <v>8.0107972622955154E-6</v>
      </c>
      <c r="S2" s="14">
        <f>'Gasoline+diesel'!S23</f>
        <v>8.0344972257478186E-6</v>
      </c>
      <c r="T2" s="14">
        <f>'Gasoline+diesel'!T23</f>
        <v>8.0596904651273257E-6</v>
      </c>
      <c r="U2" s="14">
        <f>'Gasoline+diesel'!U23</f>
        <v>8.082358783651431E-6</v>
      </c>
      <c r="V2" s="14">
        <f>'Gasoline+diesel'!V23</f>
        <v>8.0823513287408882E-6</v>
      </c>
      <c r="W2" s="14">
        <f>'Gasoline+diesel'!W23</f>
        <v>8.0911222030309714E-6</v>
      </c>
      <c r="X2" s="14">
        <f>'Gasoline+diesel'!X23</f>
        <v>8.142438251789218E-6</v>
      </c>
      <c r="Y2" s="14">
        <f>'Gasoline+diesel'!Y23</f>
        <v>8.1585832942064455E-6</v>
      </c>
      <c r="Z2" s="14">
        <f>'Gasoline+diesel'!Z23</f>
        <v>8.1820155690247958E-6</v>
      </c>
      <c r="AA2" s="14">
        <f>'Gasoline+diesel'!AA23</f>
        <v>8.2246449266366254E-6</v>
      </c>
      <c r="AB2" s="14">
        <f>'Gasoline+diesel'!AB23</f>
        <v>8.2222709390469838E-6</v>
      </c>
      <c r="AC2" s="14">
        <f>'Gasoline+diesel'!AC23</f>
        <v>8.2565057233147475E-6</v>
      </c>
      <c r="AD2" s="14">
        <f>'Gasoline+diesel'!AD23</f>
        <v>8.2794799225529718E-6</v>
      </c>
      <c r="AE2" s="14">
        <f>'Gasoline+diesel'!AE23</f>
        <v>8.298116166691764E-6</v>
      </c>
      <c r="AF2" s="14">
        <f>'Gasoline+diesel'!AF23</f>
        <v>8.3177433404781011E-6</v>
      </c>
    </row>
    <row r="3" spans="1:34" x14ac:dyDescent="0.25">
      <c r="A3" s="13" t="s">
        <v>260</v>
      </c>
      <c r="B3" s="14">
        <f>'Gasoline+diesel'!B24</f>
        <v>9.5793436704401566E-7</v>
      </c>
      <c r="C3" s="14">
        <f>'Gasoline+diesel'!C24</f>
        <v>1.0513851570446827E-6</v>
      </c>
      <c r="D3" s="14">
        <f>'Gasoline+diesel'!D24</f>
        <v>1.0277398145834305E-6</v>
      </c>
      <c r="E3" s="14">
        <f>'Gasoline+diesel'!E24</f>
        <v>9.9513074965073693E-7</v>
      </c>
      <c r="F3" s="14">
        <f>'Gasoline+diesel'!F24</f>
        <v>9.7362285501545569E-7</v>
      </c>
      <c r="G3" s="14">
        <f>'Gasoline+diesel'!G24</f>
        <v>9.3848345534119356E-7</v>
      </c>
      <c r="H3" s="14">
        <f>'Gasoline+diesel'!H24</f>
        <v>9.5805615596488961E-7</v>
      </c>
      <c r="I3" s="14">
        <f>'Gasoline+diesel'!I24</f>
        <v>9.5945299032906873E-7</v>
      </c>
      <c r="J3" s="14">
        <f>'Gasoline+diesel'!J24</f>
        <v>9.78813958193059E-7</v>
      </c>
      <c r="K3" s="14">
        <f>'Gasoline+diesel'!K24</f>
        <v>9.8845421191407218E-7</v>
      </c>
      <c r="L3" s="14">
        <f>'Gasoline+diesel'!L24</f>
        <v>9.9616701674075793E-7</v>
      </c>
      <c r="M3" s="14">
        <f>'Gasoline+diesel'!M24</f>
        <v>1.0110277261538256E-6</v>
      </c>
      <c r="N3" s="14">
        <f>'Gasoline+diesel'!N24</f>
        <v>1.0191061794462472E-6</v>
      </c>
      <c r="O3" s="14">
        <f>'Gasoline+diesel'!O24</f>
        <v>1.0386743908618505E-6</v>
      </c>
      <c r="P3" s="14">
        <f>'Gasoline+diesel'!P24</f>
        <v>1.0496921408198738E-6</v>
      </c>
      <c r="Q3" s="14">
        <f>'Gasoline+diesel'!Q24</f>
        <v>1.0611798270008588E-6</v>
      </c>
      <c r="R3" s="14">
        <f>'Gasoline+diesel'!R24</f>
        <v>1.0750209928573487E-6</v>
      </c>
      <c r="S3" s="14">
        <f>'Gasoline+diesel'!S24</f>
        <v>1.080928938703005E-6</v>
      </c>
      <c r="T3" s="14">
        <f>'Gasoline+diesel'!T24</f>
        <v>1.0925603782068662E-6</v>
      </c>
      <c r="U3" s="14">
        <f>'Gasoline+diesel'!U24</f>
        <v>1.104789277042693E-6</v>
      </c>
      <c r="V3" s="14">
        <f>'Gasoline+diesel'!V24</f>
        <v>1.1085386044432349E-6</v>
      </c>
      <c r="W3" s="14">
        <f>'Gasoline+diesel'!W24</f>
        <v>1.1186722763987702E-6</v>
      </c>
      <c r="X3" s="14">
        <f>'Gasoline+diesel'!X24</f>
        <v>1.1380625474452555E-6</v>
      </c>
      <c r="Y3" s="14">
        <f>'Gasoline+diesel'!Y24</f>
        <v>1.1464417283479191E-6</v>
      </c>
      <c r="Z3" s="14">
        <f>'Gasoline+diesel'!Z24</f>
        <v>1.1574420147931425E-6</v>
      </c>
      <c r="AA3" s="14">
        <f>'Gasoline+diesel'!AA24</f>
        <v>1.1796178641270288E-6</v>
      </c>
      <c r="AB3" s="14">
        <f>'Gasoline+diesel'!AB24</f>
        <v>1.1807997098223372E-6</v>
      </c>
      <c r="AC3" s="14">
        <f>'Gasoline+diesel'!AC24</f>
        <v>1.201522782352736E-6</v>
      </c>
      <c r="AD3" s="14">
        <f>'Gasoline+diesel'!AD24</f>
        <v>1.2171180939383965E-6</v>
      </c>
      <c r="AE3" s="14">
        <f>'Gasoline+diesel'!AE24</f>
        <v>1.2289997944604279E-6</v>
      </c>
      <c r="AF3" s="14">
        <f>'Gasoline+diesel'!AF24</f>
        <v>1.2359753331888391E-6</v>
      </c>
    </row>
    <row r="4" spans="1:34" x14ac:dyDescent="0.25">
      <c r="A4" s="13" t="s">
        <v>261</v>
      </c>
      <c r="B4" s="14">
        <f>'Gasoline+diesel'!B25</f>
        <v>1.3987136264744036E-6</v>
      </c>
      <c r="C4" s="14">
        <f>'Gasoline+diesel'!C25</f>
        <v>1.5351644083605131E-6</v>
      </c>
      <c r="D4" s="14">
        <f>'Gasoline+diesel'!D25</f>
        <v>1.5006390130505353E-6</v>
      </c>
      <c r="E4" s="14">
        <f>'Gasoline+diesel'!E25</f>
        <v>1.5276993227700492E-6</v>
      </c>
      <c r="F4" s="14">
        <f>'Gasoline+diesel'!F25</f>
        <v>1.5700554737990165E-6</v>
      </c>
      <c r="G4" s="14">
        <f>'Gasoline+diesel'!G25</f>
        <v>1.5936292044662865E-6</v>
      </c>
      <c r="H4" s="14">
        <f>'Gasoline+diesel'!H25</f>
        <v>1.6205976154280758E-6</v>
      </c>
      <c r="I4" s="14">
        <f>'Gasoline+diesel'!I25</f>
        <v>1.6225221195163966E-6</v>
      </c>
      <c r="J4" s="14">
        <f>'Gasoline+diesel'!J25</f>
        <v>1.6491990645957066E-6</v>
      </c>
      <c r="K4" s="14">
        <f>'Gasoline+diesel'!K25</f>
        <v>1.6624819696542659E-6</v>
      </c>
      <c r="L4" s="14">
        <f>'Gasoline+diesel'!L25</f>
        <v>1.6807352244620655E-6</v>
      </c>
      <c r="M4" s="14">
        <f>'Gasoline+diesel'!M25</f>
        <v>1.7012114504034237E-6</v>
      </c>
      <c r="N4" s="14">
        <f>'Gasoline+diesel'!N25</f>
        <v>1.7123423475703362E-6</v>
      </c>
      <c r="O4" s="14">
        <f>'Gasoline+diesel'!O25</f>
        <v>1.7403885297617525E-6</v>
      </c>
      <c r="P4" s="14">
        <f>'Gasoline+diesel'!P25</f>
        <v>1.7555694296516001E-6</v>
      </c>
      <c r="Q4" s="14">
        <f>'Gasoline+diesel'!Q25</f>
        <v>1.771397767165194E-6</v>
      </c>
      <c r="R4" s="14">
        <f>'Gasoline+diesel'!R25</f>
        <v>1.7904691384285797E-6</v>
      </c>
      <c r="S4" s="14">
        <f>'Gasoline+diesel'!S25</f>
        <v>1.7986093835671723E-6</v>
      </c>
      <c r="T4" s="14">
        <f>'Gasoline+diesel'!T25</f>
        <v>1.8146357248390869E-6</v>
      </c>
      <c r="U4" s="14">
        <f>'Gasoline+diesel'!U25</f>
        <v>1.831485620362902E-6</v>
      </c>
      <c r="V4" s="14">
        <f>'Gasoline+diesel'!V25</f>
        <v>1.8366516628070233E-6</v>
      </c>
      <c r="W4" s="14">
        <f>'Gasoline+diesel'!W25</f>
        <v>1.8506142924049557E-6</v>
      </c>
      <c r="X4" s="14">
        <f>'Gasoline+diesel'!X25</f>
        <v>1.8773314092045421E-6</v>
      </c>
      <c r="Y4" s="14">
        <f>'Gasoline+diesel'!Y25</f>
        <v>1.8888765305057498E-6</v>
      </c>
      <c r="Z4" s="14">
        <f>'Gasoline+diesel'!Z25</f>
        <v>1.9040335720642611E-6</v>
      </c>
      <c r="AA4" s="14">
        <f>'Gasoline+diesel'!AA25</f>
        <v>1.9345888214478569E-6</v>
      </c>
      <c r="AB4" s="14">
        <f>'Gasoline+diesel'!AB25</f>
        <v>1.936217169554373E-6</v>
      </c>
      <c r="AC4" s="14">
        <f>'Gasoline+diesel'!AC25</f>
        <v>1.9647705621970681E-6</v>
      </c>
      <c r="AD4" s="14">
        <f>'Gasoline+diesel'!AD25</f>
        <v>1.9862587620326388E-6</v>
      </c>
      <c r="AE4" s="14">
        <f>'Gasoline+diesel'!AE25</f>
        <v>2.0026301994531915E-6</v>
      </c>
      <c r="AF4" s="14">
        <f>'Gasoline+diesel'!AF25</f>
        <v>2.0122415044398902E-6</v>
      </c>
    </row>
    <row r="5" spans="1:34" x14ac:dyDescent="0.25">
      <c r="A5" s="13" t="s">
        <v>262</v>
      </c>
      <c r="B5" s="14">
        <f>'Gasoline+diesel'!B26</f>
        <v>1.1728223466782138E-6</v>
      </c>
      <c r="C5" s="14">
        <f>'Gasoline+diesel'!C26</f>
        <v>1.2872364220033546E-6</v>
      </c>
      <c r="D5" s="14">
        <f>'Gasoline+diesel'!D26</f>
        <v>1.2582868540710655E-6</v>
      </c>
      <c r="E5" s="14">
        <f>'Gasoline+diesel'!E26</f>
        <v>1.2271854272989752E-6</v>
      </c>
      <c r="F5" s="14">
        <f>'Gasoline+diesel'!F26</f>
        <v>1.2094639920463952E-6</v>
      </c>
      <c r="G5" s="14">
        <f>'Gasoline+diesel'!G26</f>
        <v>1.1753669868072386E-6</v>
      </c>
      <c r="H5" s="14">
        <f>'Gasoline+diesel'!H26</f>
        <v>1.1991865741400993E-6</v>
      </c>
      <c r="I5" s="14">
        <f>'Gasoline+diesel'!I26</f>
        <v>1.2018614527937789E-6</v>
      </c>
      <c r="J5" s="14">
        <f>'Gasoline+diesel'!J26</f>
        <v>1.2219814530204278E-6</v>
      </c>
      <c r="K5" s="14">
        <f>'Gasoline+diesel'!K26</f>
        <v>1.2339682797645838E-6</v>
      </c>
      <c r="L5" s="14">
        <f>'Gasoline+diesel'!L26</f>
        <v>1.3810010324501001E-6</v>
      </c>
      <c r="M5" s="14">
        <f>'Gasoline+diesel'!M26</f>
        <v>1.3970081461138514E-6</v>
      </c>
      <c r="N5" s="14">
        <f>'Gasoline+diesel'!N26</f>
        <v>1.4070756867286657E-6</v>
      </c>
      <c r="O5" s="14">
        <f>'Gasoline+diesel'!O26</f>
        <v>1.4477211605121036E-6</v>
      </c>
      <c r="P5" s="14">
        <f>'Gasoline+diesel'!P26</f>
        <v>1.4584710022617748E-6</v>
      </c>
      <c r="Q5" s="14">
        <f>'Gasoline+diesel'!Q26</f>
        <v>1.4712973381718554E-6</v>
      </c>
      <c r="R5" s="14">
        <f>'Gasoline+diesel'!R26</f>
        <v>1.4883391000401008E-6</v>
      </c>
      <c r="S5" s="14">
        <f>'Gasoline+diesel'!S26</f>
        <v>1.4943359123503507E-6</v>
      </c>
      <c r="T5" s="14">
        <f>'Gasoline+diesel'!T26</f>
        <v>1.5071337428797955E-6</v>
      </c>
      <c r="U5" s="14">
        <f>'Gasoline+diesel'!U26</f>
        <v>1.5203616676192495E-6</v>
      </c>
      <c r="V5" s="14">
        <f>'Gasoline+diesel'!V26</f>
        <v>1.5219917869414369E-6</v>
      </c>
      <c r="W5" s="14">
        <f>'Gasoline+diesel'!W26</f>
        <v>1.5327647071956696E-6</v>
      </c>
      <c r="X5" s="14">
        <f>'Gasoline+diesel'!X26</f>
        <v>1.5543948070957844E-6</v>
      </c>
      <c r="Y5" s="14">
        <f>'Gasoline+diesel'!Y26</f>
        <v>1.5640716697583821E-6</v>
      </c>
      <c r="Z5" s="14">
        <f>'Gasoline+diesel'!Z26</f>
        <v>1.5756664475500504E-6</v>
      </c>
      <c r="AA5" s="14">
        <f>'Gasoline+diesel'!AA26</f>
        <v>1.5990964994309193E-6</v>
      </c>
      <c r="AB5" s="14">
        <f>'Gasoline+diesel'!AB26</f>
        <v>1.5991567663178287E-6</v>
      </c>
      <c r="AC5" s="14">
        <f>'Gasoline+diesel'!AC26</f>
        <v>1.6195264599688294E-6</v>
      </c>
      <c r="AD5" s="14">
        <f>'Gasoline+diesel'!AD26</f>
        <v>1.6315154574634134E-6</v>
      </c>
      <c r="AE5" s="14">
        <f>'Gasoline+diesel'!AE26</f>
        <v>1.6424362743718761E-6</v>
      </c>
      <c r="AF5" s="14">
        <f>'Gasoline+diesel'!AF26</f>
        <v>1.6543715172308365E-6</v>
      </c>
    </row>
    <row r="6" spans="1:34" x14ac:dyDescent="0.25">
      <c r="A6" s="13" t="s">
        <v>263</v>
      </c>
      <c r="B6" s="14">
        <f>'Gasoline+diesel'!B27</f>
        <v>1.1546992640584622E-6</v>
      </c>
      <c r="C6" s="14">
        <f>'Gasoline+diesel'!C27</f>
        <v>1.2673453514646717E-6</v>
      </c>
      <c r="D6" s="14">
        <f>'Gasoline+diesel'!D27</f>
        <v>1.2388431278492168E-6</v>
      </c>
      <c r="E6" s="14">
        <f>'Gasoline+diesel'!E27</f>
        <v>1.2117738308153752E-6</v>
      </c>
      <c r="F6" s="14">
        <f>'Gasoline+diesel'!F27</f>
        <v>1.1981418283591116E-6</v>
      </c>
      <c r="G6" s="14">
        <f>'Gasoline+diesel'!G27</f>
        <v>1.1680742237893763E-6</v>
      </c>
      <c r="H6" s="14">
        <f>'Gasoline+diesel'!H27</f>
        <v>1.192029277741291E-6</v>
      </c>
      <c r="I6" s="14">
        <f>'Gasoline+diesel'!I27</f>
        <v>1.1948703256058437E-6</v>
      </c>
      <c r="J6" s="14">
        <f>'Gasoline+diesel'!J27</f>
        <v>1.2145714455992604E-6</v>
      </c>
      <c r="K6" s="14">
        <f>'Gasoline+diesel'!K27</f>
        <v>1.226665905600138E-6</v>
      </c>
      <c r="L6" s="14">
        <f>'Gasoline+diesel'!L27</f>
        <v>1.234200006128518E-6</v>
      </c>
      <c r="M6" s="14">
        <f>'Gasoline+diesel'!M27</f>
        <v>1.2499759612045028E-6</v>
      </c>
      <c r="N6" s="14">
        <f>'Gasoline+diesel'!N27</f>
        <v>1.2601372501241228E-6</v>
      </c>
      <c r="O6" s="14">
        <f>'Gasoline+diesel'!O27</f>
        <v>1.2806396591569409E-6</v>
      </c>
      <c r="P6" s="14">
        <f>'Gasoline+diesel'!P27</f>
        <v>1.2910388610407417E-6</v>
      </c>
      <c r="Q6" s="14">
        <f>'Gasoline+diesel'!Q27</f>
        <v>1.3037593387909244E-6</v>
      </c>
      <c r="R6" s="14">
        <f>'Gasoline+diesel'!R27</f>
        <v>1.3209286293746731E-6</v>
      </c>
      <c r="S6" s="14">
        <f>'Gasoline+diesel'!S27</f>
        <v>1.3267748816291367E-6</v>
      </c>
      <c r="T6" s="14">
        <f>'Gasoline+diesel'!T27</f>
        <v>1.3394348836593862E-6</v>
      </c>
      <c r="U6" s="14">
        <f>'Gasoline+diesel'!U27</f>
        <v>1.3524817365013046E-6</v>
      </c>
      <c r="V6" s="14">
        <f>'Gasoline+diesel'!V27</f>
        <v>1.3536670834114882E-6</v>
      </c>
      <c r="W6" s="14">
        <f>'Gasoline+diesel'!W27</f>
        <v>1.3642595682041405E-6</v>
      </c>
      <c r="X6" s="14">
        <f>'Gasoline+diesel'!X27</f>
        <v>1.3857078152167432E-6</v>
      </c>
      <c r="Y6" s="14">
        <f>'Gasoline+diesel'!Y27</f>
        <v>1.3953590219330912E-6</v>
      </c>
      <c r="Z6" s="14">
        <f>'Gasoline+diesel'!Z27</f>
        <v>1.4067423079871337E-6</v>
      </c>
      <c r="AA6" s="14">
        <f>'Gasoline+diesel'!AA27</f>
        <v>1.4297544308977341E-6</v>
      </c>
      <c r="AB6" s="14">
        <f>'Gasoline+diesel'!AB27</f>
        <v>1.429601503134701E-6</v>
      </c>
      <c r="AC6" s="14">
        <f>'Gasoline+diesel'!AC27</f>
        <v>1.4493357394271578E-6</v>
      </c>
      <c r="AD6" s="14">
        <f>'Gasoline+diesel'!AD27</f>
        <v>1.4603103441316116E-6</v>
      </c>
      <c r="AE6" s="14">
        <f>'Gasoline+diesel'!AE27</f>
        <v>1.4707451702613667E-6</v>
      </c>
      <c r="AF6" s="14">
        <f>'Gasoline+diesel'!AF27</f>
        <v>1.4832818269024278E-6</v>
      </c>
    </row>
    <row r="7" spans="1:34" x14ac:dyDescent="0.25">
      <c r="A7" s="13" t="s">
        <v>264</v>
      </c>
      <c r="B7">
        <f>B6</f>
        <v>1.1546992640584622E-6</v>
      </c>
      <c r="C7" s="153">
        <f t="shared" ref="C7:AF7" si="0">C6</f>
        <v>1.2673453514646717E-6</v>
      </c>
      <c r="D7" s="153">
        <f t="shared" si="0"/>
        <v>1.2388431278492168E-6</v>
      </c>
      <c r="E7" s="153">
        <f t="shared" si="0"/>
        <v>1.2117738308153752E-6</v>
      </c>
      <c r="F7" s="153">
        <f t="shared" si="0"/>
        <v>1.1981418283591116E-6</v>
      </c>
      <c r="G7" s="153">
        <f t="shared" si="0"/>
        <v>1.1680742237893763E-6</v>
      </c>
      <c r="H7" s="153">
        <f t="shared" si="0"/>
        <v>1.192029277741291E-6</v>
      </c>
      <c r="I7" s="153">
        <f t="shared" si="0"/>
        <v>1.1948703256058437E-6</v>
      </c>
      <c r="J7" s="153">
        <f t="shared" si="0"/>
        <v>1.2145714455992604E-6</v>
      </c>
      <c r="K7" s="153">
        <f t="shared" si="0"/>
        <v>1.226665905600138E-6</v>
      </c>
      <c r="L7" s="153">
        <f t="shared" si="0"/>
        <v>1.234200006128518E-6</v>
      </c>
      <c r="M7" s="153">
        <f t="shared" si="0"/>
        <v>1.2499759612045028E-6</v>
      </c>
      <c r="N7" s="153">
        <f t="shared" si="0"/>
        <v>1.2601372501241228E-6</v>
      </c>
      <c r="O7" s="153">
        <f t="shared" si="0"/>
        <v>1.2806396591569409E-6</v>
      </c>
      <c r="P7" s="153">
        <f t="shared" si="0"/>
        <v>1.2910388610407417E-6</v>
      </c>
      <c r="Q7" s="153">
        <f t="shared" si="0"/>
        <v>1.3037593387909244E-6</v>
      </c>
      <c r="R7" s="153">
        <f t="shared" si="0"/>
        <v>1.3209286293746731E-6</v>
      </c>
      <c r="S7" s="153">
        <f t="shared" si="0"/>
        <v>1.3267748816291367E-6</v>
      </c>
      <c r="T7" s="153">
        <f t="shared" si="0"/>
        <v>1.3394348836593862E-6</v>
      </c>
      <c r="U7" s="153">
        <f t="shared" si="0"/>
        <v>1.3524817365013046E-6</v>
      </c>
      <c r="V7" s="153">
        <f t="shared" si="0"/>
        <v>1.3536670834114882E-6</v>
      </c>
      <c r="W7" s="153">
        <f t="shared" si="0"/>
        <v>1.3642595682041405E-6</v>
      </c>
      <c r="X7" s="153">
        <f t="shared" si="0"/>
        <v>1.3857078152167432E-6</v>
      </c>
      <c r="Y7" s="153">
        <f t="shared" si="0"/>
        <v>1.3953590219330912E-6</v>
      </c>
      <c r="Z7" s="153">
        <f t="shared" si="0"/>
        <v>1.4067423079871337E-6</v>
      </c>
      <c r="AA7" s="153">
        <f t="shared" si="0"/>
        <v>1.4297544308977341E-6</v>
      </c>
      <c r="AB7" s="153">
        <f t="shared" si="0"/>
        <v>1.429601503134701E-6</v>
      </c>
      <c r="AC7" s="153">
        <f t="shared" si="0"/>
        <v>1.4493357394271578E-6</v>
      </c>
      <c r="AD7" s="153">
        <f t="shared" si="0"/>
        <v>1.4603103441316116E-6</v>
      </c>
      <c r="AE7" s="153">
        <f t="shared" si="0"/>
        <v>1.4707451702613667E-6</v>
      </c>
      <c r="AF7" s="153">
        <f t="shared" si="0"/>
        <v>1.4832818269024278E-6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AF9" si="1">B7</f>
        <v>1.1546992640584622E-6</v>
      </c>
      <c r="C9">
        <f t="shared" si="1"/>
        <v>1.2673453514646717E-6</v>
      </c>
      <c r="D9">
        <f t="shared" si="1"/>
        <v>1.2388431278492168E-6</v>
      </c>
      <c r="E9">
        <f t="shared" si="1"/>
        <v>1.2117738308153752E-6</v>
      </c>
      <c r="F9">
        <f t="shared" si="1"/>
        <v>1.1981418283591116E-6</v>
      </c>
      <c r="G9">
        <f t="shared" si="1"/>
        <v>1.1680742237893763E-6</v>
      </c>
      <c r="H9">
        <f t="shared" si="1"/>
        <v>1.192029277741291E-6</v>
      </c>
      <c r="I9">
        <f t="shared" si="1"/>
        <v>1.1948703256058437E-6</v>
      </c>
      <c r="J9">
        <f t="shared" si="1"/>
        <v>1.2145714455992604E-6</v>
      </c>
      <c r="K9">
        <f t="shared" si="1"/>
        <v>1.226665905600138E-6</v>
      </c>
      <c r="L9">
        <f t="shared" si="1"/>
        <v>1.234200006128518E-6</v>
      </c>
      <c r="M9">
        <f t="shared" si="1"/>
        <v>1.2499759612045028E-6</v>
      </c>
      <c r="N9">
        <f t="shared" si="1"/>
        <v>1.2601372501241228E-6</v>
      </c>
      <c r="O9">
        <f t="shared" si="1"/>
        <v>1.2806396591569409E-6</v>
      </c>
      <c r="P9">
        <f t="shared" si="1"/>
        <v>1.2910388610407417E-6</v>
      </c>
      <c r="Q9">
        <f t="shared" si="1"/>
        <v>1.3037593387909244E-6</v>
      </c>
      <c r="R9">
        <f t="shared" si="1"/>
        <v>1.3209286293746731E-6</v>
      </c>
      <c r="S9">
        <f t="shared" si="1"/>
        <v>1.3267748816291367E-6</v>
      </c>
      <c r="T9">
        <f t="shared" si="1"/>
        <v>1.3394348836593862E-6</v>
      </c>
      <c r="U9">
        <f t="shared" si="1"/>
        <v>1.3524817365013046E-6</v>
      </c>
      <c r="V9">
        <f t="shared" si="1"/>
        <v>1.3536670834114882E-6</v>
      </c>
      <c r="W9">
        <f t="shared" si="1"/>
        <v>1.3642595682041405E-6</v>
      </c>
      <c r="X9">
        <f t="shared" si="1"/>
        <v>1.3857078152167432E-6</v>
      </c>
      <c r="Y9">
        <f t="shared" si="1"/>
        <v>1.3953590219330912E-6</v>
      </c>
      <c r="Z9">
        <f t="shared" si="1"/>
        <v>1.4067423079871337E-6</v>
      </c>
      <c r="AA9">
        <f t="shared" si="1"/>
        <v>1.4297544308977341E-6</v>
      </c>
      <c r="AB9">
        <f t="shared" si="1"/>
        <v>1.429601503134701E-6</v>
      </c>
      <c r="AC9">
        <f t="shared" si="1"/>
        <v>1.4493357394271578E-6</v>
      </c>
      <c r="AD9">
        <f t="shared" si="1"/>
        <v>1.4603103441316116E-6</v>
      </c>
      <c r="AE9">
        <f t="shared" si="1"/>
        <v>1.4707451702613667E-6</v>
      </c>
      <c r="AF9">
        <f t="shared" si="1"/>
        <v>1.4832818269024278E-6</v>
      </c>
    </row>
  </sheetData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2" sqref="B2:AF2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'Gasoline+diesel'!B12</f>
        <v>7.6637518335536295E-6</v>
      </c>
      <c r="C2" s="39">
        <f>'Gasoline+diesel'!C12</f>
        <v>7.4268748582215746E-6</v>
      </c>
      <c r="D2" s="39">
        <f>'Gasoline+diesel'!D12</f>
        <v>7.3503182014784288E-6</v>
      </c>
      <c r="E2" s="39">
        <f>'Gasoline+diesel'!E12</f>
        <v>7.4659497232991339E-6</v>
      </c>
      <c r="F2" s="39">
        <f>'Gasoline+diesel'!F12</f>
        <v>7.6137762342358307E-6</v>
      </c>
      <c r="G2" s="39">
        <f>'Gasoline+diesel'!G12</f>
        <v>7.7268329239095622E-6</v>
      </c>
      <c r="H2" s="39">
        <f>'Gasoline+diesel'!H12</f>
        <v>7.7909456484032671E-6</v>
      </c>
      <c r="I2" s="39">
        <f>'Gasoline+diesel'!I12</f>
        <v>7.8041557525696163E-6</v>
      </c>
      <c r="J2" s="39">
        <f>'Gasoline+diesel'!J12</f>
        <v>7.856886045086633E-6</v>
      </c>
      <c r="K2" s="39">
        <f>'Gasoline+diesel'!K12</f>
        <v>7.8905910306136637E-6</v>
      </c>
      <c r="L2" s="39">
        <f>'Gasoline+diesel'!L12</f>
        <v>8.2870636172348427E-6</v>
      </c>
      <c r="M2" s="39">
        <f>'Gasoline+diesel'!M12</f>
        <v>8.3219449877822262E-6</v>
      </c>
      <c r="N2" s="39">
        <f>'Gasoline+diesel'!N12</f>
        <v>8.3413185461967431E-6</v>
      </c>
      <c r="O2" s="39">
        <f>'Gasoline+diesel'!O12</f>
        <v>8.4433179940260666E-6</v>
      </c>
      <c r="P2" s="39">
        <f>'Gasoline+diesel'!P12</f>
        <v>8.4642038808924109E-6</v>
      </c>
      <c r="Q2" s="39">
        <f>'Gasoline+diesel'!Q12</f>
        <v>8.4907713964682983E-6</v>
      </c>
      <c r="R2" s="39">
        <f>'Gasoline+diesel'!R12</f>
        <v>8.5277442189301766E-6</v>
      </c>
      <c r="S2" s="39">
        <f>'Gasoline+diesel'!S12</f>
        <v>8.5545163063064087E-6</v>
      </c>
      <c r="T2" s="39">
        <f>'Gasoline+diesel'!T12</f>
        <v>8.5829752365201987E-6</v>
      </c>
      <c r="U2" s="39">
        <f>'Gasoline+diesel'!U12</f>
        <v>8.608581951290918E-6</v>
      </c>
      <c r="V2" s="39">
        <f>'Gasoline+diesel'!V12</f>
        <v>8.6085735300325103E-6</v>
      </c>
      <c r="W2" s="39">
        <f>'Gasoline+diesel'!W12</f>
        <v>8.6184813348834613E-6</v>
      </c>
      <c r="X2" s="39">
        <f>'Gasoline+diesel'!X12</f>
        <v>8.6764492614553127E-6</v>
      </c>
      <c r="Y2" s="39">
        <f>'Gasoline+diesel'!Y12</f>
        <v>8.6946871160054627E-6</v>
      </c>
      <c r="Z2" s="39">
        <f>'Gasoline+diesel'!Z12</f>
        <v>8.7211568154260247E-6</v>
      </c>
      <c r="AA2" s="39">
        <f>'Gasoline+diesel'!AA12</f>
        <v>8.7693120325879972E-6</v>
      </c>
      <c r="AB2" s="39">
        <f>'Gasoline+diesel'!AB12</f>
        <v>8.7666303152381823E-6</v>
      </c>
      <c r="AC2" s="39">
        <f>'Gasoline+diesel'!AC12</f>
        <v>8.8053028067619574E-6</v>
      </c>
      <c r="AD2" s="39">
        <f>'Gasoline+diesel'!AD12</f>
        <v>8.8312550522429473E-6</v>
      </c>
      <c r="AE2" s="39">
        <f>'Gasoline+diesel'!AE12</f>
        <v>8.8523070322366161E-6</v>
      </c>
      <c r="AF2" s="39">
        <f>'Gasoline+diesel'!AF12</f>
        <v>8.8744783918091244E-6</v>
      </c>
      <c r="AG2" s="39"/>
      <c r="AH2" s="39"/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D2" sqref="D2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'Gasoline+diesel'!B8</f>
        <v>4.0600837049927976E-6</v>
      </c>
      <c r="C2" s="39">
        <f>'Gasoline+diesel'!C8</f>
        <v>4.1194722139229872E-6</v>
      </c>
      <c r="D2" s="39">
        <f>'Gasoline+diesel'!D8</f>
        <v>4.1022298620872634E-6</v>
      </c>
      <c r="E2" s="39">
        <f>'Gasoline+diesel'!E8</f>
        <v>4.1104870328877696E-6</v>
      </c>
      <c r="F2" s="39">
        <f>'Gasoline+diesel'!F8</f>
        <v>4.1165338363459857E-6</v>
      </c>
      <c r="G2" s="39">
        <f>'Gasoline+diesel'!G8</f>
        <v>4.1252381053311623E-6</v>
      </c>
      <c r="H2" s="39">
        <f>'Gasoline+diesel'!H8</f>
        <v>4.1352919869761127E-6</v>
      </c>
      <c r="I2" s="39">
        <f>'Gasoline+diesel'!I8</f>
        <v>4.1393136702090089E-6</v>
      </c>
      <c r="J2" s="39">
        <f>'Gasoline+diesel'!J8</f>
        <v>4.1464911315372638E-6</v>
      </c>
      <c r="K2" s="39">
        <f>'Gasoline+diesel'!K8</f>
        <v>4.1516408611418789E-6</v>
      </c>
      <c r="L2" s="39">
        <f>'Gasoline+diesel'!L8</f>
        <v>4.241100226703248E-6</v>
      </c>
      <c r="M2" s="39">
        <f>'Gasoline+diesel'!M8</f>
        <v>4.2451438900470078E-6</v>
      </c>
      <c r="N2" s="39">
        <f>'Gasoline+diesel'!N8</f>
        <v>4.2480204554469429E-6</v>
      </c>
      <c r="O2" s="39">
        <f>'Gasoline+diesel'!O8</f>
        <v>4.2679089496000885E-6</v>
      </c>
      <c r="P2" s="39">
        <f>'Gasoline+diesel'!P8</f>
        <v>4.2729609172814682E-6</v>
      </c>
      <c r="Q2" s="39">
        <f>'Gasoline+diesel'!Q8</f>
        <v>4.2791521511051272E-6</v>
      </c>
      <c r="R2" s="39">
        <f>'Gasoline+diesel'!R8</f>
        <v>4.2849883662404498E-6</v>
      </c>
      <c r="S2" s="39">
        <f>'Gasoline+diesel'!S8</f>
        <v>4.2886343080622267E-6</v>
      </c>
      <c r="T2" s="39">
        <f>'Gasoline+diesel'!T8</f>
        <v>4.2957532283031325E-6</v>
      </c>
      <c r="U2" s="39">
        <f>'Gasoline+diesel'!U8</f>
        <v>4.3025689487529307E-6</v>
      </c>
      <c r="V2" s="39">
        <f>'Gasoline+diesel'!V8</f>
        <v>4.3067038452741245E-6</v>
      </c>
      <c r="W2" s="39">
        <f>'Gasoline+diesel'!W8</f>
        <v>4.3121831798195315E-6</v>
      </c>
      <c r="X2" s="39">
        <f>'Gasoline+diesel'!X8</f>
        <v>4.3218105167388146E-6</v>
      </c>
      <c r="Y2" s="39">
        <f>'Gasoline+diesel'!Y8</f>
        <v>4.327967801084308E-6</v>
      </c>
      <c r="Z2" s="39">
        <f>'Gasoline+diesel'!Z8</f>
        <v>4.3330928423575785E-6</v>
      </c>
      <c r="AA2" s="39">
        <f>'Gasoline+diesel'!AA8</f>
        <v>4.338142875595757E-6</v>
      </c>
      <c r="AB2" s="39">
        <f>'Gasoline+diesel'!AB8</f>
        <v>4.345470159549876E-6</v>
      </c>
      <c r="AC2" s="39">
        <f>'Gasoline+diesel'!AC8</f>
        <v>4.351531060262915E-6</v>
      </c>
      <c r="AD2" s="39">
        <f>'Gasoline+diesel'!AD8</f>
        <v>4.3592231802046113E-6</v>
      </c>
      <c r="AE2" s="39">
        <f>'Gasoline+diesel'!AE8</f>
        <v>4.3652584495452469E-6</v>
      </c>
      <c r="AF2" s="39">
        <f>'Gasoline+diesel'!AF8</f>
        <v>4.3718105295673822E-6</v>
      </c>
      <c r="AG2" s="39"/>
      <c r="AH2" s="39"/>
    </row>
    <row r="3" spans="1:34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3" t="s">
        <v>264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2" sqref="B2:AF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4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259</v>
      </c>
      <c r="B2" s="39">
        <f>Jetkerosene!B10</f>
        <v>1.7713993971129463E-6</v>
      </c>
      <c r="C2" s="39">
        <f>Jetkerosene!C10</f>
        <v>2.6360218137939152E-6</v>
      </c>
      <c r="D2" s="39">
        <f>Jetkerosene!D10</f>
        <v>2.5834805564136643E-6</v>
      </c>
      <c r="E2" s="39">
        <f>Jetkerosene!E10</f>
        <v>2.6086419810496713E-6</v>
      </c>
      <c r="F2" s="39">
        <f>Jetkerosene!F10</f>
        <v>2.6270679278029263E-6</v>
      </c>
      <c r="G2" s="39">
        <f>Jetkerosene!G10</f>
        <v>2.6535917594364729E-6</v>
      </c>
      <c r="H2" s="39">
        <f>Jetkerosene!H10</f>
        <v>2.6842281591695682E-6</v>
      </c>
      <c r="I2" s="39">
        <f>Jetkerosene!I10</f>
        <v>2.6964831169534386E-6</v>
      </c>
      <c r="J2" s="39">
        <f>Jetkerosene!J10</f>
        <v>2.7183544281630462E-6</v>
      </c>
      <c r="K2" s="39">
        <f>Jetkerosene!K10</f>
        <v>2.7340467925906275E-6</v>
      </c>
      <c r="L2" s="39">
        <f>Jetkerosene!L10</f>
        <v>3.006649254007491E-6</v>
      </c>
      <c r="M2" s="39">
        <f>Jetkerosene!M10</f>
        <v>3.0189711900477575E-6</v>
      </c>
      <c r="N2" s="39">
        <f>Jetkerosene!N10</f>
        <v>3.0277367206719483E-6</v>
      </c>
      <c r="O2" s="39">
        <f>Jetkerosene!O10</f>
        <v>3.0883413586100865E-6</v>
      </c>
      <c r="P2" s="39">
        <f>Jetkerosene!P10</f>
        <v>3.1037358208477796E-6</v>
      </c>
      <c r="Q2" s="39">
        <f>Jetkerosene!Q10</f>
        <v>3.1226018788501587E-6</v>
      </c>
      <c r="R2" s="39">
        <f>Jetkerosene!R10</f>
        <v>3.1403861164340477E-6</v>
      </c>
      <c r="S2" s="39">
        <f>Jetkerosene!S10</f>
        <v>3.1514961070824521E-6</v>
      </c>
      <c r="T2" s="39">
        <f>Jetkerosene!T10</f>
        <v>3.1731890306586882E-6</v>
      </c>
      <c r="U2" s="39">
        <f>Jetkerosene!U10</f>
        <v>3.1939580374505995E-6</v>
      </c>
      <c r="V2" s="39">
        <f>Jetkerosene!V10</f>
        <v>3.2065579811491522E-6</v>
      </c>
      <c r="W2" s="39">
        <f>Jetkerosene!W10</f>
        <v>3.223254724688873E-6</v>
      </c>
      <c r="X2" s="39">
        <f>Jetkerosene!X10</f>
        <v>3.2525913483572526E-6</v>
      </c>
      <c r="Y2" s="39">
        <f>Jetkerosene!Y10</f>
        <v>3.2713539547952972E-6</v>
      </c>
      <c r="Z2" s="39">
        <f>Jetkerosene!Z10</f>
        <v>3.28697108842004E-6</v>
      </c>
      <c r="AA2" s="39">
        <f>Jetkerosene!AA10</f>
        <v>3.3023596559817012E-6</v>
      </c>
      <c r="AB2" s="39">
        <f>Jetkerosene!AB10</f>
        <v>3.3246875098498671E-6</v>
      </c>
      <c r="AC2" s="39">
        <f>Jetkerosene!AC10</f>
        <v>3.3431564140546947E-6</v>
      </c>
      <c r="AD2" s="39">
        <f>Jetkerosene!AD10</f>
        <v>3.3665960038222052E-6</v>
      </c>
      <c r="AE2" s="39">
        <f>Jetkerosene!AE10</f>
        <v>3.3849868035696295E-6</v>
      </c>
      <c r="AF2" s="39">
        <f>Jetkerosene!AF10</f>
        <v>3.4049524397020391E-6</v>
      </c>
      <c r="AG2" s="39"/>
      <c r="AH2" s="39"/>
    </row>
    <row r="3" spans="1:34" x14ac:dyDescent="0.25">
      <c r="A3" s="13" t="s">
        <v>260</v>
      </c>
      <c r="B3" s="31">
        <f>Jetkerosene!B11</f>
        <v>2.2192479148546679E-6</v>
      </c>
      <c r="C3" s="31">
        <f>Jetkerosene!C11</f>
        <v>1.8546986827679382E-6</v>
      </c>
      <c r="D3" s="31">
        <f>Jetkerosene!D11</f>
        <v>2.2925934774856623E-6</v>
      </c>
      <c r="E3" s="31">
        <f>Jetkerosene!E11</f>
        <v>2.2410337255371413E-6</v>
      </c>
      <c r="F3" s="31">
        <f>Jetkerosene!F11</f>
        <v>2.3189098088999309E-6</v>
      </c>
      <c r="G3" s="31">
        <f>Jetkerosene!G11</f>
        <v>2.4184687311355701E-6</v>
      </c>
      <c r="H3" s="31">
        <f>Jetkerosene!H11</f>
        <v>2.4946107039395266E-6</v>
      </c>
      <c r="I3" s="31">
        <f>Jetkerosene!I11</f>
        <v>2.5377896554803438E-6</v>
      </c>
      <c r="J3" s="31">
        <f>Jetkerosene!J11</f>
        <v>2.5466864611012624E-6</v>
      </c>
      <c r="K3" s="31">
        <f>Jetkerosene!K11</f>
        <v>2.5821995166343946E-6</v>
      </c>
      <c r="L3" s="31">
        <f>Jetkerosene!L11</f>
        <v>2.604899315281987E-6</v>
      </c>
      <c r="M3" s="31">
        <f>Jetkerosene!M11</f>
        <v>2.8719176137581239E-6</v>
      </c>
      <c r="N3" s="31">
        <f>Jetkerosene!N11</f>
        <v>2.8954096899479401E-6</v>
      </c>
      <c r="O3" s="31">
        <f>Jetkerosene!O11</f>
        <v>2.9084574889076578E-6</v>
      </c>
      <c r="P3" s="31">
        <f>Jetkerosene!P11</f>
        <v>2.9771525763461112E-6</v>
      </c>
      <c r="Q3" s="31">
        <f>Jetkerosene!Q11</f>
        <v>2.9912189056748088E-6</v>
      </c>
      <c r="R3" s="31">
        <f>Jetkerosene!R11</f>
        <v>3.0091117261198968E-6</v>
      </c>
      <c r="S3" s="31">
        <f>Jetkerosene!S11</f>
        <v>3.0340123635833001E-6</v>
      </c>
      <c r="T3" s="31">
        <f>Jetkerosene!T11</f>
        <v>3.0520429600459182E-6</v>
      </c>
      <c r="U3" s="31">
        <f>Jetkerosene!U11</f>
        <v>3.0712096196803155E-6</v>
      </c>
      <c r="V3" s="31">
        <f>Jetkerosene!V11</f>
        <v>3.0884553552957552E-6</v>
      </c>
      <c r="W3" s="31">
        <f>Jetkerosene!W11</f>
        <v>3.0884496837054216E-6</v>
      </c>
      <c r="X3" s="31">
        <f>Jetkerosene!X11</f>
        <v>3.0951224406177745E-6</v>
      </c>
      <c r="Y3" s="31">
        <f>Jetkerosene!Y11</f>
        <v>3.1341629635737683E-6</v>
      </c>
      <c r="Z3" s="31">
        <f>Jetkerosene!Z11</f>
        <v>3.1464458831353387E-6</v>
      </c>
      <c r="AA3" s="31">
        <f>Jetkerosene!AA11</f>
        <v>3.1642728258772995E-6</v>
      </c>
      <c r="AB3" s="31">
        <f>Jetkerosene!AB11</f>
        <v>3.1967046372641066E-6</v>
      </c>
      <c r="AC3" s="31">
        <f>Jetkerosene!AC11</f>
        <v>3.1948985411356381E-6</v>
      </c>
      <c r="AD3" s="31">
        <f>Jetkerosene!AD11</f>
        <v>3.2209438800391777E-6</v>
      </c>
      <c r="AE3" s="31">
        <f>Jetkerosene!AE11</f>
        <v>3.2384223253688411E-6</v>
      </c>
      <c r="AF3" s="31">
        <f>Jetkerosene!AF11</f>
        <v>3.2526005159100042E-6</v>
      </c>
    </row>
    <row r="4" spans="1:34" x14ac:dyDescent="0.25">
      <c r="A4" s="13" t="s">
        <v>261</v>
      </c>
      <c r="B4" s="39">
        <f>Jetkerosene!B12</f>
        <v>1.7609083970444788E-6</v>
      </c>
      <c r="C4" s="39">
        <f>Jetkerosene!C12</f>
        <v>1.4716492297289237E-6</v>
      </c>
      <c r="D4" s="39">
        <f>Jetkerosene!D12</f>
        <v>1.8191059585960138E-6</v>
      </c>
      <c r="E4" s="39">
        <f>Jetkerosene!E12</f>
        <v>1.7781948014657253E-6</v>
      </c>
      <c r="F4" s="39">
        <f>Jetkerosene!F12</f>
        <v>1.83998719888314E-6</v>
      </c>
      <c r="G4" s="39">
        <f>Jetkerosene!G12</f>
        <v>1.9189842955986347E-6</v>
      </c>
      <c r="H4" s="39">
        <f>Jetkerosene!H12</f>
        <v>1.9794007269403314E-6</v>
      </c>
      <c r="I4" s="39">
        <f>Jetkerosene!I12</f>
        <v>2.0136619637471187E-6</v>
      </c>
      <c r="J4" s="39">
        <f>Jetkerosene!J12</f>
        <v>2.0207213191349873E-6</v>
      </c>
      <c r="K4" s="39">
        <f>Jetkerosene!K12</f>
        <v>2.0488998913775994E-6</v>
      </c>
      <c r="L4" s="39">
        <f>Jetkerosene!L12</f>
        <v>2.066911518551926E-6</v>
      </c>
      <c r="M4" s="39">
        <f>Jetkerosene!M12</f>
        <v>2.2787827388891779E-6</v>
      </c>
      <c r="N4" s="39">
        <f>Jetkerosene!N12</f>
        <v>2.2974230151511314E-6</v>
      </c>
      <c r="O4" s="39">
        <f>Jetkerosene!O12</f>
        <v>2.3077760625043903E-6</v>
      </c>
      <c r="P4" s="39">
        <f>Jetkerosene!P12</f>
        <v>2.362283607829267E-6</v>
      </c>
      <c r="Q4" s="39">
        <f>Jetkerosene!Q12</f>
        <v>2.3734448292794284E-6</v>
      </c>
      <c r="R4" s="39">
        <f>Jetkerosene!R12</f>
        <v>2.3876422596600834E-6</v>
      </c>
      <c r="S4" s="39">
        <f>Jetkerosene!S12</f>
        <v>2.407400188149084E-6</v>
      </c>
      <c r="T4" s="39">
        <f>Jetkerosene!T12</f>
        <v>2.4217069397752629E-6</v>
      </c>
      <c r="U4" s="39">
        <f>Jetkerosene!U12</f>
        <v>2.4369151243442754E-6</v>
      </c>
      <c r="V4" s="39">
        <f>Jetkerosene!V12</f>
        <v>2.4505991118137129E-6</v>
      </c>
      <c r="W4" s="39">
        <f>Jetkerosene!W12</f>
        <v>2.4505946115724485E-6</v>
      </c>
      <c r="X4" s="39">
        <f>Jetkerosene!X12</f>
        <v>2.4558892492736898E-6</v>
      </c>
      <c r="Y4" s="39">
        <f>Jetkerosene!Y12</f>
        <v>2.4868667638803515E-6</v>
      </c>
      <c r="Z4" s="39">
        <f>Jetkerosene!Z12</f>
        <v>2.4966129017730227E-6</v>
      </c>
      <c r="AA4" s="39">
        <f>Jetkerosene!AA12</f>
        <v>2.5107580601205096E-6</v>
      </c>
      <c r="AB4" s="39">
        <f>Jetkerosene!AB12</f>
        <v>2.5364917551349925E-6</v>
      </c>
      <c r="AC4" s="39">
        <f>Jetkerosene!AC12</f>
        <v>2.5350586706124377E-6</v>
      </c>
      <c r="AD4" s="39">
        <f>Jetkerosene!AD12</f>
        <v>2.55572488625789E-6</v>
      </c>
      <c r="AE4" s="39">
        <f>Jetkerosene!AE12</f>
        <v>2.5695935220881989E-6</v>
      </c>
      <c r="AF4" s="39">
        <f>Jetkerosene!AF12</f>
        <v>2.5808435021430236E-6</v>
      </c>
    </row>
    <row r="5" spans="1:34" x14ac:dyDescent="0.25">
      <c r="A5" s="13" t="s">
        <v>262</v>
      </c>
      <c r="B5" s="39">
        <f>Jetkerosene!B13</f>
        <v>1.7609083970444788E-6</v>
      </c>
      <c r="C5" s="39">
        <f>Jetkerosene!C13</f>
        <v>1.4716492297289237E-6</v>
      </c>
      <c r="D5" s="39">
        <f>Jetkerosene!D13</f>
        <v>1.8191059585960138E-6</v>
      </c>
      <c r="E5" s="39">
        <f>Jetkerosene!E13</f>
        <v>1.7781948014657253E-6</v>
      </c>
      <c r="F5" s="39">
        <f>Jetkerosene!F13</f>
        <v>1.83998719888314E-6</v>
      </c>
      <c r="G5" s="39">
        <f>Jetkerosene!G13</f>
        <v>1.9189842955986347E-6</v>
      </c>
      <c r="H5" s="39">
        <f>Jetkerosene!H13</f>
        <v>1.9794007269403314E-6</v>
      </c>
      <c r="I5" s="39">
        <f>Jetkerosene!I13</f>
        <v>2.0136619637471187E-6</v>
      </c>
      <c r="J5" s="39">
        <f>Jetkerosene!J13</f>
        <v>2.0207213191349873E-6</v>
      </c>
      <c r="K5" s="39">
        <f>Jetkerosene!K13</f>
        <v>2.0488998913775994E-6</v>
      </c>
      <c r="L5" s="39">
        <f>Jetkerosene!L13</f>
        <v>2.066911518551926E-6</v>
      </c>
      <c r="M5" s="39">
        <f>Jetkerosene!M13</f>
        <v>2.2787827388891779E-6</v>
      </c>
      <c r="N5" s="39">
        <f>Jetkerosene!N13</f>
        <v>2.2974230151511314E-6</v>
      </c>
      <c r="O5" s="39">
        <f>Jetkerosene!O13</f>
        <v>2.3077760625043903E-6</v>
      </c>
      <c r="P5" s="39">
        <f>Jetkerosene!P13</f>
        <v>2.362283607829267E-6</v>
      </c>
      <c r="Q5" s="39">
        <f>Jetkerosene!Q13</f>
        <v>2.3734448292794284E-6</v>
      </c>
      <c r="R5" s="39">
        <f>Jetkerosene!R13</f>
        <v>2.3876422596600834E-6</v>
      </c>
      <c r="S5" s="39">
        <f>Jetkerosene!S13</f>
        <v>2.407400188149084E-6</v>
      </c>
      <c r="T5" s="39">
        <f>Jetkerosene!T13</f>
        <v>2.4217069397752629E-6</v>
      </c>
      <c r="U5" s="39">
        <f>Jetkerosene!U13</f>
        <v>2.4369151243442754E-6</v>
      </c>
      <c r="V5" s="39">
        <f>Jetkerosene!V13</f>
        <v>2.4505991118137129E-6</v>
      </c>
      <c r="W5" s="39">
        <f>Jetkerosene!W13</f>
        <v>2.4505946115724485E-6</v>
      </c>
      <c r="X5" s="39">
        <f>Jetkerosene!X13</f>
        <v>2.4558892492736898E-6</v>
      </c>
      <c r="Y5" s="39">
        <f>Jetkerosene!Y13</f>
        <v>2.4868667638803515E-6</v>
      </c>
      <c r="Z5" s="39">
        <f>Jetkerosene!Z13</f>
        <v>2.4966129017730227E-6</v>
      </c>
      <c r="AA5" s="39">
        <f>Jetkerosene!AA13</f>
        <v>2.5107580601205096E-6</v>
      </c>
      <c r="AB5" s="39">
        <f>Jetkerosene!AB13</f>
        <v>2.5364917551349925E-6</v>
      </c>
      <c r="AC5" s="39">
        <f>Jetkerosene!AC13</f>
        <v>2.5350586706124377E-6</v>
      </c>
      <c r="AD5" s="39">
        <f>Jetkerosene!AD13</f>
        <v>2.55572488625789E-6</v>
      </c>
      <c r="AE5" s="39">
        <f>Jetkerosene!AE13</f>
        <v>2.5695935220881989E-6</v>
      </c>
      <c r="AF5" s="39">
        <f>Jetkerosene!AF13</f>
        <v>2.5808435021430236E-6</v>
      </c>
    </row>
    <row r="6" spans="1:34" x14ac:dyDescent="0.25">
      <c r="A6" s="13" t="s">
        <v>263</v>
      </c>
      <c r="B6" s="31">
        <f>Jetkerosene!B14</f>
        <v>2.2192479148546679E-6</v>
      </c>
      <c r="C6" s="31">
        <f>Jetkerosene!C14</f>
        <v>1.8546986827679382E-6</v>
      </c>
      <c r="D6" s="31">
        <f>Jetkerosene!D14</f>
        <v>2.2925934774856623E-6</v>
      </c>
      <c r="E6" s="31">
        <f>Jetkerosene!E14</f>
        <v>2.2410337255371413E-6</v>
      </c>
      <c r="F6" s="31">
        <f>Jetkerosene!F14</f>
        <v>2.3189098088999309E-6</v>
      </c>
      <c r="G6" s="31">
        <f>Jetkerosene!G14</f>
        <v>2.4184687311355701E-6</v>
      </c>
      <c r="H6" s="31">
        <f>Jetkerosene!H14</f>
        <v>2.4946107039395266E-6</v>
      </c>
      <c r="I6" s="31">
        <f>Jetkerosene!I14</f>
        <v>2.5377896554803438E-6</v>
      </c>
      <c r="J6" s="31">
        <f>Jetkerosene!J14</f>
        <v>2.5466864611012624E-6</v>
      </c>
      <c r="K6" s="31">
        <f>Jetkerosene!K14</f>
        <v>2.5821995166343946E-6</v>
      </c>
      <c r="L6" s="31">
        <f>Jetkerosene!L14</f>
        <v>2.604899315281987E-6</v>
      </c>
      <c r="M6" s="31">
        <f>Jetkerosene!M14</f>
        <v>2.8719176137581239E-6</v>
      </c>
      <c r="N6" s="31">
        <f>Jetkerosene!N14</f>
        <v>2.8954096899479401E-6</v>
      </c>
      <c r="O6" s="31">
        <f>Jetkerosene!O14</f>
        <v>2.9084574889076578E-6</v>
      </c>
      <c r="P6" s="31">
        <f>Jetkerosene!P14</f>
        <v>2.9771525763461112E-6</v>
      </c>
      <c r="Q6" s="31">
        <f>Jetkerosene!Q14</f>
        <v>2.9912189056748088E-6</v>
      </c>
      <c r="R6" s="31">
        <f>Jetkerosene!R14</f>
        <v>3.0091117261198968E-6</v>
      </c>
      <c r="S6" s="31">
        <f>Jetkerosene!S14</f>
        <v>3.0340123635833001E-6</v>
      </c>
      <c r="T6" s="31">
        <f>Jetkerosene!T14</f>
        <v>3.0520429600459182E-6</v>
      </c>
      <c r="U6" s="31">
        <f>Jetkerosene!U14</f>
        <v>3.0712096196803155E-6</v>
      </c>
      <c r="V6" s="31">
        <f>Jetkerosene!V14</f>
        <v>3.0884553552957552E-6</v>
      </c>
      <c r="W6" s="31">
        <f>Jetkerosene!W14</f>
        <v>3.0884496837054216E-6</v>
      </c>
      <c r="X6" s="31">
        <f>Jetkerosene!X14</f>
        <v>3.0951224406177745E-6</v>
      </c>
      <c r="Y6" s="31">
        <f>Jetkerosene!Y14</f>
        <v>3.1341629635737683E-6</v>
      </c>
      <c r="Z6" s="31">
        <f>Jetkerosene!Z14</f>
        <v>3.1464458831353387E-6</v>
      </c>
      <c r="AA6" s="31">
        <f>Jetkerosene!AA14</f>
        <v>3.1642728258772995E-6</v>
      </c>
      <c r="AB6" s="31">
        <f>Jetkerosene!AB14</f>
        <v>3.1967046372641066E-6</v>
      </c>
      <c r="AC6" s="31">
        <f>Jetkerosene!AC14</f>
        <v>3.1948985411356381E-6</v>
      </c>
      <c r="AD6" s="31">
        <f>Jetkerosene!AD14</f>
        <v>3.2209438800391777E-6</v>
      </c>
      <c r="AE6" s="31">
        <f>Jetkerosene!AE14</f>
        <v>3.2384223253688411E-6</v>
      </c>
      <c r="AF6" s="31">
        <f>Jetkerosene!AF14</f>
        <v>3.2526005159100042E-6</v>
      </c>
    </row>
    <row r="7" spans="1:34" x14ac:dyDescent="0.25">
      <c r="A7" s="13" t="s">
        <v>264</v>
      </c>
      <c r="B7">
        <f t="shared" ref="B7:X7" si="0">B3</f>
        <v>2.2192479148546679E-6</v>
      </c>
      <c r="C7">
        <f t="shared" si="0"/>
        <v>1.8546986827679382E-6</v>
      </c>
      <c r="D7">
        <f t="shared" si="0"/>
        <v>2.2925934774856623E-6</v>
      </c>
      <c r="E7">
        <f t="shared" si="0"/>
        <v>2.2410337255371413E-6</v>
      </c>
      <c r="F7">
        <f t="shared" si="0"/>
        <v>2.3189098088999309E-6</v>
      </c>
      <c r="G7">
        <f t="shared" si="0"/>
        <v>2.4184687311355701E-6</v>
      </c>
      <c r="H7">
        <f t="shared" si="0"/>
        <v>2.4946107039395266E-6</v>
      </c>
      <c r="I7">
        <f t="shared" si="0"/>
        <v>2.5377896554803438E-6</v>
      </c>
      <c r="J7">
        <f t="shared" si="0"/>
        <v>2.5466864611012624E-6</v>
      </c>
      <c r="K7">
        <f t="shared" si="0"/>
        <v>2.5821995166343946E-6</v>
      </c>
      <c r="L7">
        <f t="shared" si="0"/>
        <v>2.604899315281987E-6</v>
      </c>
      <c r="M7">
        <f t="shared" si="0"/>
        <v>2.8719176137581239E-6</v>
      </c>
      <c r="N7">
        <f t="shared" si="0"/>
        <v>2.8954096899479401E-6</v>
      </c>
      <c r="O7">
        <f t="shared" si="0"/>
        <v>2.9084574889076578E-6</v>
      </c>
      <c r="P7">
        <f t="shared" si="0"/>
        <v>2.9771525763461112E-6</v>
      </c>
      <c r="Q7">
        <f t="shared" si="0"/>
        <v>2.9912189056748088E-6</v>
      </c>
      <c r="R7">
        <f t="shared" si="0"/>
        <v>3.0091117261198968E-6</v>
      </c>
      <c r="S7">
        <f t="shared" si="0"/>
        <v>3.0340123635833001E-6</v>
      </c>
      <c r="T7">
        <f t="shared" si="0"/>
        <v>3.0520429600459182E-6</v>
      </c>
      <c r="U7">
        <f t="shared" si="0"/>
        <v>3.0712096196803155E-6</v>
      </c>
      <c r="V7">
        <f t="shared" si="0"/>
        <v>3.0884553552957552E-6</v>
      </c>
      <c r="W7">
        <f t="shared" si="0"/>
        <v>3.0884496837054216E-6</v>
      </c>
      <c r="X7">
        <f t="shared" si="0"/>
        <v>3.0951224406177745E-6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3" t="s">
        <v>266</v>
      </c>
      <c r="B9">
        <f t="shared" ref="B9:X9" si="1">B6</f>
        <v>2.2192479148546679E-6</v>
      </c>
      <c r="C9">
        <f t="shared" si="1"/>
        <v>1.8546986827679382E-6</v>
      </c>
      <c r="D9">
        <f t="shared" si="1"/>
        <v>2.2925934774856623E-6</v>
      </c>
      <c r="E9">
        <f t="shared" si="1"/>
        <v>2.2410337255371413E-6</v>
      </c>
      <c r="F9">
        <f t="shared" si="1"/>
        <v>2.3189098088999309E-6</v>
      </c>
      <c r="G9">
        <f t="shared" si="1"/>
        <v>2.4184687311355701E-6</v>
      </c>
      <c r="H9">
        <f t="shared" si="1"/>
        <v>2.4946107039395266E-6</v>
      </c>
      <c r="I9">
        <f t="shared" si="1"/>
        <v>2.5377896554803438E-6</v>
      </c>
      <c r="J9">
        <f t="shared" si="1"/>
        <v>2.5466864611012624E-6</v>
      </c>
      <c r="K9">
        <f t="shared" si="1"/>
        <v>2.5821995166343946E-6</v>
      </c>
      <c r="L9">
        <f t="shared" si="1"/>
        <v>2.604899315281987E-6</v>
      </c>
      <c r="M9">
        <f t="shared" si="1"/>
        <v>2.8719176137581239E-6</v>
      </c>
      <c r="N9">
        <f t="shared" si="1"/>
        <v>2.8954096899479401E-6</v>
      </c>
      <c r="O9">
        <f t="shared" si="1"/>
        <v>2.9084574889076578E-6</v>
      </c>
      <c r="P9">
        <f t="shared" si="1"/>
        <v>2.9771525763461112E-6</v>
      </c>
      <c r="Q9">
        <f t="shared" si="1"/>
        <v>2.9912189056748088E-6</v>
      </c>
      <c r="R9">
        <f t="shared" si="1"/>
        <v>3.0091117261198968E-6</v>
      </c>
      <c r="S9">
        <f t="shared" si="1"/>
        <v>3.0340123635833001E-6</v>
      </c>
      <c r="T9">
        <f t="shared" si="1"/>
        <v>3.0520429600459182E-6</v>
      </c>
      <c r="U9">
        <f t="shared" si="1"/>
        <v>3.0712096196803155E-6</v>
      </c>
      <c r="V9">
        <f t="shared" si="1"/>
        <v>3.0884553552957552E-6</v>
      </c>
      <c r="W9">
        <f t="shared" si="1"/>
        <v>3.0884496837054216E-6</v>
      </c>
      <c r="X9">
        <f t="shared" si="1"/>
        <v>3.0951224406177745E-6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4" sqref="B4"/>
    </sheetView>
  </sheetViews>
  <sheetFormatPr defaultColWidth="9.140625" defaultRowHeight="15" x14ac:dyDescent="0.25"/>
  <cols>
    <col min="1" max="1" width="41.42578125" style="14" customWidth="1"/>
    <col min="2" max="26" width="10" style="14" customWidth="1"/>
    <col min="27" max="28" width="9.140625" style="14" customWidth="1"/>
    <col min="29" max="16384" width="9.140625" style="14"/>
  </cols>
  <sheetData>
    <row r="1" spans="1:36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3" t="s">
        <v>261</v>
      </c>
      <c r="B4" s="31">
        <f>Heat!D$16*#REF!*INDEX('Sales taxes'!$B$57:$AG$57,MATCH(B$1,'Sales taxes'!$B$43:$AG$43,0))</f>
        <v>1.1475286347470027E-6</v>
      </c>
      <c r="C4" s="31">
        <f>Heat!E$16*#REF!*INDEX('Sales taxes'!$B$57:$AG$57,MATCH(C$1,'Sales taxes'!$B$43:$AG$43,0))</f>
        <v>1.1475286347470027E-6</v>
      </c>
      <c r="D4" s="31">
        <f>Heat!F$16*#REF!*INDEX('Sales taxes'!$B$57:$AG$57,MATCH(D$1,'Sales taxes'!$B$43:$AG$43,0))</f>
        <v>1.1475286347470027E-6</v>
      </c>
      <c r="E4" s="31">
        <f>Heat!G$16*#REF!*INDEX('Sales taxes'!$B$57:$AG$57,MATCH(E$1,'Sales taxes'!$B$43:$AG$43,0))</f>
        <v>1.1475286347470027E-6</v>
      </c>
      <c r="F4" s="31">
        <f>Heat!H$16*#REF!*INDEX('Sales taxes'!$B$57:$AG$57,MATCH(F$1,'Sales taxes'!$B$43:$AG$43,0))</f>
        <v>1.1475286347470027E-6</v>
      </c>
      <c r="G4" s="31">
        <f>Heat!I$16*#REF!*INDEX('Sales taxes'!$B$57:$AG$57,MATCH(G$1,'Sales taxes'!$B$43:$AG$43,0))</f>
        <v>1.1475286347470027E-6</v>
      </c>
      <c r="H4" s="31">
        <f>Heat!J$16*#REF!*INDEX('Sales taxes'!$B$57:$AG$57,MATCH(H$1,'Sales taxes'!$B$43:$AG$43,0))</f>
        <v>1.1475286347470027E-6</v>
      </c>
      <c r="I4" s="31">
        <f>Heat!K$16*#REF!*INDEX('Sales taxes'!$B$57:$AG$57,MATCH(I$1,'Sales taxes'!$B$43:$AG$43,0))</f>
        <v>1.1475286347470027E-6</v>
      </c>
      <c r="J4" s="31">
        <f>Heat!L$16*#REF!*INDEX('Sales taxes'!$B$57:$AG$57,MATCH(J$1,'Sales taxes'!$B$43:$AG$43,0))</f>
        <v>1.1475286347470027E-6</v>
      </c>
      <c r="K4" s="31">
        <f>Heat!M$16*#REF!*INDEX('Sales taxes'!$B$57:$AG$57,MATCH(K$1,'Sales taxes'!$B$43:$AG$43,0))</f>
        <v>1.1475286347470027E-6</v>
      </c>
      <c r="L4" s="31">
        <f>Heat!N$16*#REF!*INDEX('Sales taxes'!$B$57:$AG$57,MATCH(L$1,'Sales taxes'!$B$43:$AG$43,0))</f>
        <v>1.1475286347470027E-6</v>
      </c>
      <c r="M4" s="31">
        <f>Heat!O$16*#REF!*INDEX('Sales taxes'!$B$57:$AG$57,MATCH(M$1,'Sales taxes'!$B$43:$AG$43,0))</f>
        <v>1.1475286347470027E-6</v>
      </c>
      <c r="N4" s="31">
        <f>Heat!P$16*#REF!*INDEX('Sales taxes'!$B$57:$AG$57,MATCH(N$1,'Sales taxes'!$B$43:$AG$43,0))</f>
        <v>1.1475286347470027E-6</v>
      </c>
      <c r="O4" s="31">
        <f>Heat!Q$16*#REF!*INDEX('Sales taxes'!$B$57:$AG$57,MATCH(O$1,'Sales taxes'!$B$43:$AG$43,0))</f>
        <v>1.1475286347470027E-6</v>
      </c>
      <c r="P4" s="31">
        <f>Heat!R$16*#REF!*INDEX('Sales taxes'!$B$57:$AG$57,MATCH(P$1,'Sales taxes'!$B$43:$AG$43,0))</f>
        <v>1.1475286347470027E-6</v>
      </c>
      <c r="Q4" s="31">
        <f>Heat!S$16*#REF!*INDEX('Sales taxes'!$B$57:$AG$57,MATCH(Q$1,'Sales taxes'!$B$43:$AG$43,0))</f>
        <v>1.1475286347470027E-6</v>
      </c>
      <c r="R4" s="31">
        <f>Heat!T$16*#REF!*INDEX('Sales taxes'!$B$57:$AG$57,MATCH(R$1,'Sales taxes'!$B$43:$AG$43,0))</f>
        <v>1.1475286347470027E-6</v>
      </c>
      <c r="S4" s="31">
        <f>Heat!U$16*#REF!*INDEX('Sales taxes'!$B$57:$AG$57,MATCH(S$1,'Sales taxes'!$B$43:$AG$43,0))</f>
        <v>1.1475286347470027E-6</v>
      </c>
      <c r="T4" s="31">
        <f>Heat!V$16*#REF!*INDEX('Sales taxes'!$B$57:$AG$57,MATCH(T$1,'Sales taxes'!$B$43:$AG$43,0))</f>
        <v>1.1475286347470027E-6</v>
      </c>
      <c r="U4" s="31">
        <f>Heat!W$16*#REF!*INDEX('Sales taxes'!$B$57:$AG$57,MATCH(U$1,'Sales taxes'!$B$43:$AG$43,0))</f>
        <v>1.1475286347470027E-6</v>
      </c>
      <c r="V4" s="31">
        <f>Heat!X$16*#REF!*INDEX('Sales taxes'!$B$57:$AG$57,MATCH(V$1,'Sales taxes'!$B$43:$AG$43,0))</f>
        <v>1.1475286347470027E-6</v>
      </c>
      <c r="W4" s="31">
        <f>Heat!Y$16*#REF!*INDEX('Sales taxes'!$B$57:$AG$57,MATCH(W$1,'Sales taxes'!$B$43:$AG$43,0))</f>
        <v>1.1475286347470027E-6</v>
      </c>
      <c r="X4" s="31">
        <f>Heat!Z$16*#REF!*INDEX('Sales taxes'!$B$57:$AG$57,MATCH(X$1,'Sales taxes'!$B$43:$AG$43,0))</f>
        <v>1.1475286347470027E-6</v>
      </c>
      <c r="Y4" s="31">
        <f>Heat!AA$16*#REF!*INDEX('Sales taxes'!$B$57:$AG$57,MATCH(Y$1,'Sales taxes'!$B$43:$AG$43,0))</f>
        <v>1.1475286347470027E-6</v>
      </c>
      <c r="Z4" s="31">
        <f>Heat!AB$16*#REF!*INDEX('Sales taxes'!$B$57:$AG$57,MATCH(Z$1,'Sales taxes'!$B$43:$AG$43,0))</f>
        <v>1.1475286347470027E-6</v>
      </c>
      <c r="AA4" s="31">
        <f>Heat!AC$16*#REF!*INDEX('Sales taxes'!$B$57:$AG$57,MATCH(AA$1,'Sales taxes'!$B$43:$AG$43,0))</f>
        <v>1.1475286347470027E-6</v>
      </c>
      <c r="AB4" s="31">
        <f>Heat!AD$16*#REF!*INDEX('Sales taxes'!$B$57:$AG$57,MATCH(AB$1,'Sales taxes'!$B$43:$AG$43,0))</f>
        <v>1.1475286347470027E-6</v>
      </c>
      <c r="AC4" s="31">
        <f>Heat!AE$16*#REF!*INDEX('Sales taxes'!$B$57:$AG$57,MATCH(AC$1,'Sales taxes'!$B$43:$AG$43,0))</f>
        <v>1.1475286347470027E-6</v>
      </c>
      <c r="AD4" s="31">
        <f>Heat!AF$16*#REF!*INDEX('Sales taxes'!$B$57:$AG$57,MATCH(AD$1,'Sales taxes'!$B$43:$AG$43,0))</f>
        <v>1.1475286347470027E-6</v>
      </c>
      <c r="AE4" s="31">
        <f>Heat!AG$16*#REF!*INDEX('Sales taxes'!$B$57:$AG$57,MATCH(AE$1,'Sales taxes'!$B$43:$AG$43,0))</f>
        <v>1.1475286347470027E-6</v>
      </c>
      <c r="AF4" s="31">
        <f>Heat!AH$16*#REF!*INDEX('Sales taxes'!$B$57:$AG$57,MATCH(AF$1,'Sales taxes'!$B$43:$AG$43,0))</f>
        <v>1.1475286347470027E-6</v>
      </c>
      <c r="AG4" s="31"/>
      <c r="AH4" s="31"/>
      <c r="AI4" s="31"/>
      <c r="AJ4" s="31"/>
    </row>
    <row r="5" spans="1:36" x14ac:dyDescent="0.25">
      <c r="A5" s="13" t="s">
        <v>262</v>
      </c>
      <c r="B5" s="31">
        <f>Heat!D$16*#REF!*INDEX('Sales taxes'!$B$57:$AG$57,MATCH(B$1,'Sales taxes'!$B$43:$AG$43,0))</f>
        <v>1.1475286347470027E-6</v>
      </c>
      <c r="C5" s="31">
        <f>Heat!E$16*#REF!*INDEX('Sales taxes'!$B$57:$AG$57,MATCH(C$1,'Sales taxes'!$B$43:$AG$43,0))</f>
        <v>1.1475286347470027E-6</v>
      </c>
      <c r="D5" s="31">
        <f>Heat!F$16*#REF!*INDEX('Sales taxes'!$B$57:$AG$57,MATCH(D$1,'Sales taxes'!$B$43:$AG$43,0))</f>
        <v>1.1475286347470027E-6</v>
      </c>
      <c r="E5" s="31">
        <f>Heat!G$16*#REF!*INDEX('Sales taxes'!$B$57:$AG$57,MATCH(E$1,'Sales taxes'!$B$43:$AG$43,0))</f>
        <v>1.1475286347470027E-6</v>
      </c>
      <c r="F5" s="31">
        <f>Heat!H$16*#REF!*INDEX('Sales taxes'!$B$57:$AG$57,MATCH(F$1,'Sales taxes'!$B$43:$AG$43,0))</f>
        <v>1.1475286347470027E-6</v>
      </c>
      <c r="G5" s="31">
        <f>Heat!I$16*#REF!*INDEX('Sales taxes'!$B$57:$AG$57,MATCH(G$1,'Sales taxes'!$B$43:$AG$43,0))</f>
        <v>1.1475286347470027E-6</v>
      </c>
      <c r="H5" s="31">
        <f>Heat!J$16*#REF!*INDEX('Sales taxes'!$B$57:$AG$57,MATCH(H$1,'Sales taxes'!$B$43:$AG$43,0))</f>
        <v>1.1475286347470027E-6</v>
      </c>
      <c r="I5" s="31">
        <f>Heat!K$16*#REF!*INDEX('Sales taxes'!$B$57:$AG$57,MATCH(I$1,'Sales taxes'!$B$43:$AG$43,0))</f>
        <v>1.1475286347470027E-6</v>
      </c>
      <c r="J5" s="31">
        <f>Heat!L$16*#REF!*INDEX('Sales taxes'!$B$57:$AG$57,MATCH(J$1,'Sales taxes'!$B$43:$AG$43,0))</f>
        <v>1.1475286347470027E-6</v>
      </c>
      <c r="K5" s="31">
        <f>Heat!M$16*#REF!*INDEX('Sales taxes'!$B$57:$AG$57,MATCH(K$1,'Sales taxes'!$B$43:$AG$43,0))</f>
        <v>1.1475286347470027E-6</v>
      </c>
      <c r="L5" s="31">
        <f>Heat!N$16*#REF!*INDEX('Sales taxes'!$B$57:$AG$57,MATCH(L$1,'Sales taxes'!$B$43:$AG$43,0))</f>
        <v>1.1475286347470027E-6</v>
      </c>
      <c r="M5" s="31">
        <f>Heat!O$16*#REF!*INDEX('Sales taxes'!$B$57:$AG$57,MATCH(M$1,'Sales taxes'!$B$43:$AG$43,0))</f>
        <v>1.1475286347470027E-6</v>
      </c>
      <c r="N5" s="31">
        <f>Heat!P$16*#REF!*INDEX('Sales taxes'!$B$57:$AG$57,MATCH(N$1,'Sales taxes'!$B$43:$AG$43,0))</f>
        <v>1.1475286347470027E-6</v>
      </c>
      <c r="O5" s="31">
        <f>Heat!Q$16*#REF!*INDEX('Sales taxes'!$B$57:$AG$57,MATCH(O$1,'Sales taxes'!$B$43:$AG$43,0))</f>
        <v>1.1475286347470027E-6</v>
      </c>
      <c r="P5" s="31">
        <f>Heat!R$16*#REF!*INDEX('Sales taxes'!$B$57:$AG$57,MATCH(P$1,'Sales taxes'!$B$43:$AG$43,0))</f>
        <v>1.1475286347470027E-6</v>
      </c>
      <c r="Q5" s="31">
        <f>Heat!S$16*#REF!*INDEX('Sales taxes'!$B$57:$AG$57,MATCH(Q$1,'Sales taxes'!$B$43:$AG$43,0))</f>
        <v>1.1475286347470027E-6</v>
      </c>
      <c r="R5" s="31">
        <f>Heat!T$16*#REF!*INDEX('Sales taxes'!$B$57:$AG$57,MATCH(R$1,'Sales taxes'!$B$43:$AG$43,0))</f>
        <v>1.1475286347470027E-6</v>
      </c>
      <c r="S5" s="31">
        <f>Heat!U$16*#REF!*INDEX('Sales taxes'!$B$57:$AG$57,MATCH(S$1,'Sales taxes'!$B$43:$AG$43,0))</f>
        <v>1.1475286347470027E-6</v>
      </c>
      <c r="T5" s="31">
        <f>Heat!V$16*#REF!*INDEX('Sales taxes'!$B$57:$AG$57,MATCH(T$1,'Sales taxes'!$B$43:$AG$43,0))</f>
        <v>1.1475286347470027E-6</v>
      </c>
      <c r="U5" s="31">
        <f>Heat!W$16*#REF!*INDEX('Sales taxes'!$B$57:$AG$57,MATCH(U$1,'Sales taxes'!$B$43:$AG$43,0))</f>
        <v>1.1475286347470027E-6</v>
      </c>
      <c r="V5" s="31">
        <f>Heat!X$16*#REF!*INDEX('Sales taxes'!$B$57:$AG$57,MATCH(V$1,'Sales taxes'!$B$43:$AG$43,0))</f>
        <v>1.1475286347470027E-6</v>
      </c>
      <c r="W5" s="31">
        <f>Heat!Y$16*#REF!*INDEX('Sales taxes'!$B$57:$AG$57,MATCH(W$1,'Sales taxes'!$B$43:$AG$43,0))</f>
        <v>1.1475286347470027E-6</v>
      </c>
      <c r="X5" s="31">
        <f>Heat!Z$16*#REF!*INDEX('Sales taxes'!$B$57:$AG$57,MATCH(X$1,'Sales taxes'!$B$43:$AG$43,0))</f>
        <v>1.1475286347470027E-6</v>
      </c>
      <c r="Y5" s="31">
        <f>Heat!AA$16*#REF!*INDEX('Sales taxes'!$B$57:$AG$57,MATCH(Y$1,'Sales taxes'!$B$43:$AG$43,0))</f>
        <v>1.1475286347470027E-6</v>
      </c>
      <c r="Z5" s="31">
        <f>Heat!AB$16*#REF!*INDEX('Sales taxes'!$B$57:$AG$57,MATCH(Z$1,'Sales taxes'!$B$43:$AG$43,0))</f>
        <v>1.1475286347470027E-6</v>
      </c>
      <c r="AA5" s="31">
        <f>Heat!AC$16*#REF!*INDEX('Sales taxes'!$B$57:$AG$57,MATCH(AA$1,'Sales taxes'!$B$43:$AG$43,0))</f>
        <v>1.1475286347470027E-6</v>
      </c>
      <c r="AB5" s="31">
        <f>Heat!AD$16*#REF!*INDEX('Sales taxes'!$B$57:$AG$57,MATCH(AB$1,'Sales taxes'!$B$43:$AG$43,0))</f>
        <v>1.1475286347470027E-6</v>
      </c>
      <c r="AC5" s="31">
        <f>Heat!AE$16*#REF!*INDEX('Sales taxes'!$B$57:$AG$57,MATCH(AC$1,'Sales taxes'!$B$43:$AG$43,0))</f>
        <v>1.1475286347470027E-6</v>
      </c>
      <c r="AD5" s="31">
        <f>Heat!AF$16*#REF!*INDEX('Sales taxes'!$B$57:$AG$57,MATCH(AD$1,'Sales taxes'!$B$43:$AG$43,0))</f>
        <v>1.1475286347470027E-6</v>
      </c>
      <c r="AE5" s="31">
        <f>Heat!AG$16*#REF!*INDEX('Sales taxes'!$B$57:$AG$57,MATCH(AE$1,'Sales taxes'!$B$43:$AG$43,0))</f>
        <v>1.1475286347470027E-6</v>
      </c>
      <c r="AF5" s="31">
        <f>Heat!AH$16*#REF!*INDEX('Sales taxes'!$B$57:$AG$57,MATCH(AF$1,'Sales taxes'!$B$43:$AG$43,0))</f>
        <v>1.1475286347470027E-6</v>
      </c>
      <c r="AG5" s="31"/>
      <c r="AH5" s="31"/>
      <c r="AI5" s="31"/>
      <c r="AJ5" s="31"/>
    </row>
    <row r="6" spans="1:36" x14ac:dyDescent="0.25">
      <c r="A6" s="13" t="s">
        <v>263</v>
      </c>
      <c r="B6" s="31">
        <f>Heat!D$16*#REF!*INDEX('Sales taxes'!$B$57:$AG$57,MATCH(B$1,'Sales taxes'!$B$43:$AG$43,0))</f>
        <v>1.1475286347470027E-6</v>
      </c>
      <c r="C6" s="31">
        <f>Heat!E$16*#REF!*INDEX('Sales taxes'!$B$57:$AG$57,MATCH(C$1,'Sales taxes'!$B$43:$AG$43,0))</f>
        <v>1.1475286347470027E-6</v>
      </c>
      <c r="D6" s="31">
        <f>Heat!F$16*#REF!*INDEX('Sales taxes'!$B$57:$AG$57,MATCH(D$1,'Sales taxes'!$B$43:$AG$43,0))</f>
        <v>1.1475286347470027E-6</v>
      </c>
      <c r="E6" s="31">
        <f>Heat!G$16*#REF!*INDEX('Sales taxes'!$B$57:$AG$57,MATCH(E$1,'Sales taxes'!$B$43:$AG$43,0))</f>
        <v>1.1475286347470027E-6</v>
      </c>
      <c r="F6" s="31">
        <f>Heat!H$16*#REF!*INDEX('Sales taxes'!$B$57:$AG$57,MATCH(F$1,'Sales taxes'!$B$43:$AG$43,0))</f>
        <v>1.1475286347470027E-6</v>
      </c>
      <c r="G6" s="31">
        <f>Heat!I$16*#REF!*INDEX('Sales taxes'!$B$57:$AG$57,MATCH(G$1,'Sales taxes'!$B$43:$AG$43,0))</f>
        <v>1.1475286347470027E-6</v>
      </c>
      <c r="H6" s="31">
        <f>Heat!J$16*#REF!*INDEX('Sales taxes'!$B$57:$AG$57,MATCH(H$1,'Sales taxes'!$B$43:$AG$43,0))</f>
        <v>1.1475286347470027E-6</v>
      </c>
      <c r="I6" s="31">
        <f>Heat!K$16*#REF!*INDEX('Sales taxes'!$B$57:$AG$57,MATCH(I$1,'Sales taxes'!$B$43:$AG$43,0))</f>
        <v>1.1475286347470027E-6</v>
      </c>
      <c r="J6" s="31">
        <f>Heat!L$16*#REF!*INDEX('Sales taxes'!$B$57:$AG$57,MATCH(J$1,'Sales taxes'!$B$43:$AG$43,0))</f>
        <v>1.1475286347470027E-6</v>
      </c>
      <c r="K6" s="31">
        <f>Heat!M$16*#REF!*INDEX('Sales taxes'!$B$57:$AG$57,MATCH(K$1,'Sales taxes'!$B$43:$AG$43,0))</f>
        <v>1.1475286347470027E-6</v>
      </c>
      <c r="L6" s="31">
        <f>Heat!N$16*#REF!*INDEX('Sales taxes'!$B$57:$AG$57,MATCH(L$1,'Sales taxes'!$B$43:$AG$43,0))</f>
        <v>1.1475286347470027E-6</v>
      </c>
      <c r="M6" s="31">
        <f>Heat!O$16*#REF!*INDEX('Sales taxes'!$B$57:$AG$57,MATCH(M$1,'Sales taxes'!$B$43:$AG$43,0))</f>
        <v>1.1475286347470027E-6</v>
      </c>
      <c r="N6" s="31">
        <f>Heat!P$16*#REF!*INDEX('Sales taxes'!$B$57:$AG$57,MATCH(N$1,'Sales taxes'!$B$43:$AG$43,0))</f>
        <v>1.1475286347470027E-6</v>
      </c>
      <c r="O6" s="31">
        <f>Heat!Q$16*#REF!*INDEX('Sales taxes'!$B$57:$AG$57,MATCH(O$1,'Sales taxes'!$B$43:$AG$43,0))</f>
        <v>1.1475286347470027E-6</v>
      </c>
      <c r="P6" s="31">
        <f>Heat!R$16*#REF!*INDEX('Sales taxes'!$B$57:$AG$57,MATCH(P$1,'Sales taxes'!$B$43:$AG$43,0))</f>
        <v>1.1475286347470027E-6</v>
      </c>
      <c r="Q6" s="31">
        <f>Heat!S$16*#REF!*INDEX('Sales taxes'!$B$57:$AG$57,MATCH(Q$1,'Sales taxes'!$B$43:$AG$43,0))</f>
        <v>1.1475286347470027E-6</v>
      </c>
      <c r="R6" s="31">
        <f>Heat!T$16*#REF!*INDEX('Sales taxes'!$B$57:$AG$57,MATCH(R$1,'Sales taxes'!$B$43:$AG$43,0))</f>
        <v>1.1475286347470027E-6</v>
      </c>
      <c r="S6" s="31">
        <f>Heat!U$16*#REF!*INDEX('Sales taxes'!$B$57:$AG$57,MATCH(S$1,'Sales taxes'!$B$43:$AG$43,0))</f>
        <v>1.1475286347470027E-6</v>
      </c>
      <c r="T6" s="31">
        <f>Heat!V$16*#REF!*INDEX('Sales taxes'!$B$57:$AG$57,MATCH(T$1,'Sales taxes'!$B$43:$AG$43,0))</f>
        <v>1.1475286347470027E-6</v>
      </c>
      <c r="U6" s="31">
        <f>Heat!W$16*#REF!*INDEX('Sales taxes'!$B$57:$AG$57,MATCH(U$1,'Sales taxes'!$B$43:$AG$43,0))</f>
        <v>1.1475286347470027E-6</v>
      </c>
      <c r="V6" s="31">
        <f>Heat!X$16*#REF!*INDEX('Sales taxes'!$B$57:$AG$57,MATCH(V$1,'Sales taxes'!$B$43:$AG$43,0))</f>
        <v>1.1475286347470027E-6</v>
      </c>
      <c r="W6" s="31">
        <f>Heat!Y$16*#REF!*INDEX('Sales taxes'!$B$57:$AG$57,MATCH(W$1,'Sales taxes'!$B$43:$AG$43,0))</f>
        <v>1.1475286347470027E-6</v>
      </c>
      <c r="X6" s="31">
        <f>Heat!Z$16*#REF!*INDEX('Sales taxes'!$B$57:$AG$57,MATCH(X$1,'Sales taxes'!$B$43:$AG$43,0))</f>
        <v>1.1475286347470027E-6</v>
      </c>
      <c r="Y6" s="31">
        <f>Heat!AA$16*#REF!*INDEX('Sales taxes'!$B$57:$AG$57,MATCH(Y$1,'Sales taxes'!$B$43:$AG$43,0))</f>
        <v>1.1475286347470027E-6</v>
      </c>
      <c r="Z6" s="31">
        <f>Heat!AB$16*#REF!*INDEX('Sales taxes'!$B$57:$AG$57,MATCH(Z$1,'Sales taxes'!$B$43:$AG$43,0))</f>
        <v>1.1475286347470027E-6</v>
      </c>
      <c r="AA6" s="31">
        <f>Heat!AC$16*#REF!*INDEX('Sales taxes'!$B$57:$AG$57,MATCH(AA$1,'Sales taxes'!$B$43:$AG$43,0))</f>
        <v>1.1475286347470027E-6</v>
      </c>
      <c r="AB6" s="31">
        <f>Heat!AD$16*#REF!*INDEX('Sales taxes'!$B$57:$AG$57,MATCH(AB$1,'Sales taxes'!$B$43:$AG$43,0))</f>
        <v>1.1475286347470027E-6</v>
      </c>
      <c r="AC6" s="31">
        <f>Heat!AE$16*#REF!*INDEX('Sales taxes'!$B$57:$AG$57,MATCH(AC$1,'Sales taxes'!$B$43:$AG$43,0))</f>
        <v>1.1475286347470027E-6</v>
      </c>
      <c r="AD6" s="31">
        <f>Heat!AF$16*#REF!*INDEX('Sales taxes'!$B$57:$AG$57,MATCH(AD$1,'Sales taxes'!$B$43:$AG$43,0))</f>
        <v>1.1475286347470027E-6</v>
      </c>
      <c r="AE6" s="31">
        <f>Heat!AG$16*#REF!*INDEX('Sales taxes'!$B$57:$AG$57,MATCH(AE$1,'Sales taxes'!$B$43:$AG$43,0))</f>
        <v>1.1475286347470027E-6</v>
      </c>
      <c r="AF6" s="31">
        <f>Heat!AH$16*#REF!*INDEX('Sales taxes'!$B$57:$AG$57,MATCH(AF$1,'Sales taxes'!$B$43:$AG$43,0))</f>
        <v>1.1475286347470027E-6</v>
      </c>
      <c r="AG6" s="31"/>
      <c r="AH6" s="31"/>
    </row>
    <row r="7" spans="1:36" x14ac:dyDescent="0.25">
      <c r="A7" s="13" t="s">
        <v>264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3" t="s">
        <v>266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2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3" sqref="B3:AF3"/>
    </sheetView>
  </sheetViews>
  <sheetFormatPr defaultColWidth="9.140625" defaultRowHeight="15" x14ac:dyDescent="0.25"/>
  <cols>
    <col min="1" max="1" width="41.42578125" style="14" customWidth="1"/>
    <col min="2" max="26" width="10" style="14" customWidth="1"/>
    <col min="27" max="34" width="10.42578125" style="14" bestFit="1" customWidth="1"/>
    <col min="35" max="36" width="9.140625" style="14" customWidth="1"/>
    <col min="37" max="16384" width="9.140625" style="14"/>
  </cols>
  <sheetData>
    <row r="1" spans="1:36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3" t="s">
        <v>260</v>
      </c>
      <c r="B3" s="39">
        <f>'BFPaT-fueltax-coal'!B6</f>
        <v>2.4718212970188984E-7</v>
      </c>
      <c r="C3" s="39">
        <f>'BFPaT-fueltax-coal'!C6</f>
        <v>2.4203250199976699E-7</v>
      </c>
      <c r="D3" s="39">
        <f>'BFPaT-fueltax-coal'!D6</f>
        <v>2.3817028122317516E-7</v>
      </c>
      <c r="E3" s="39">
        <f>'BFPaT-fueltax-coal'!E6</f>
        <v>2.3128751122324773E-7</v>
      </c>
      <c r="F3" s="39">
        <f>'BFPaT-fueltax-coal'!F6</f>
        <v>2.3224068596826429E-7</v>
      </c>
      <c r="G3" s="39">
        <f>'BFPaT-fueltax-coal'!G6</f>
        <v>2.3248584769943016E-7</v>
      </c>
      <c r="H3" s="39">
        <f>'BFPaT-fueltax-coal'!H6</f>
        <v>2.3313496036011872E-7</v>
      </c>
      <c r="I3" s="39">
        <f>'BFPaT-fueltax-coal'!I6</f>
        <v>2.3282881039013768E-7</v>
      </c>
      <c r="J3" s="39">
        <f>'BFPaT-fueltax-coal'!J6</f>
        <v>2.3526801027659511E-7</v>
      </c>
      <c r="K3" s="39">
        <f>'BFPaT-fueltax-coal'!K6</f>
        <v>2.3493812434339932E-7</v>
      </c>
      <c r="L3" s="39">
        <f>'BFPaT-fueltax-coal'!L6</f>
        <v>2.3538416265214066E-7</v>
      </c>
      <c r="M3" s="39">
        <f>'BFPaT-fueltax-coal'!M6</f>
        <v>2.3642700659152366E-7</v>
      </c>
      <c r="N3" s="39">
        <f>'BFPaT-fueltax-coal'!N6</f>
        <v>2.3616404288794693E-7</v>
      </c>
      <c r="O3" s="39">
        <f>'BFPaT-fueltax-coal'!O6</f>
        <v>2.3641140239348454E-7</v>
      </c>
      <c r="P3" s="39">
        <f>'BFPaT-fueltax-coal'!P6</f>
        <v>2.36675025429373E-7</v>
      </c>
      <c r="Q3" s="39">
        <f>'BFPaT-fueltax-coal'!Q6</f>
        <v>2.3707952580248873E-7</v>
      </c>
      <c r="R3" s="39">
        <f>'BFPaT-fueltax-coal'!R6</f>
        <v>2.3727260028104465E-7</v>
      </c>
      <c r="S3" s="39">
        <f>'BFPaT-fueltax-coal'!S6</f>
        <v>2.3744567501281755E-7</v>
      </c>
      <c r="T3" s="39">
        <f>'BFPaT-fueltax-coal'!T6</f>
        <v>2.3768578186292863E-7</v>
      </c>
      <c r="U3" s="39">
        <f>'BFPaT-fueltax-coal'!U6</f>
        <v>2.3706304249470049E-7</v>
      </c>
      <c r="V3" s="39">
        <f>'BFPaT-fueltax-coal'!V6</f>
        <v>2.3736842324365153E-7</v>
      </c>
      <c r="W3" s="39">
        <f>'BFPaT-fueltax-coal'!W6</f>
        <v>2.3704183397201355E-7</v>
      </c>
      <c r="X3" s="39">
        <f>'BFPaT-fueltax-coal'!X6</f>
        <v>2.3772578135649382E-7</v>
      </c>
      <c r="Y3" s="39">
        <f>'BFPaT-fueltax-coal'!Y6</f>
        <v>2.3841005840713017E-7</v>
      </c>
      <c r="Z3" s="39">
        <f>'BFPaT-fueltax-coal'!Z6</f>
        <v>2.3889323910275366E-7</v>
      </c>
      <c r="AA3" s="39">
        <f>'BFPaT-fueltax-coal'!AA6</f>
        <v>2.3943499048538319E-7</v>
      </c>
      <c r="AB3" s="39">
        <f>'BFPaT-fueltax-coal'!AB6</f>
        <v>2.40394538776078E-7</v>
      </c>
      <c r="AC3" s="39">
        <f>'BFPaT-fueltax-coal'!AC6</f>
        <v>2.4053706444408439E-7</v>
      </c>
      <c r="AD3" s="39">
        <f>'BFPaT-fueltax-coal'!AD6</f>
        <v>2.4139122945365494E-7</v>
      </c>
      <c r="AE3" s="39">
        <f>'BFPaT-fueltax-coal'!AE6</f>
        <v>2.419628705677401E-7</v>
      </c>
      <c r="AF3" s="39">
        <f>'BFPaT-fueltax-coal'!AF6</f>
        <v>2.4245605113675488E-7</v>
      </c>
      <c r="AG3" s="39"/>
      <c r="AH3" s="39"/>
    </row>
    <row r="4" spans="1:36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3" t="s">
        <v>266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topLeftCell="R1" workbookViewId="0">
      <selection activeCell="B3" sqref="B3:AF3"/>
    </sheetView>
  </sheetViews>
  <sheetFormatPr defaultColWidth="9.140625" defaultRowHeight="15" x14ac:dyDescent="0.25"/>
  <cols>
    <col min="1" max="1" width="41.42578125" style="14" customWidth="1"/>
    <col min="2" max="32" width="10" style="14" customWidth="1"/>
    <col min="33" max="34" width="9.140625" style="14" customWidth="1"/>
    <col min="35" max="16384" width="9.140625" style="14"/>
  </cols>
  <sheetData>
    <row r="1" spans="1:32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3" t="s">
        <v>260</v>
      </c>
      <c r="B3" s="39">
        <f>B6</f>
        <v>5.8490720616115923E-7</v>
      </c>
      <c r="C3" s="47">
        <f t="shared" ref="C3:AF3" si="0">C6</f>
        <v>9.5894152228637241E-7</v>
      </c>
      <c r="D3" s="47">
        <f t="shared" si="0"/>
        <v>9.0651781498693161E-7</v>
      </c>
      <c r="E3" s="47">
        <f t="shared" si="0"/>
        <v>9.2424849886468589E-7</v>
      </c>
      <c r="F3" s="47">
        <f t="shared" si="0"/>
        <v>9.576547733381994E-7</v>
      </c>
      <c r="G3" s="47">
        <f t="shared" si="0"/>
        <v>9.8128455366692622E-7</v>
      </c>
      <c r="H3" s="47">
        <f t="shared" si="0"/>
        <v>1.0061502506155418E-6</v>
      </c>
      <c r="I3" s="47">
        <f t="shared" si="0"/>
        <v>1.0301791236360884E-6</v>
      </c>
      <c r="J3" s="47">
        <f t="shared" si="0"/>
        <v>1.0416975594922979E-6</v>
      </c>
      <c r="K3" s="47">
        <f t="shared" si="0"/>
        <v>1.0650361979327288E-6</v>
      </c>
      <c r="L3" s="47">
        <f t="shared" si="0"/>
        <v>1.0843541325436666E-6</v>
      </c>
      <c r="M3" s="47">
        <f t="shared" si="0"/>
        <v>1.1099060056572254E-6</v>
      </c>
      <c r="N3" s="47">
        <f t="shared" si="0"/>
        <v>1.1228741621325276E-6</v>
      </c>
      <c r="O3" s="47">
        <f t="shared" si="0"/>
        <v>1.1640208375398601E-6</v>
      </c>
      <c r="P3" s="47">
        <f t="shared" si="0"/>
        <v>1.1827548923682401E-6</v>
      </c>
      <c r="Q3" s="47">
        <f t="shared" si="0"/>
        <v>1.2062115744499204E-6</v>
      </c>
      <c r="R3" s="47">
        <f t="shared" si="0"/>
        <v>1.2375875621341702E-6</v>
      </c>
      <c r="S3" s="47">
        <f t="shared" si="0"/>
        <v>1.243434385589747E-6</v>
      </c>
      <c r="T3" s="47">
        <f t="shared" si="0"/>
        <v>1.2667506495465424E-6</v>
      </c>
      <c r="U3" s="47">
        <f t="shared" si="0"/>
        <v>1.2887901087306086E-6</v>
      </c>
      <c r="V3" s="47">
        <f t="shared" si="0"/>
        <v>1.3032087762279587E-6</v>
      </c>
      <c r="W3" s="47">
        <f t="shared" si="0"/>
        <v>1.3185672328382637E-6</v>
      </c>
      <c r="X3" s="47">
        <f t="shared" si="0"/>
        <v>1.3531898310584284E-6</v>
      </c>
      <c r="Y3" s="47">
        <f t="shared" si="0"/>
        <v>1.3698370548861794E-6</v>
      </c>
      <c r="Z3" s="47">
        <f t="shared" si="0"/>
        <v>1.3893049380576282E-6</v>
      </c>
      <c r="AA3" s="47">
        <f t="shared" si="0"/>
        <v>1.4189559016936924E-6</v>
      </c>
      <c r="AB3" s="47">
        <f t="shared" si="0"/>
        <v>1.4295776861981968E-6</v>
      </c>
      <c r="AC3" s="47">
        <f t="shared" si="0"/>
        <v>1.4655278725809198E-6</v>
      </c>
      <c r="AD3" s="47">
        <f t="shared" si="0"/>
        <v>1.4931889511787432E-6</v>
      </c>
      <c r="AE3" s="47">
        <f t="shared" si="0"/>
        <v>1.5156449679199139E-6</v>
      </c>
      <c r="AF3" s="47">
        <f t="shared" si="0"/>
        <v>1.5310020413250484E-6</v>
      </c>
    </row>
    <row r="4" spans="1:32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3" t="s">
        <v>263</v>
      </c>
      <c r="B6" s="39">
        <f>'Heavy oil+other'!B74</f>
        <v>5.8490720616115923E-7</v>
      </c>
      <c r="C6" s="39">
        <f>'Heavy oil+other'!C74</f>
        <v>9.5894152228637241E-7</v>
      </c>
      <c r="D6" s="39">
        <f>'Heavy oil+other'!D74</f>
        <v>9.0651781498693161E-7</v>
      </c>
      <c r="E6" s="39">
        <f>'Heavy oil+other'!E74</f>
        <v>9.2424849886468589E-7</v>
      </c>
      <c r="F6" s="39">
        <f>'Heavy oil+other'!F74</f>
        <v>9.576547733381994E-7</v>
      </c>
      <c r="G6" s="39">
        <f>'Heavy oil+other'!G74</f>
        <v>9.8128455366692622E-7</v>
      </c>
      <c r="H6" s="39">
        <f>'Heavy oil+other'!H74</f>
        <v>1.0061502506155418E-6</v>
      </c>
      <c r="I6" s="39">
        <f>'Heavy oil+other'!I74</f>
        <v>1.0301791236360884E-6</v>
      </c>
      <c r="J6" s="39">
        <f>'Heavy oil+other'!J74</f>
        <v>1.0416975594922979E-6</v>
      </c>
      <c r="K6" s="39">
        <f>'Heavy oil+other'!K74</f>
        <v>1.0650361979327288E-6</v>
      </c>
      <c r="L6" s="39">
        <f>'Heavy oil+other'!L74</f>
        <v>1.0843541325436666E-6</v>
      </c>
      <c r="M6" s="39">
        <f>'Heavy oil+other'!M74</f>
        <v>1.1099060056572254E-6</v>
      </c>
      <c r="N6" s="39">
        <f>'Heavy oil+other'!N74</f>
        <v>1.1228741621325276E-6</v>
      </c>
      <c r="O6" s="39">
        <f>'Heavy oil+other'!O74</f>
        <v>1.1640208375398601E-6</v>
      </c>
      <c r="P6" s="39">
        <f>'Heavy oil+other'!P74</f>
        <v>1.1827548923682401E-6</v>
      </c>
      <c r="Q6" s="39">
        <f>'Heavy oil+other'!Q74</f>
        <v>1.2062115744499204E-6</v>
      </c>
      <c r="R6" s="39">
        <f>'Heavy oil+other'!R74</f>
        <v>1.2375875621341702E-6</v>
      </c>
      <c r="S6" s="39">
        <f>'Heavy oil+other'!S74</f>
        <v>1.243434385589747E-6</v>
      </c>
      <c r="T6" s="39">
        <f>'Heavy oil+other'!T74</f>
        <v>1.2667506495465424E-6</v>
      </c>
      <c r="U6" s="39">
        <f>'Heavy oil+other'!U74</f>
        <v>1.2887901087306086E-6</v>
      </c>
      <c r="V6" s="39">
        <f>'Heavy oil+other'!V74</f>
        <v>1.3032087762279587E-6</v>
      </c>
      <c r="W6" s="39">
        <f>'Heavy oil+other'!W74</f>
        <v>1.3185672328382637E-6</v>
      </c>
      <c r="X6" s="39">
        <f>'Heavy oil+other'!X74</f>
        <v>1.3531898310584284E-6</v>
      </c>
      <c r="Y6" s="39">
        <f>'Heavy oil+other'!Y74</f>
        <v>1.3698370548861794E-6</v>
      </c>
      <c r="Z6" s="39">
        <f>'Heavy oil+other'!Z74</f>
        <v>1.3893049380576282E-6</v>
      </c>
      <c r="AA6" s="39">
        <f>'Heavy oil+other'!AA74</f>
        <v>1.4189559016936924E-6</v>
      </c>
      <c r="AB6" s="39">
        <f>'Heavy oil+other'!AB74</f>
        <v>1.4295776861981968E-6</v>
      </c>
      <c r="AC6" s="39">
        <f>'Heavy oil+other'!AC74</f>
        <v>1.4655278725809198E-6</v>
      </c>
      <c r="AD6" s="39">
        <f>'Heavy oil+other'!AD74</f>
        <v>1.4931889511787432E-6</v>
      </c>
      <c r="AE6" s="39">
        <f>'Heavy oil+other'!AE74</f>
        <v>1.5156449679199139E-6</v>
      </c>
      <c r="AF6" s="39">
        <f>'Heavy oil+other'!AF74</f>
        <v>1.5310020413250484E-6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 s="31">
        <f t="shared" ref="B9:AF9" si="1">B6</f>
        <v>5.8490720616115923E-7</v>
      </c>
      <c r="C9" s="31">
        <f t="shared" si="1"/>
        <v>9.5894152228637241E-7</v>
      </c>
      <c r="D9" s="31">
        <f t="shared" si="1"/>
        <v>9.0651781498693161E-7</v>
      </c>
      <c r="E9" s="31">
        <f t="shared" si="1"/>
        <v>9.2424849886468589E-7</v>
      </c>
      <c r="F9" s="31">
        <f t="shared" si="1"/>
        <v>9.576547733381994E-7</v>
      </c>
      <c r="G9" s="31">
        <f t="shared" si="1"/>
        <v>9.8128455366692622E-7</v>
      </c>
      <c r="H9" s="31">
        <f t="shared" si="1"/>
        <v>1.0061502506155418E-6</v>
      </c>
      <c r="I9" s="31">
        <f t="shared" si="1"/>
        <v>1.0301791236360884E-6</v>
      </c>
      <c r="J9" s="31">
        <f t="shared" si="1"/>
        <v>1.0416975594922979E-6</v>
      </c>
      <c r="K9" s="31">
        <f t="shared" si="1"/>
        <v>1.0650361979327288E-6</v>
      </c>
      <c r="L9" s="31">
        <f t="shared" si="1"/>
        <v>1.0843541325436666E-6</v>
      </c>
      <c r="M9" s="31">
        <f t="shared" si="1"/>
        <v>1.1099060056572254E-6</v>
      </c>
      <c r="N9" s="31">
        <f t="shared" si="1"/>
        <v>1.1228741621325276E-6</v>
      </c>
      <c r="O9" s="31">
        <f t="shared" si="1"/>
        <v>1.1640208375398601E-6</v>
      </c>
      <c r="P9" s="31">
        <f t="shared" si="1"/>
        <v>1.1827548923682401E-6</v>
      </c>
      <c r="Q9" s="31">
        <f t="shared" si="1"/>
        <v>1.2062115744499204E-6</v>
      </c>
      <c r="R9" s="31">
        <f t="shared" si="1"/>
        <v>1.2375875621341702E-6</v>
      </c>
      <c r="S9" s="31">
        <f t="shared" si="1"/>
        <v>1.243434385589747E-6</v>
      </c>
      <c r="T9" s="31">
        <f t="shared" si="1"/>
        <v>1.2667506495465424E-6</v>
      </c>
      <c r="U9" s="31">
        <f t="shared" si="1"/>
        <v>1.2887901087306086E-6</v>
      </c>
      <c r="V9" s="31">
        <f t="shared" si="1"/>
        <v>1.3032087762279587E-6</v>
      </c>
      <c r="W9" s="31">
        <f t="shared" si="1"/>
        <v>1.3185672328382637E-6</v>
      </c>
      <c r="X9" s="31">
        <f t="shared" si="1"/>
        <v>1.3531898310584284E-6</v>
      </c>
      <c r="Y9" s="31">
        <f t="shared" si="1"/>
        <v>1.3698370548861794E-6</v>
      </c>
      <c r="Z9" s="31">
        <f t="shared" si="1"/>
        <v>1.3893049380576282E-6</v>
      </c>
      <c r="AA9" s="31">
        <f t="shared" si="1"/>
        <v>1.4189559016936924E-6</v>
      </c>
      <c r="AB9" s="31">
        <f t="shared" si="1"/>
        <v>1.4295776861981968E-6</v>
      </c>
      <c r="AC9" s="31">
        <f t="shared" si="1"/>
        <v>1.4655278725809198E-6</v>
      </c>
      <c r="AD9" s="31">
        <f t="shared" si="1"/>
        <v>1.4931889511787432E-6</v>
      </c>
      <c r="AE9" s="31">
        <f t="shared" si="1"/>
        <v>1.5156449679199139E-6</v>
      </c>
      <c r="AF9" s="31">
        <f t="shared" si="1"/>
        <v>1.5310020413250484E-6</v>
      </c>
    </row>
  </sheetData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topLeftCell="R1" workbookViewId="0">
      <selection activeCell="AB8" sqref="AB8"/>
    </sheetView>
  </sheetViews>
  <sheetFormatPr defaultColWidth="9.140625" defaultRowHeight="15" x14ac:dyDescent="0.25"/>
  <cols>
    <col min="1" max="1" width="41.42578125" style="14" customWidth="1"/>
    <col min="2" max="32" width="10" style="14" customWidth="1"/>
    <col min="33" max="34" width="9.140625" style="14" customWidth="1"/>
    <col min="35" max="16384" width="9.140625" style="14"/>
  </cols>
  <sheetData>
    <row r="1" spans="1:32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 s="39">
        <f>'Heavy oil+other'!B43</f>
        <v>7.7070973131666149E-7</v>
      </c>
      <c r="C2" s="39">
        <f>'Heavy oil+other'!C43</f>
        <v>1.0562513694766047E-6</v>
      </c>
      <c r="D2" s="39">
        <f>'Heavy oil+other'!D43</f>
        <v>1.0663590380840379E-6</v>
      </c>
      <c r="E2" s="39">
        <f>'Heavy oil+other'!E43</f>
        <v>9.8001596307102152E-7</v>
      </c>
      <c r="F2" s="39">
        <f>'Heavy oil+other'!F43</f>
        <v>9.9990656931450498E-7</v>
      </c>
      <c r="G2" s="39">
        <f>'Heavy oil+other'!G43</f>
        <v>1.0149040560272809E-6</v>
      </c>
      <c r="H2" s="39">
        <f>'Heavy oil+other'!H43</f>
        <v>1.0609797287451161E-6</v>
      </c>
      <c r="I2" s="39">
        <f>'Heavy oil+other'!I43</f>
        <v>1.1085712631995427E-6</v>
      </c>
      <c r="J2" s="39">
        <f>'Heavy oil+other'!J43</f>
        <v>1.1430906759951945E-6</v>
      </c>
      <c r="K2" s="39">
        <f>'Heavy oil+other'!K43</f>
        <v>1.1601284939107078E-6</v>
      </c>
      <c r="L2" s="39">
        <f>'Heavy oil+other'!L43</f>
        <v>1.123904364587672E-6</v>
      </c>
      <c r="M2" s="39">
        <f>'Heavy oil+other'!M43</f>
        <v>1.1373559126897648E-6</v>
      </c>
      <c r="N2" s="39">
        <f>'Heavy oil+other'!N43</f>
        <v>1.143525868651146E-6</v>
      </c>
      <c r="O2" s="39">
        <f>'Heavy oil+other'!O43</f>
        <v>1.163436632123143E-6</v>
      </c>
      <c r="P2" s="39">
        <f>'Heavy oil+other'!P43</f>
        <v>1.1758314200339346E-6</v>
      </c>
      <c r="Q2" s="39">
        <f>'Heavy oil+other'!Q43</f>
        <v>1.2183358295816585E-6</v>
      </c>
      <c r="R2" s="39">
        <f>'Heavy oil+other'!R43</f>
        <v>1.2526557684787519E-6</v>
      </c>
      <c r="S2" s="39">
        <f>'Heavy oil+other'!S43</f>
        <v>1.2585650793938527E-6</v>
      </c>
      <c r="T2" s="39">
        <f>'Heavy oil+other'!T43</f>
        <v>1.2956946943131411E-6</v>
      </c>
      <c r="U2" s="39">
        <f>'Heavy oil+other'!U43</f>
        <v>1.3049356072177138E-6</v>
      </c>
      <c r="V2" s="39">
        <f>'Heavy oil+other'!V43</f>
        <v>1.3124422354205861E-6</v>
      </c>
      <c r="W2" s="39">
        <f>'Heavy oil+other'!W43</f>
        <v>1.3132848965948518E-6</v>
      </c>
      <c r="X2" s="39">
        <f>'Heavy oil+other'!X43</f>
        <v>1.3235570075271238E-6</v>
      </c>
      <c r="Y2" s="39">
        <f>'Heavy oil+other'!Y43</f>
        <v>1.3609113405712136E-6</v>
      </c>
      <c r="Z2" s="39">
        <f>'Heavy oil+other'!Z43</f>
        <v>1.3811045595922644E-6</v>
      </c>
      <c r="AA2" s="39">
        <f>'Heavy oil+other'!AA43</f>
        <v>1.3848540584454022E-6</v>
      </c>
      <c r="AB2" s="39">
        <f>'Heavy oil+other'!AB43</f>
        <v>1.4195775234375686E-6</v>
      </c>
      <c r="AC2" s="39">
        <f>'Heavy oil+other'!AC43</f>
        <v>1.4454913893453455E-6</v>
      </c>
      <c r="AD2" s="39">
        <f>'Heavy oil+other'!AD43</f>
        <v>1.4629329241183428E-6</v>
      </c>
      <c r="AE2" s="39">
        <f>'Heavy oil+other'!AE43</f>
        <v>1.4759832988618172E-6</v>
      </c>
      <c r="AF2" s="39">
        <f>'Heavy oil+other'!AF43</f>
        <v>1.4409136636740046E-6</v>
      </c>
    </row>
    <row r="3" spans="1:32" x14ac:dyDescent="0.25">
      <c r="A3" s="13" t="s">
        <v>260</v>
      </c>
      <c r="B3" s="39">
        <f>B6</f>
        <v>4.7962163570885216E-6</v>
      </c>
      <c r="C3" s="47">
        <f t="shared" ref="C3:AF3" si="0">C6</f>
        <v>5.8992321478494114E-6</v>
      </c>
      <c r="D3" s="47">
        <f t="shared" si="0"/>
        <v>6.9870920366186753E-6</v>
      </c>
      <c r="E3" s="47">
        <f t="shared" si="0"/>
        <v>7.9731962986868049E-6</v>
      </c>
      <c r="F3" s="47">
        <f t="shared" si="0"/>
        <v>9.1247466436458118E-6</v>
      </c>
      <c r="G3" s="47">
        <f t="shared" si="0"/>
        <v>1.0160010134113232E-5</v>
      </c>
      <c r="H3" s="47">
        <f t="shared" si="0"/>
        <v>1.0303885953714335E-5</v>
      </c>
      <c r="I3" s="47">
        <f t="shared" si="0"/>
        <v>1.0550959705504478E-5</v>
      </c>
      <c r="J3" s="47">
        <f t="shared" si="0"/>
        <v>1.0651604367167643E-5</v>
      </c>
      <c r="K3" s="47">
        <f t="shared" si="0"/>
        <v>1.1035572400372928E-5</v>
      </c>
      <c r="L3" s="47">
        <f t="shared" si="0"/>
        <v>1.1278687608317259E-5</v>
      </c>
      <c r="M3" s="47">
        <f t="shared" si="0"/>
        <v>1.1518033331378368E-5</v>
      </c>
      <c r="N3" s="47">
        <f t="shared" si="0"/>
        <v>1.1692009481793222E-5</v>
      </c>
      <c r="O3" s="47">
        <f t="shared" si="0"/>
        <v>1.1961995425695325E-5</v>
      </c>
      <c r="P3" s="47">
        <f t="shared" si="0"/>
        <v>1.2173859382027787E-5</v>
      </c>
      <c r="Q3" s="47">
        <f t="shared" si="0"/>
        <v>1.2374933334061703E-5</v>
      </c>
      <c r="R3" s="47">
        <f t="shared" si="0"/>
        <v>1.257238203176118E-5</v>
      </c>
      <c r="S3" s="47">
        <f t="shared" si="0"/>
        <v>1.277711729576669E-5</v>
      </c>
      <c r="T3" s="47">
        <f t="shared" si="0"/>
        <v>1.2976096006720226E-5</v>
      </c>
      <c r="U3" s="47">
        <f t="shared" si="0"/>
        <v>1.3213351361354627E-5</v>
      </c>
      <c r="V3" s="47">
        <f t="shared" si="0"/>
        <v>1.3399676765244172E-5</v>
      </c>
      <c r="W3" s="47">
        <f t="shared" si="0"/>
        <v>1.3573343989416013E-5</v>
      </c>
      <c r="X3" s="47">
        <f t="shared" si="0"/>
        <v>1.3891770932565676E-5</v>
      </c>
      <c r="Y3" s="47">
        <f t="shared" si="0"/>
        <v>1.4063234742745537E-5</v>
      </c>
      <c r="Z3" s="47">
        <f t="shared" si="0"/>
        <v>1.4240134485365578E-5</v>
      </c>
      <c r="AA3" s="47">
        <f t="shared" si="0"/>
        <v>1.4444996438366646E-5</v>
      </c>
      <c r="AB3" s="47">
        <f t="shared" si="0"/>
        <v>1.4590216135851412E-5</v>
      </c>
      <c r="AC3" s="47">
        <f t="shared" si="0"/>
        <v>1.482044317482458E-5</v>
      </c>
      <c r="AD3" s="47">
        <f t="shared" si="0"/>
        <v>1.5090890071764359E-5</v>
      </c>
      <c r="AE3" s="47">
        <f t="shared" si="0"/>
        <v>1.5302099143442855E-5</v>
      </c>
      <c r="AF3" s="47">
        <f t="shared" si="0"/>
        <v>1.5474115512549525E-5</v>
      </c>
    </row>
    <row r="4" spans="1:32" x14ac:dyDescent="0.25">
      <c r="A4" s="13" t="s">
        <v>261</v>
      </c>
      <c r="B4" s="39">
        <f>B6</f>
        <v>4.7962163570885216E-6</v>
      </c>
      <c r="C4" s="47">
        <f t="shared" ref="C4:AF4" si="1">C6</f>
        <v>5.8992321478494114E-6</v>
      </c>
      <c r="D4" s="47">
        <f t="shared" si="1"/>
        <v>6.9870920366186753E-6</v>
      </c>
      <c r="E4" s="47">
        <f t="shared" si="1"/>
        <v>7.9731962986868049E-6</v>
      </c>
      <c r="F4" s="47">
        <f t="shared" si="1"/>
        <v>9.1247466436458118E-6</v>
      </c>
      <c r="G4" s="47">
        <f t="shared" si="1"/>
        <v>1.0160010134113232E-5</v>
      </c>
      <c r="H4" s="47">
        <f t="shared" si="1"/>
        <v>1.0303885953714335E-5</v>
      </c>
      <c r="I4" s="47">
        <f t="shared" si="1"/>
        <v>1.0550959705504478E-5</v>
      </c>
      <c r="J4" s="47">
        <f t="shared" si="1"/>
        <v>1.0651604367167643E-5</v>
      </c>
      <c r="K4" s="47">
        <f t="shared" si="1"/>
        <v>1.1035572400372928E-5</v>
      </c>
      <c r="L4" s="47">
        <f t="shared" si="1"/>
        <v>1.1278687608317259E-5</v>
      </c>
      <c r="M4" s="47">
        <f t="shared" si="1"/>
        <v>1.1518033331378368E-5</v>
      </c>
      <c r="N4" s="47">
        <f t="shared" si="1"/>
        <v>1.1692009481793222E-5</v>
      </c>
      <c r="O4" s="47">
        <f t="shared" si="1"/>
        <v>1.1961995425695325E-5</v>
      </c>
      <c r="P4" s="47">
        <f t="shared" si="1"/>
        <v>1.2173859382027787E-5</v>
      </c>
      <c r="Q4" s="47">
        <f t="shared" si="1"/>
        <v>1.2374933334061703E-5</v>
      </c>
      <c r="R4" s="47">
        <f t="shared" si="1"/>
        <v>1.257238203176118E-5</v>
      </c>
      <c r="S4" s="47">
        <f t="shared" si="1"/>
        <v>1.277711729576669E-5</v>
      </c>
      <c r="T4" s="47">
        <f t="shared" si="1"/>
        <v>1.2976096006720226E-5</v>
      </c>
      <c r="U4" s="47">
        <f t="shared" si="1"/>
        <v>1.3213351361354627E-5</v>
      </c>
      <c r="V4" s="47">
        <f t="shared" si="1"/>
        <v>1.3399676765244172E-5</v>
      </c>
      <c r="W4" s="47">
        <f t="shared" si="1"/>
        <v>1.3573343989416013E-5</v>
      </c>
      <c r="X4" s="47">
        <f t="shared" si="1"/>
        <v>1.3891770932565676E-5</v>
      </c>
      <c r="Y4" s="47">
        <f t="shared" si="1"/>
        <v>1.4063234742745537E-5</v>
      </c>
      <c r="Z4" s="47">
        <f t="shared" si="1"/>
        <v>1.4240134485365578E-5</v>
      </c>
      <c r="AA4" s="47">
        <f t="shared" si="1"/>
        <v>1.4444996438366646E-5</v>
      </c>
      <c r="AB4" s="47">
        <f t="shared" si="1"/>
        <v>1.4590216135851412E-5</v>
      </c>
      <c r="AC4" s="47">
        <f t="shared" si="1"/>
        <v>1.482044317482458E-5</v>
      </c>
      <c r="AD4" s="47">
        <f t="shared" si="1"/>
        <v>1.5090890071764359E-5</v>
      </c>
      <c r="AE4" s="47">
        <f t="shared" si="1"/>
        <v>1.5302099143442855E-5</v>
      </c>
      <c r="AF4" s="47">
        <f t="shared" si="1"/>
        <v>1.5474115512549525E-5</v>
      </c>
    </row>
    <row r="5" spans="1:32" x14ac:dyDescent="0.25">
      <c r="A5" s="13" t="s">
        <v>262</v>
      </c>
      <c r="B5" s="39">
        <f>B6</f>
        <v>4.7962163570885216E-6</v>
      </c>
      <c r="C5" s="47">
        <f t="shared" ref="C5:AF5" si="2">C6</f>
        <v>5.8992321478494114E-6</v>
      </c>
      <c r="D5" s="47">
        <f t="shared" si="2"/>
        <v>6.9870920366186753E-6</v>
      </c>
      <c r="E5" s="47">
        <f t="shared" si="2"/>
        <v>7.9731962986868049E-6</v>
      </c>
      <c r="F5" s="47">
        <f t="shared" si="2"/>
        <v>9.1247466436458118E-6</v>
      </c>
      <c r="G5" s="47">
        <f t="shared" si="2"/>
        <v>1.0160010134113232E-5</v>
      </c>
      <c r="H5" s="47">
        <f t="shared" si="2"/>
        <v>1.0303885953714335E-5</v>
      </c>
      <c r="I5" s="47">
        <f t="shared" si="2"/>
        <v>1.0550959705504478E-5</v>
      </c>
      <c r="J5" s="47">
        <f t="shared" si="2"/>
        <v>1.0651604367167643E-5</v>
      </c>
      <c r="K5" s="47">
        <f t="shared" si="2"/>
        <v>1.1035572400372928E-5</v>
      </c>
      <c r="L5" s="47">
        <f t="shared" si="2"/>
        <v>1.1278687608317259E-5</v>
      </c>
      <c r="M5" s="47">
        <f t="shared" si="2"/>
        <v>1.1518033331378368E-5</v>
      </c>
      <c r="N5" s="47">
        <f t="shared" si="2"/>
        <v>1.1692009481793222E-5</v>
      </c>
      <c r="O5" s="47">
        <f t="shared" si="2"/>
        <v>1.1961995425695325E-5</v>
      </c>
      <c r="P5" s="47">
        <f t="shared" si="2"/>
        <v>1.2173859382027787E-5</v>
      </c>
      <c r="Q5" s="47">
        <f t="shared" si="2"/>
        <v>1.2374933334061703E-5</v>
      </c>
      <c r="R5" s="47">
        <f t="shared" si="2"/>
        <v>1.257238203176118E-5</v>
      </c>
      <c r="S5" s="47">
        <f t="shared" si="2"/>
        <v>1.277711729576669E-5</v>
      </c>
      <c r="T5" s="47">
        <f t="shared" si="2"/>
        <v>1.2976096006720226E-5</v>
      </c>
      <c r="U5" s="47">
        <f t="shared" si="2"/>
        <v>1.3213351361354627E-5</v>
      </c>
      <c r="V5" s="47">
        <f t="shared" si="2"/>
        <v>1.3399676765244172E-5</v>
      </c>
      <c r="W5" s="47">
        <f t="shared" si="2"/>
        <v>1.3573343989416013E-5</v>
      </c>
      <c r="X5" s="47">
        <f t="shared" si="2"/>
        <v>1.3891770932565676E-5</v>
      </c>
      <c r="Y5" s="47">
        <f t="shared" si="2"/>
        <v>1.4063234742745537E-5</v>
      </c>
      <c r="Z5" s="47">
        <f t="shared" si="2"/>
        <v>1.4240134485365578E-5</v>
      </c>
      <c r="AA5" s="47">
        <f t="shared" si="2"/>
        <v>1.4444996438366646E-5</v>
      </c>
      <c r="AB5" s="47">
        <f t="shared" si="2"/>
        <v>1.4590216135851412E-5</v>
      </c>
      <c r="AC5" s="47">
        <f t="shared" si="2"/>
        <v>1.482044317482458E-5</v>
      </c>
      <c r="AD5" s="47">
        <f t="shared" si="2"/>
        <v>1.5090890071764359E-5</v>
      </c>
      <c r="AE5" s="47">
        <f t="shared" si="2"/>
        <v>1.5302099143442855E-5</v>
      </c>
      <c r="AF5" s="47">
        <f t="shared" si="2"/>
        <v>1.5474115512549525E-5</v>
      </c>
    </row>
    <row r="6" spans="1:32" x14ac:dyDescent="0.25">
      <c r="A6" s="13" t="s">
        <v>263</v>
      </c>
      <c r="B6" s="39">
        <f>'Heavy oil+other'!B47</f>
        <v>4.7962163570885216E-6</v>
      </c>
      <c r="C6" s="47">
        <f>'Heavy oil+other'!C47</f>
        <v>5.8992321478494114E-6</v>
      </c>
      <c r="D6" s="47">
        <f>'Heavy oil+other'!D47</f>
        <v>6.9870920366186753E-6</v>
      </c>
      <c r="E6" s="47">
        <f>'Heavy oil+other'!E47</f>
        <v>7.9731962986868049E-6</v>
      </c>
      <c r="F6" s="47">
        <f>'Heavy oil+other'!F47</f>
        <v>9.1247466436458118E-6</v>
      </c>
      <c r="G6" s="47">
        <f>'Heavy oil+other'!G47</f>
        <v>1.0160010134113232E-5</v>
      </c>
      <c r="H6" s="47">
        <f>'Heavy oil+other'!H47</f>
        <v>1.0303885953714335E-5</v>
      </c>
      <c r="I6" s="47">
        <f>'Heavy oil+other'!I47</f>
        <v>1.0550959705504478E-5</v>
      </c>
      <c r="J6" s="47">
        <f>'Heavy oil+other'!J47</f>
        <v>1.0651604367167643E-5</v>
      </c>
      <c r="K6" s="47">
        <f>'Heavy oil+other'!K47</f>
        <v>1.1035572400372928E-5</v>
      </c>
      <c r="L6" s="47">
        <f>'Heavy oil+other'!L47</f>
        <v>1.1278687608317259E-5</v>
      </c>
      <c r="M6" s="47">
        <f>'Heavy oil+other'!M47</f>
        <v>1.1518033331378368E-5</v>
      </c>
      <c r="N6" s="47">
        <f>'Heavy oil+other'!N47</f>
        <v>1.1692009481793222E-5</v>
      </c>
      <c r="O6" s="47">
        <f>'Heavy oil+other'!O47</f>
        <v>1.1961995425695325E-5</v>
      </c>
      <c r="P6" s="47">
        <f>'Heavy oil+other'!P47</f>
        <v>1.2173859382027787E-5</v>
      </c>
      <c r="Q6" s="47">
        <f>'Heavy oil+other'!Q47</f>
        <v>1.2374933334061703E-5</v>
      </c>
      <c r="R6" s="47">
        <f>'Heavy oil+other'!R47</f>
        <v>1.257238203176118E-5</v>
      </c>
      <c r="S6" s="47">
        <f>'Heavy oil+other'!S47</f>
        <v>1.277711729576669E-5</v>
      </c>
      <c r="T6" s="47">
        <f>'Heavy oil+other'!T47</f>
        <v>1.2976096006720226E-5</v>
      </c>
      <c r="U6" s="47">
        <f>'Heavy oil+other'!U47</f>
        <v>1.3213351361354627E-5</v>
      </c>
      <c r="V6" s="47">
        <f>'Heavy oil+other'!V47</f>
        <v>1.3399676765244172E-5</v>
      </c>
      <c r="W6" s="47">
        <f>'Heavy oil+other'!W47</f>
        <v>1.3573343989416013E-5</v>
      </c>
      <c r="X6" s="47">
        <f>'Heavy oil+other'!X47</f>
        <v>1.3891770932565676E-5</v>
      </c>
      <c r="Y6" s="47">
        <f>'Heavy oil+other'!Y47</f>
        <v>1.4063234742745537E-5</v>
      </c>
      <c r="Z6" s="47">
        <f>'Heavy oil+other'!Z47</f>
        <v>1.4240134485365578E-5</v>
      </c>
      <c r="AA6" s="47">
        <f>'Heavy oil+other'!AA47</f>
        <v>1.4444996438366646E-5</v>
      </c>
      <c r="AB6" s="47">
        <f>'Heavy oil+other'!AB47</f>
        <v>1.4590216135851412E-5</v>
      </c>
      <c r="AC6" s="47">
        <f>'Heavy oil+other'!AC47</f>
        <v>1.482044317482458E-5</v>
      </c>
      <c r="AD6" s="47">
        <f>'Heavy oil+other'!AD47</f>
        <v>1.5090890071764359E-5</v>
      </c>
      <c r="AE6" s="47">
        <f>'Heavy oil+other'!AE47</f>
        <v>1.5302099143442855E-5</v>
      </c>
      <c r="AF6" s="47">
        <f>'Heavy oil+other'!AF47</f>
        <v>1.5474115512549525E-5</v>
      </c>
    </row>
    <row r="7" spans="1:32" x14ac:dyDescent="0.25">
      <c r="A7" s="13" t="s">
        <v>264</v>
      </c>
      <c r="B7" s="39">
        <f>B6</f>
        <v>4.7962163570885216E-6</v>
      </c>
      <c r="C7" s="47">
        <f t="shared" ref="C7:AF7" si="3">C6</f>
        <v>5.8992321478494114E-6</v>
      </c>
      <c r="D7" s="47">
        <f t="shared" si="3"/>
        <v>6.9870920366186753E-6</v>
      </c>
      <c r="E7" s="47">
        <f t="shared" si="3"/>
        <v>7.9731962986868049E-6</v>
      </c>
      <c r="F7" s="47">
        <f t="shared" si="3"/>
        <v>9.1247466436458118E-6</v>
      </c>
      <c r="G7" s="47">
        <f t="shared" si="3"/>
        <v>1.0160010134113232E-5</v>
      </c>
      <c r="H7" s="47">
        <f t="shared" si="3"/>
        <v>1.0303885953714335E-5</v>
      </c>
      <c r="I7" s="47">
        <f t="shared" si="3"/>
        <v>1.0550959705504478E-5</v>
      </c>
      <c r="J7" s="47">
        <f t="shared" si="3"/>
        <v>1.0651604367167643E-5</v>
      </c>
      <c r="K7" s="47">
        <f t="shared" si="3"/>
        <v>1.1035572400372928E-5</v>
      </c>
      <c r="L7" s="47">
        <f t="shared" si="3"/>
        <v>1.1278687608317259E-5</v>
      </c>
      <c r="M7" s="47">
        <f t="shared" si="3"/>
        <v>1.1518033331378368E-5</v>
      </c>
      <c r="N7" s="47">
        <f t="shared" si="3"/>
        <v>1.1692009481793222E-5</v>
      </c>
      <c r="O7" s="47">
        <f t="shared" si="3"/>
        <v>1.1961995425695325E-5</v>
      </c>
      <c r="P7" s="47">
        <f t="shared" si="3"/>
        <v>1.2173859382027787E-5</v>
      </c>
      <c r="Q7" s="47">
        <f t="shared" si="3"/>
        <v>1.2374933334061703E-5</v>
      </c>
      <c r="R7" s="47">
        <f t="shared" si="3"/>
        <v>1.257238203176118E-5</v>
      </c>
      <c r="S7" s="47">
        <f t="shared" si="3"/>
        <v>1.277711729576669E-5</v>
      </c>
      <c r="T7" s="47">
        <f t="shared" si="3"/>
        <v>1.2976096006720226E-5</v>
      </c>
      <c r="U7" s="47">
        <f t="shared" si="3"/>
        <v>1.3213351361354627E-5</v>
      </c>
      <c r="V7" s="47">
        <f t="shared" si="3"/>
        <v>1.3399676765244172E-5</v>
      </c>
      <c r="W7" s="47">
        <f t="shared" si="3"/>
        <v>1.3573343989416013E-5</v>
      </c>
      <c r="X7" s="47">
        <f t="shared" si="3"/>
        <v>1.3891770932565676E-5</v>
      </c>
      <c r="Y7" s="47">
        <f t="shared" si="3"/>
        <v>1.4063234742745537E-5</v>
      </c>
      <c r="Z7" s="47">
        <f t="shared" si="3"/>
        <v>1.4240134485365578E-5</v>
      </c>
      <c r="AA7" s="47">
        <f t="shared" si="3"/>
        <v>1.4444996438366646E-5</v>
      </c>
      <c r="AB7" s="47">
        <f t="shared" si="3"/>
        <v>1.4590216135851412E-5</v>
      </c>
      <c r="AC7" s="47">
        <f t="shared" si="3"/>
        <v>1.482044317482458E-5</v>
      </c>
      <c r="AD7" s="47">
        <f t="shared" si="3"/>
        <v>1.5090890071764359E-5</v>
      </c>
      <c r="AE7" s="47">
        <f t="shared" si="3"/>
        <v>1.5302099143442855E-5</v>
      </c>
      <c r="AF7" s="47">
        <f t="shared" si="3"/>
        <v>1.5474115512549525E-5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 s="31">
        <f t="shared" ref="B9:AF9" si="4">B6</f>
        <v>4.7962163570885216E-6</v>
      </c>
      <c r="C9" s="31">
        <f t="shared" si="4"/>
        <v>5.8992321478494114E-6</v>
      </c>
      <c r="D9" s="31">
        <f t="shared" si="4"/>
        <v>6.9870920366186753E-6</v>
      </c>
      <c r="E9" s="31">
        <f t="shared" si="4"/>
        <v>7.9731962986868049E-6</v>
      </c>
      <c r="F9" s="31">
        <f t="shared" si="4"/>
        <v>9.1247466436458118E-6</v>
      </c>
      <c r="G9" s="31">
        <f t="shared" si="4"/>
        <v>1.0160010134113232E-5</v>
      </c>
      <c r="H9" s="31">
        <f t="shared" si="4"/>
        <v>1.0303885953714335E-5</v>
      </c>
      <c r="I9" s="31">
        <f t="shared" si="4"/>
        <v>1.0550959705504478E-5</v>
      </c>
      <c r="J9" s="31">
        <f t="shared" si="4"/>
        <v>1.0651604367167643E-5</v>
      </c>
      <c r="K9" s="31">
        <f t="shared" si="4"/>
        <v>1.1035572400372928E-5</v>
      </c>
      <c r="L9" s="31">
        <f t="shared" si="4"/>
        <v>1.1278687608317259E-5</v>
      </c>
      <c r="M9" s="31">
        <f t="shared" si="4"/>
        <v>1.1518033331378368E-5</v>
      </c>
      <c r="N9" s="31">
        <f t="shared" si="4"/>
        <v>1.1692009481793222E-5</v>
      </c>
      <c r="O9" s="31">
        <f t="shared" si="4"/>
        <v>1.1961995425695325E-5</v>
      </c>
      <c r="P9" s="31">
        <f t="shared" si="4"/>
        <v>1.2173859382027787E-5</v>
      </c>
      <c r="Q9" s="31">
        <f t="shared" si="4"/>
        <v>1.2374933334061703E-5</v>
      </c>
      <c r="R9" s="31">
        <f t="shared" si="4"/>
        <v>1.257238203176118E-5</v>
      </c>
      <c r="S9" s="31">
        <f t="shared" si="4"/>
        <v>1.277711729576669E-5</v>
      </c>
      <c r="T9" s="31">
        <f t="shared" si="4"/>
        <v>1.2976096006720226E-5</v>
      </c>
      <c r="U9" s="31">
        <f t="shared" si="4"/>
        <v>1.3213351361354627E-5</v>
      </c>
      <c r="V9" s="31">
        <f t="shared" si="4"/>
        <v>1.3399676765244172E-5</v>
      </c>
      <c r="W9" s="31">
        <f t="shared" si="4"/>
        <v>1.3573343989416013E-5</v>
      </c>
      <c r="X9" s="31">
        <f t="shared" si="4"/>
        <v>1.3891770932565676E-5</v>
      </c>
      <c r="Y9" s="31">
        <f t="shared" si="4"/>
        <v>1.4063234742745537E-5</v>
      </c>
      <c r="Z9" s="31">
        <f t="shared" si="4"/>
        <v>1.4240134485365578E-5</v>
      </c>
      <c r="AA9" s="31">
        <f t="shared" si="4"/>
        <v>1.4444996438366646E-5</v>
      </c>
      <c r="AB9" s="31">
        <f t="shared" si="4"/>
        <v>1.4590216135851412E-5</v>
      </c>
      <c r="AC9" s="31">
        <f t="shared" si="4"/>
        <v>1.482044317482458E-5</v>
      </c>
      <c r="AD9" s="31">
        <f t="shared" si="4"/>
        <v>1.5090890071764359E-5</v>
      </c>
      <c r="AE9" s="31">
        <f t="shared" si="4"/>
        <v>1.5302099143442855E-5</v>
      </c>
      <c r="AF9" s="31">
        <f t="shared" si="4"/>
        <v>1.5474115512549525E-5</v>
      </c>
    </row>
  </sheetData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2" sqref="B2:AF6"/>
    </sheetView>
  </sheetViews>
  <sheetFormatPr defaultColWidth="9.140625" defaultRowHeight="15" x14ac:dyDescent="0.25"/>
  <cols>
    <col min="1" max="1" width="41.42578125" style="14" customWidth="1"/>
    <col min="2" max="22" width="10" style="14" customWidth="1"/>
    <col min="23" max="24" width="9.140625" style="14" customWidth="1"/>
    <col min="25" max="16384" width="9.140625" style="14"/>
  </cols>
  <sheetData>
    <row r="1" spans="1:32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 s="39">
        <f>Lpgpropbut!B10</f>
        <v>1.3338366333611046E-6</v>
      </c>
      <c r="C2" s="39">
        <f>Lpgpropbut!C10</f>
        <v>1.3022329707237506E-6</v>
      </c>
      <c r="D2" s="39">
        <f>Lpgpropbut!D10</f>
        <v>1.3516643404898679E-6</v>
      </c>
      <c r="E2" s="39">
        <f>Lpgpropbut!E10</f>
        <v>1.398634773669435E-6</v>
      </c>
      <c r="F2" s="39">
        <f>Lpgpropbut!F10</f>
        <v>1.4344571479960566E-6</v>
      </c>
      <c r="G2" s="39">
        <f>Lpgpropbut!G10</f>
        <v>1.474053678283274E-6</v>
      </c>
      <c r="H2" s="39">
        <f>Lpgpropbut!H10</f>
        <v>1.5306260058043268E-6</v>
      </c>
      <c r="I2" s="39">
        <f>Lpgpropbut!I10</f>
        <v>1.5851275755174881E-6</v>
      </c>
      <c r="J2" s="39">
        <f>Lpgpropbut!J10</f>
        <v>1.6123920507959998E-6</v>
      </c>
      <c r="K2" s="39">
        <f>Lpgpropbut!K10</f>
        <v>1.6287894277031884E-6</v>
      </c>
      <c r="L2" s="39">
        <f>Lpgpropbut!L10</f>
        <v>1.6362858301078895E-6</v>
      </c>
      <c r="M2" s="39">
        <f>Lpgpropbut!M10</f>
        <v>1.8150184444572199E-6</v>
      </c>
      <c r="N2" s="39">
        <f>Lpgpropbut!N10</f>
        <v>1.8159398587476406E-6</v>
      </c>
      <c r="O2" s="39">
        <f>Lpgpropbut!O10</f>
        <v>1.8223420052850242E-6</v>
      </c>
      <c r="P2" s="39">
        <f>Lpgpropbut!P10</f>
        <v>1.8683589360055378E-6</v>
      </c>
      <c r="Q2" s="39">
        <f>Lpgpropbut!Q10</f>
        <v>1.8860580438648045E-6</v>
      </c>
      <c r="R2" s="39">
        <f>Lpgpropbut!R10</f>
        <v>1.9043485290571915E-6</v>
      </c>
      <c r="S2" s="39">
        <f>Lpgpropbut!S10</f>
        <v>1.9250965264770607E-6</v>
      </c>
      <c r="T2" s="39">
        <f>Lpgpropbut!T10</f>
        <v>1.9473233339374578E-6</v>
      </c>
      <c r="U2" s="39">
        <f>Lpgpropbut!U10</f>
        <v>1.9680287117700039E-6</v>
      </c>
      <c r="V2" s="39">
        <f>Lpgpropbut!V10</f>
        <v>1.9867810042307914E-6</v>
      </c>
      <c r="W2" s="39">
        <f>Lpgpropbut!W10</f>
        <v>2.0028101250861169E-6</v>
      </c>
      <c r="X2" s="39">
        <f>Lpgpropbut!X10</f>
        <v>2.0179076453251822E-6</v>
      </c>
      <c r="Y2" s="39">
        <f>Lpgpropbut!Y10</f>
        <v>2.0425781116099192E-6</v>
      </c>
      <c r="Z2" s="39">
        <f>Lpgpropbut!Z10</f>
        <v>2.0605969071194292E-6</v>
      </c>
      <c r="AA2" s="39">
        <f>Lpgpropbut!AA10</f>
        <v>2.0784558995491229E-6</v>
      </c>
      <c r="AB2" s="39">
        <f>Lpgpropbut!AB10</f>
        <v>2.0964446250247473E-6</v>
      </c>
      <c r="AC2" s="39">
        <f>Lpgpropbut!AC10</f>
        <v>2.1136754878576805E-6</v>
      </c>
      <c r="AD2" s="39">
        <f>Lpgpropbut!AD10</f>
        <v>2.1366317177390165E-6</v>
      </c>
      <c r="AE2" s="39">
        <f>Lpgpropbut!AE10</f>
        <v>2.1599774727205736E-6</v>
      </c>
      <c r="AF2" s="39">
        <f>Lpgpropbut!AF10</f>
        <v>2.1775200371242907E-6</v>
      </c>
    </row>
    <row r="3" spans="1:32" x14ac:dyDescent="0.25">
      <c r="A3" s="13" t="s">
        <v>260</v>
      </c>
      <c r="B3">
        <f>Lpgpropbut!B11</f>
        <v>1.3345992615105394E-6</v>
      </c>
      <c r="C3">
        <f>Lpgpropbut!C11</f>
        <v>1.3029775293119302E-6</v>
      </c>
      <c r="D3">
        <f>Lpgpropbut!D11</f>
        <v>1.3524371617251394E-6</v>
      </c>
      <c r="E3">
        <f>Lpgpropbut!E11</f>
        <v>1.3524371617251394E-6</v>
      </c>
      <c r="F3">
        <f>Lpgpropbut!F11</f>
        <v>1.4026243804950906E-6</v>
      </c>
      <c r="G3">
        <f>Lpgpropbut!G11</f>
        <v>1.4597403816243908E-6</v>
      </c>
      <c r="H3">
        <f>Lpgpropbut!H11</f>
        <v>1.5434119614415007E-6</v>
      </c>
      <c r="I3">
        <f>Lpgpropbut!I11</f>
        <v>1.6243608305321676E-6</v>
      </c>
      <c r="J3">
        <f>Lpgpropbut!J11</f>
        <v>1.663670733439812E-6</v>
      </c>
      <c r="K3">
        <f>Lpgpropbut!K11</f>
        <v>1.6874951076762106E-6</v>
      </c>
      <c r="L3">
        <f>Lpgpropbut!L11</f>
        <v>1.6981516915500982E-6</v>
      </c>
      <c r="M3">
        <f>Lpgpropbut!M11</f>
        <v>1.6895668425432375E-6</v>
      </c>
      <c r="N3">
        <f>Lpgpropbut!N11</f>
        <v>1.6911102886892983E-6</v>
      </c>
      <c r="O3">
        <f>Lpgpropbut!O11</f>
        <v>1.7011041522939394E-6</v>
      </c>
      <c r="P3">
        <f>Lpgpropbut!P11</f>
        <v>1.7321278497590927E-6</v>
      </c>
      <c r="Q3">
        <f>Lpgpropbut!Q11</f>
        <v>1.7591111556586534E-6</v>
      </c>
      <c r="R3">
        <f>Lpgpropbut!R11</f>
        <v>1.7871636222963946E-6</v>
      </c>
      <c r="S3">
        <f>Lpgpropbut!S11</f>
        <v>1.8192559561957192E-6</v>
      </c>
      <c r="T3">
        <f>Lpgpropbut!T11</f>
        <v>1.8537623954809148E-6</v>
      </c>
      <c r="U3">
        <f>Lpgpropbut!U11</f>
        <v>1.8858769598702814E-6</v>
      </c>
      <c r="V3">
        <f>Lpgpropbut!V11</f>
        <v>1.9150300454868313E-6</v>
      </c>
      <c r="W3">
        <f>Lpgpropbut!W11</f>
        <v>1.9399376318088882E-6</v>
      </c>
      <c r="X3">
        <f>Lpgpropbut!X11</f>
        <v>1.9635593101148324E-6</v>
      </c>
      <c r="Y3">
        <f>Lpgpropbut!Y11</f>
        <v>2.003131155306116E-6</v>
      </c>
      <c r="Z3">
        <f>Lpgpropbut!Z11</f>
        <v>2.0313888345335593E-6</v>
      </c>
      <c r="AA3">
        <f>Lpgpropbut!AA11</f>
        <v>2.0597697252034687E-6</v>
      </c>
      <c r="AB3">
        <f>Lpgpropbut!AB11</f>
        <v>2.0885241300504447E-6</v>
      </c>
      <c r="AC3">
        <f>Lpgpropbut!AC11</f>
        <v>2.1161132168037212E-6</v>
      </c>
      <c r="AD3">
        <f>Lpgpropbut!AD11</f>
        <v>2.1534929469271718E-6</v>
      </c>
      <c r="AE3">
        <f>Lpgpropbut!AE11</f>
        <v>2.1914184775255373E-6</v>
      </c>
      <c r="AF3">
        <f>Lpgpropbut!AF11</f>
        <v>2.2195871299320006E-6</v>
      </c>
    </row>
    <row r="4" spans="1:32" x14ac:dyDescent="0.25">
      <c r="A4" s="13" t="s">
        <v>261</v>
      </c>
      <c r="B4" s="39">
        <f>Lpgpropbut!B12</f>
        <v>2.0507070938296238E-6</v>
      </c>
      <c r="C4" s="39">
        <f>Lpgpropbut!C12</f>
        <v>2.0021180436113022E-6</v>
      </c>
      <c r="D4" s="39">
        <f>Lpgpropbut!D12</f>
        <v>2.0781163016450853E-6</v>
      </c>
      <c r="E4" s="39">
        <f>Lpgpropbut!E12</f>
        <v>2.0781163016450853E-6</v>
      </c>
      <c r="F4" s="39">
        <f>Lpgpropbut!F12</f>
        <v>2.1426700159096168E-6</v>
      </c>
      <c r="G4" s="39">
        <f>Lpgpropbut!G12</f>
        <v>2.2134988699859541E-6</v>
      </c>
      <c r="H4" s="39">
        <f>Lpgpropbut!H12</f>
        <v>2.3033529094182496E-6</v>
      </c>
      <c r="I4" s="39">
        <f>Lpgpropbut!I12</f>
        <v>2.4010037168999563E-6</v>
      </c>
      <c r="J4" s="39">
        <f>Lpgpropbut!J12</f>
        <v>2.4792122795475146E-6</v>
      </c>
      <c r="K4" s="39">
        <f>Lpgpropbut!K12</f>
        <v>2.5393636083146244E-6</v>
      </c>
      <c r="L4" s="39">
        <f>Lpgpropbut!L12</f>
        <v>2.5813385316496847E-6</v>
      </c>
      <c r="M4" s="39">
        <f>Lpgpropbut!M12</f>
        <v>2.7871428050751235E-6</v>
      </c>
      <c r="N4" s="39">
        <f>Lpgpropbut!N12</f>
        <v>2.8012092253116322E-6</v>
      </c>
      <c r="O4" s="39">
        <f>Lpgpropbut!O12</f>
        <v>2.8158596271034267E-6</v>
      </c>
      <c r="P4" s="39">
        <f>Lpgpropbut!P12</f>
        <v>2.869359135669841E-6</v>
      </c>
      <c r="Q4" s="39">
        <f>Lpgpropbut!Q12</f>
        <v>2.8997282241658519E-6</v>
      </c>
      <c r="R4" s="39">
        <f>Lpgpropbut!R12</f>
        <v>2.9330701309691071E-6</v>
      </c>
      <c r="S4" s="39">
        <f>Lpgpropbut!S12</f>
        <v>2.9706022897174421E-6</v>
      </c>
      <c r="T4" s="39">
        <f>Lpgpropbut!T12</f>
        <v>3.0117783950849356E-6</v>
      </c>
      <c r="U4" s="39">
        <f>Lpgpropbut!U12</f>
        <v>3.0535406934385756E-6</v>
      </c>
      <c r="V4" s="39">
        <f>Lpgpropbut!V12</f>
        <v>3.0941147162797235E-6</v>
      </c>
      <c r="W4" s="39">
        <f>Lpgpropbut!W12</f>
        <v>3.1315725054274657E-6</v>
      </c>
      <c r="X4" s="39">
        <f>Lpgpropbut!X12</f>
        <v>3.1667063264616507E-6</v>
      </c>
      <c r="Y4" s="39">
        <f>Lpgpropbut!Y12</f>
        <v>3.2100261273756449E-6</v>
      </c>
      <c r="Z4" s="39">
        <f>Lpgpropbut!Z12</f>
        <v>3.2501490183224732E-6</v>
      </c>
      <c r="AA4" s="39">
        <f>Lpgpropbut!AA12</f>
        <v>3.2893623559493182E-6</v>
      </c>
      <c r="AB4" s="39">
        <f>Lpgpropbut!AB12</f>
        <v>3.3281264454933099E-6</v>
      </c>
      <c r="AC4" s="39">
        <f>Lpgpropbut!AC12</f>
        <v>3.3658876101923561E-6</v>
      </c>
      <c r="AD4" s="39">
        <f>Lpgpropbut!AD12</f>
        <v>3.4088724202843083E-6</v>
      </c>
      <c r="AE4" s="39">
        <f>Lpgpropbut!AE12</f>
        <v>3.4545458388662777E-6</v>
      </c>
      <c r="AF4" s="39">
        <f>Lpgpropbut!AF12</f>
        <v>3.4959797806904445E-6</v>
      </c>
    </row>
    <row r="5" spans="1:32" x14ac:dyDescent="0.25">
      <c r="A5" s="13" t="s">
        <v>262</v>
      </c>
      <c r="B5" s="39">
        <f>Lpgpropbut!B13</f>
        <v>1.2263060642908275E-6</v>
      </c>
      <c r="C5" s="39">
        <f>Lpgpropbut!C13</f>
        <v>1.1972502097906194E-6</v>
      </c>
      <c r="D5" s="39">
        <f>Lpgpropbut!D13</f>
        <v>1.2426965463165844E-6</v>
      </c>
      <c r="E5" s="39">
        <f>Lpgpropbut!E13</f>
        <v>1.2426965463165844E-6</v>
      </c>
      <c r="F5" s="39">
        <f>Lpgpropbut!F13</f>
        <v>1.277939731339248E-6</v>
      </c>
      <c r="G5" s="39">
        <f>Lpgpropbut!G13</f>
        <v>1.3160523962429067E-6</v>
      </c>
      <c r="H5" s="39">
        <f>Lpgpropbut!H13</f>
        <v>1.369547385111913E-6</v>
      </c>
      <c r="I5" s="39">
        <f>Lpgpropbut!I13</f>
        <v>1.4222368263606506E-6</v>
      </c>
      <c r="J5" s="39">
        <f>Lpgpropbut!J13</f>
        <v>1.4505938382063491E-6</v>
      </c>
      <c r="K5" s="39">
        <f>Lpgpropbut!K13</f>
        <v>1.4677253174793645E-6</v>
      </c>
      <c r="L5" s="39">
        <f>Lpgpropbut!L13</f>
        <v>1.4759016948551163E-6</v>
      </c>
      <c r="M5" s="39">
        <f>Lpgpropbut!M13</f>
        <v>1.5849872271835169E-6</v>
      </c>
      <c r="N5" s="39">
        <f>Lpgpropbut!N13</f>
        <v>1.5856971189001316E-6</v>
      </c>
      <c r="O5" s="39">
        <f>Lpgpropbut!O13</f>
        <v>1.5914926832896418E-6</v>
      </c>
      <c r="P5" s="39">
        <f>Lpgpropbut!P13</f>
        <v>1.6258725326925128E-6</v>
      </c>
      <c r="Q5" s="39">
        <f>Lpgpropbut!Q13</f>
        <v>1.6429937560748243E-6</v>
      </c>
      <c r="R5" s="39">
        <f>Lpgpropbut!R13</f>
        <v>1.6607434157341418E-6</v>
      </c>
      <c r="S5" s="39">
        <f>Lpgpropbut!S13</f>
        <v>1.6807814538776113E-6</v>
      </c>
      <c r="T5" s="39">
        <f>Lpgpropbut!T13</f>
        <v>1.7023083054878678E-6</v>
      </c>
      <c r="U5" s="39">
        <f>Lpgpropbut!U13</f>
        <v>1.7225746029423261E-6</v>
      </c>
      <c r="V5" s="39">
        <f>Lpgpropbut!V13</f>
        <v>1.74102593645712E-6</v>
      </c>
      <c r="W5" s="39">
        <f>Lpgpropbut!W13</f>
        <v>1.7568809517951701E-6</v>
      </c>
      <c r="X5" s="39">
        <f>Lpgpropbut!X13</f>
        <v>1.7717239868411476E-6</v>
      </c>
      <c r="Y5" s="39">
        <f>Lpgpropbut!Y13</f>
        <v>1.795201890171531E-6</v>
      </c>
      <c r="Z5" s="39">
        <f>Lpgpropbut!Z13</f>
        <v>1.8131109105940509E-6</v>
      </c>
      <c r="AA5" s="39">
        <f>Lpgpropbut!AA13</f>
        <v>1.8306536116384499E-6</v>
      </c>
      <c r="AB5" s="39">
        <f>Lpgpropbut!AB13</f>
        <v>1.8482504848234754E-6</v>
      </c>
      <c r="AC5" s="39">
        <f>Lpgpropbut!AC13</f>
        <v>1.8651531788423892E-6</v>
      </c>
      <c r="AD5" s="39">
        <f>Lpgpropbut!AD13</f>
        <v>1.8872513361590154E-6</v>
      </c>
      <c r="AE5" s="39">
        <f>Lpgpropbut!AE13</f>
        <v>1.9100173097432218E-6</v>
      </c>
      <c r="AF5" s="39">
        <f>Lpgpropbut!AF13</f>
        <v>1.9275734880798908E-6</v>
      </c>
    </row>
    <row r="6" spans="1:32" x14ac:dyDescent="0.25">
      <c r="A6" s="13" t="s">
        <v>263</v>
      </c>
      <c r="B6" s="39">
        <f>Lpgpropbut!B14</f>
        <v>1.3345992615105394E-6</v>
      </c>
      <c r="C6" s="39">
        <f>Lpgpropbut!C14</f>
        <v>1.3029775293119302E-6</v>
      </c>
      <c r="D6" s="39">
        <f>Lpgpropbut!D14</f>
        <v>1.3524371617251394E-6</v>
      </c>
      <c r="E6" s="39">
        <f>Lpgpropbut!E14</f>
        <v>1.3524371617251394E-6</v>
      </c>
      <c r="F6" s="39">
        <f>Lpgpropbut!F14</f>
        <v>1.4026243804950906E-6</v>
      </c>
      <c r="G6" s="39">
        <f>Lpgpropbut!G14</f>
        <v>1.4597403816243908E-6</v>
      </c>
      <c r="H6" s="39">
        <f>Lpgpropbut!H14</f>
        <v>1.5434119614415007E-6</v>
      </c>
      <c r="I6" s="39">
        <f>Lpgpropbut!I14</f>
        <v>1.6243608305321676E-6</v>
      </c>
      <c r="J6" s="39">
        <f>Lpgpropbut!J14</f>
        <v>1.663670733439812E-6</v>
      </c>
      <c r="K6" s="39">
        <f>Lpgpropbut!K14</f>
        <v>1.6874951076762106E-6</v>
      </c>
      <c r="L6" s="39">
        <f>Lpgpropbut!L14</f>
        <v>1.6981516915500982E-6</v>
      </c>
      <c r="M6" s="39">
        <f>Lpgpropbut!M14</f>
        <v>1.6895668425432375E-6</v>
      </c>
      <c r="N6" s="39">
        <f>Lpgpropbut!N14</f>
        <v>1.6911102886892983E-6</v>
      </c>
      <c r="O6" s="39">
        <f>Lpgpropbut!O14</f>
        <v>1.7011041522939394E-6</v>
      </c>
      <c r="P6" s="39">
        <f>Lpgpropbut!P14</f>
        <v>1.7321278497590927E-6</v>
      </c>
      <c r="Q6" s="39">
        <f>Lpgpropbut!Q14</f>
        <v>1.7591111556586534E-6</v>
      </c>
      <c r="R6" s="39">
        <f>Lpgpropbut!R14</f>
        <v>1.7871636222963946E-6</v>
      </c>
      <c r="S6" s="39">
        <f>Lpgpropbut!S14</f>
        <v>1.8192559561957192E-6</v>
      </c>
      <c r="T6" s="39">
        <f>Lpgpropbut!T14</f>
        <v>1.8537623954809148E-6</v>
      </c>
      <c r="U6" s="39">
        <f>Lpgpropbut!U14</f>
        <v>1.8858769598702814E-6</v>
      </c>
      <c r="V6" s="39">
        <f>Lpgpropbut!V14</f>
        <v>1.9150300454868313E-6</v>
      </c>
      <c r="W6" s="39">
        <f>Lpgpropbut!W14</f>
        <v>1.9399376318088882E-6</v>
      </c>
      <c r="X6" s="39">
        <f>Lpgpropbut!X14</f>
        <v>1.9635593101148324E-6</v>
      </c>
      <c r="Y6" s="39">
        <f>Lpgpropbut!Y14</f>
        <v>2.003131155306116E-6</v>
      </c>
      <c r="Z6" s="39">
        <f>Lpgpropbut!Z14</f>
        <v>2.0313888345335593E-6</v>
      </c>
      <c r="AA6" s="39">
        <f>Lpgpropbut!AA14</f>
        <v>2.0597697252034687E-6</v>
      </c>
      <c r="AB6" s="39">
        <f>Lpgpropbut!AB14</f>
        <v>2.0885241300504447E-6</v>
      </c>
      <c r="AC6" s="39">
        <f>Lpgpropbut!AC14</f>
        <v>2.1161132168037212E-6</v>
      </c>
      <c r="AD6" s="39">
        <f>Lpgpropbut!AD14</f>
        <v>2.1534929469271718E-6</v>
      </c>
      <c r="AE6" s="39">
        <f>Lpgpropbut!AE14</f>
        <v>2.1914184775255373E-6</v>
      </c>
      <c r="AF6" s="39">
        <f>Lpgpropbut!AF14</f>
        <v>2.2195871299320006E-6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AF9" si="0">B6</f>
        <v>1.3345992615105394E-6</v>
      </c>
      <c r="C9">
        <f t="shared" si="0"/>
        <v>1.3029775293119302E-6</v>
      </c>
      <c r="D9">
        <f t="shared" si="0"/>
        <v>1.3524371617251394E-6</v>
      </c>
      <c r="E9">
        <f t="shared" si="0"/>
        <v>1.3524371617251394E-6</v>
      </c>
      <c r="F9">
        <f t="shared" si="0"/>
        <v>1.4026243804950906E-6</v>
      </c>
      <c r="G9">
        <f t="shared" si="0"/>
        <v>1.4597403816243908E-6</v>
      </c>
      <c r="H9">
        <f t="shared" si="0"/>
        <v>1.5434119614415007E-6</v>
      </c>
      <c r="I9">
        <f t="shared" si="0"/>
        <v>1.6243608305321676E-6</v>
      </c>
      <c r="J9">
        <f t="shared" si="0"/>
        <v>1.663670733439812E-6</v>
      </c>
      <c r="K9">
        <f t="shared" si="0"/>
        <v>1.6874951076762106E-6</v>
      </c>
      <c r="L9">
        <f t="shared" si="0"/>
        <v>1.6981516915500982E-6</v>
      </c>
      <c r="M9">
        <f t="shared" si="0"/>
        <v>1.6895668425432375E-6</v>
      </c>
      <c r="N9">
        <f t="shared" si="0"/>
        <v>1.6911102886892983E-6</v>
      </c>
      <c r="O9">
        <f t="shared" si="0"/>
        <v>1.7011041522939394E-6</v>
      </c>
      <c r="P9">
        <f t="shared" si="0"/>
        <v>1.7321278497590927E-6</v>
      </c>
      <c r="Q9">
        <f t="shared" si="0"/>
        <v>1.7591111556586534E-6</v>
      </c>
      <c r="R9">
        <f t="shared" si="0"/>
        <v>1.7871636222963946E-6</v>
      </c>
      <c r="S9">
        <f t="shared" si="0"/>
        <v>1.8192559561957192E-6</v>
      </c>
      <c r="T9">
        <f t="shared" si="0"/>
        <v>1.8537623954809148E-6</v>
      </c>
      <c r="U9">
        <f t="shared" si="0"/>
        <v>1.8858769598702814E-6</v>
      </c>
      <c r="V9">
        <f t="shared" si="0"/>
        <v>1.9150300454868313E-6</v>
      </c>
      <c r="W9">
        <f t="shared" si="0"/>
        <v>1.9399376318088882E-6</v>
      </c>
      <c r="X9">
        <f t="shared" si="0"/>
        <v>1.9635593101148324E-6</v>
      </c>
      <c r="Y9">
        <f t="shared" si="0"/>
        <v>2.003131155306116E-6</v>
      </c>
      <c r="Z9">
        <f t="shared" si="0"/>
        <v>2.0313888345335593E-6</v>
      </c>
      <c r="AA9">
        <f t="shared" si="0"/>
        <v>2.0597697252034687E-6</v>
      </c>
      <c r="AB9">
        <f t="shared" si="0"/>
        <v>2.0885241300504447E-6</v>
      </c>
      <c r="AC9">
        <f t="shared" si="0"/>
        <v>2.1161132168037212E-6</v>
      </c>
      <c r="AD9">
        <f t="shared" si="0"/>
        <v>2.1534929469271718E-6</v>
      </c>
      <c r="AE9">
        <f t="shared" si="0"/>
        <v>2.1914184775255373E-6</v>
      </c>
      <c r="AF9">
        <f t="shared" si="0"/>
        <v>2.2195871299320006E-6</v>
      </c>
    </row>
  </sheetData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A2" sqref="A2:A6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2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3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3" t="s">
        <v>262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3" t="s">
        <v>263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3" t="s">
        <v>264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D14" sqref="D14"/>
    </sheetView>
  </sheetViews>
  <sheetFormatPr defaultColWidth="9.140625" defaultRowHeight="15" x14ac:dyDescent="0.25"/>
  <cols>
    <col min="1" max="1" width="41.42578125" style="14" customWidth="1"/>
    <col min="2" max="24" width="10" style="14" customWidth="1"/>
    <col min="25" max="26" width="9.140625" style="14" customWidth="1"/>
    <col min="27" max="16384" width="9.140625" style="14"/>
  </cols>
  <sheetData>
    <row r="1" spans="1:32" x14ac:dyDescent="0.25">
      <c r="A1" s="13" t="s">
        <v>267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259</v>
      </c>
      <c r="B2" s="31">
        <f>Hydrogen!E$41*#REF!*INDEX('Sales taxes'!$B$64:$AG$64,MATCH(B$1,'Sales taxes'!$B$43:$AG$43,0))</f>
        <v>5.2768520933097091E-6</v>
      </c>
      <c r="C2" s="31">
        <f>Hydrogen!F$41*#REF!*INDEX('Sales taxes'!$B$64:$AG$64,MATCH(C$1,'Sales taxes'!$B$43:$AG$43,0))</f>
        <v>4.8451926756206613E-6</v>
      </c>
      <c r="D2" s="31">
        <f>Hydrogen!G$41*#REF!*INDEX('Sales taxes'!$B$64:$AG$64,MATCH(D$1,'Sales taxes'!$B$43:$AG$43,0))</f>
        <v>4.4135332579317278E-6</v>
      </c>
      <c r="E2" s="31">
        <f>Hydrogen!H$41*#REF!*INDEX('Sales taxes'!$B$64:$AG$64,MATCH(E$1,'Sales taxes'!$B$43:$AG$43,0))</f>
        <v>3.9818738402426808E-6</v>
      </c>
      <c r="F2" s="31">
        <f>Hydrogen!I$41*#REF!*INDEX('Sales taxes'!$B$64:$AG$64,MATCH(F$1,'Sales taxes'!$B$43:$AG$43,0))</f>
        <v>3.5502144225536329E-6</v>
      </c>
      <c r="G2" s="31">
        <f>Hydrogen!J$41*#REF!*INDEX('Sales taxes'!$B$64:$AG$64,MATCH(G$1,'Sales taxes'!$B$43:$AG$43,0))</f>
        <v>3.1185550048645855E-6</v>
      </c>
      <c r="H2" s="31">
        <f>Hydrogen!K$41*#REF!*INDEX('Sales taxes'!$B$64:$AG$64,MATCH(H$1,'Sales taxes'!$B$43:$AG$43,0))</f>
        <v>2.686895587175652E-6</v>
      </c>
      <c r="I2" s="31">
        <f>Hydrogen!L$41*#REF!*INDEX('Sales taxes'!$B$64:$AG$64,MATCH(I$1,'Sales taxes'!$B$43:$AG$43,0))</f>
        <v>2.255236169486605E-6</v>
      </c>
      <c r="J2" s="31">
        <f>Hydrogen!M$41*#REF!*INDEX('Sales taxes'!$B$64:$AG$64,MATCH(J$1,'Sales taxes'!$B$43:$AG$43,0))</f>
        <v>1.8235767517975574E-6</v>
      </c>
      <c r="K2" s="31">
        <f>Hydrogen!N$41*#REF!*INDEX('Sales taxes'!$B$64:$AG$64,MATCH(K$1,'Sales taxes'!$B$43:$AG$43,0))</f>
        <v>1.3919173341086239E-6</v>
      </c>
      <c r="L2" s="31">
        <f>Hydrogen!O$41*#REF!*INDEX('Sales taxes'!$B$64:$AG$64,MATCH(L$1,'Sales taxes'!$B$43:$AG$43,0))</f>
        <v>9.6025791641957667E-7</v>
      </c>
      <c r="M2" s="31">
        <f>Hydrogen!P$41*#REF!*INDEX('Sales taxes'!$B$64:$AG$64,MATCH(M$1,'Sales taxes'!$B$43:$AG$43,0))</f>
        <v>9.3686076921739722E-7</v>
      </c>
      <c r="N2" s="31">
        <f>Hydrogen!Q$41*#REF!*INDEX('Sales taxes'!$B$64:$AG$64,MATCH(N$1,'Sales taxes'!$B$43:$AG$43,0))</f>
        <v>9.1346362201529645E-7</v>
      </c>
      <c r="O2" s="31">
        <f>Hydrogen!R$41*#REF!*INDEX('Sales taxes'!$B$64:$AG$64,MATCH(O$1,'Sales taxes'!$B$43:$AG$43,0))</f>
        <v>8.9006647481319567E-7</v>
      </c>
      <c r="P2" s="31">
        <f>Hydrogen!S$41*#REF!*INDEX('Sales taxes'!$B$64:$AG$64,MATCH(P$1,'Sales taxes'!$B$43:$AG$43,0))</f>
        <v>8.6666932761109511E-7</v>
      </c>
      <c r="Q2" s="31">
        <f>Hydrogen!T$41*#REF!*INDEX('Sales taxes'!$B$64:$AG$64,MATCH(Q$1,'Sales taxes'!$B$43:$AG$43,0))</f>
        <v>8.4327218040900143E-7</v>
      </c>
      <c r="R2" s="31">
        <f>Hydrogen!U$41*#REF!*INDEX('Sales taxes'!$B$64:$AG$64,MATCH(R$1,'Sales taxes'!$B$43:$AG$43,0))</f>
        <v>8.1987503320690065E-7</v>
      </c>
      <c r="S2" s="31">
        <f>Hydrogen!V$41*#REF!*INDEX('Sales taxes'!$B$64:$AG$64,MATCH(S$1,'Sales taxes'!$B$43:$AG$43,0))</f>
        <v>7.9647788600479987E-7</v>
      </c>
      <c r="T2" s="31">
        <f>Hydrogen!W$41*#REF!*INDEX('Sales taxes'!$B$64:$AG$64,MATCH(T$1,'Sales taxes'!$B$43:$AG$43,0))</f>
        <v>7.730807388026992E-7</v>
      </c>
      <c r="U2" s="31">
        <f>Hydrogen!X$41*#REF!*INDEX('Sales taxes'!$B$64:$AG$64,MATCH(U$1,'Sales taxes'!$B$43:$AG$43,0))</f>
        <v>7.4968359160059843E-7</v>
      </c>
      <c r="V2" s="31">
        <f>Hydrogen!Y$41*#REF!*INDEX('Sales taxes'!$B$64:$AG$64,MATCH(V$1,'Sales taxes'!$B$43:$AG$43,0))</f>
        <v>7.2628644439850485E-7</v>
      </c>
      <c r="W2" s="31">
        <f>Hydrogen!Z$41*#REF!*INDEX('Sales taxes'!$B$64:$AG$64,MATCH(W$1,'Sales taxes'!$B$43:$AG$43,0))</f>
        <v>7.0288929719640408E-7</v>
      </c>
      <c r="X2" s="31">
        <f>Hydrogen!AA$41*#REF!*INDEX('Sales taxes'!$B$64:$AG$64,MATCH(X$1,'Sales taxes'!$B$43:$AG$43,0))</f>
        <v>6.7949214999430341E-7</v>
      </c>
      <c r="Y2" s="31">
        <f>Hydrogen!AB$41*#REF!*INDEX('Sales taxes'!$B$64:$AG$64,MATCH(Y$1,'Sales taxes'!$B$43:$AG$43,0))</f>
        <v>6.5609500279220263E-7</v>
      </c>
      <c r="Z2" s="31">
        <f>Hydrogen!AC$41*#REF!*INDEX('Sales taxes'!$B$64:$AG$64,MATCH(Z$1,'Sales taxes'!$B$43:$AG$43,0))</f>
        <v>6.3269785559010186E-7</v>
      </c>
      <c r="AA2" s="31">
        <f>Hydrogen!AD$41*#REF!*INDEX('Sales taxes'!$B$64:$AG$64,MATCH(AA$1,'Sales taxes'!$B$43:$AG$43,0))</f>
        <v>6.0930070838800108E-7</v>
      </c>
      <c r="AB2" s="31">
        <f>Hydrogen!AE$41*#REF!*INDEX('Sales taxes'!$B$64:$AG$64,MATCH(AB$1,'Sales taxes'!$B$43:$AG$43,0))</f>
        <v>5.8590356118590761E-7</v>
      </c>
      <c r="AC2" s="31">
        <f>Hydrogen!AF$41*#REF!*INDEX('Sales taxes'!$B$64:$AG$64,MATCH(AC$1,'Sales taxes'!$B$43:$AG$43,0))</f>
        <v>5.6250641398380684E-7</v>
      </c>
      <c r="AD2" s="31">
        <f>Hydrogen!AG$41*#REF!*INDEX('Sales taxes'!$B$64:$AG$64,MATCH(AD$1,'Sales taxes'!$B$43:$AG$43,0))</f>
        <v>5.3910926678170606E-7</v>
      </c>
      <c r="AE2" s="31">
        <f>Hydrogen!AH$41*#REF!*INDEX('Sales taxes'!$B$64:$AG$64,MATCH(AE$1,'Sales taxes'!$B$43:$AG$43,0))</f>
        <v>5.1571211957960539E-7</v>
      </c>
      <c r="AF2" s="31">
        <f>Hydrogen!AI$41*#REF!*INDEX('Sales taxes'!$B$64:$AG$64,MATCH(AF$1,'Sales taxes'!$B$43:$AG$43,0))</f>
        <v>4.9231497237750461E-7</v>
      </c>
    </row>
    <row r="3" spans="1:32" x14ac:dyDescent="0.25">
      <c r="A3" s="13" t="s">
        <v>260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3" t="s">
        <v>261</v>
      </c>
      <c r="B4" s="31">
        <f>Hydrogen!E$41*#REF!*INDEX('Sales taxes'!$B$64:$AG$64,MATCH(B$1,'Sales taxes'!$B$43:$AG$43,0))</f>
        <v>5.2768520933097091E-6</v>
      </c>
      <c r="C4" s="31">
        <f>Hydrogen!F$41*#REF!*INDEX('Sales taxes'!$B$64:$AG$64,MATCH(C$1,'Sales taxes'!$B$43:$AG$43,0))</f>
        <v>4.8451926756206613E-6</v>
      </c>
      <c r="D4" s="31">
        <f>Hydrogen!G$41*#REF!*INDEX('Sales taxes'!$B$64:$AG$64,MATCH(D$1,'Sales taxes'!$B$43:$AG$43,0))</f>
        <v>4.4135332579317278E-6</v>
      </c>
      <c r="E4" s="31">
        <f>Hydrogen!H$41*#REF!*INDEX('Sales taxes'!$B$64:$AG$64,MATCH(E$1,'Sales taxes'!$B$43:$AG$43,0))</f>
        <v>3.9818738402426808E-6</v>
      </c>
      <c r="F4" s="31">
        <f>Hydrogen!I$41*#REF!*INDEX('Sales taxes'!$B$64:$AG$64,MATCH(F$1,'Sales taxes'!$B$43:$AG$43,0))</f>
        <v>3.5502144225536329E-6</v>
      </c>
      <c r="G4" s="31">
        <f>Hydrogen!J$41*#REF!*INDEX('Sales taxes'!$B$64:$AG$64,MATCH(G$1,'Sales taxes'!$B$43:$AG$43,0))</f>
        <v>3.1185550048645855E-6</v>
      </c>
      <c r="H4" s="31">
        <f>Hydrogen!K$41*#REF!*INDEX('Sales taxes'!$B$64:$AG$64,MATCH(H$1,'Sales taxes'!$B$43:$AG$43,0))</f>
        <v>2.686895587175652E-6</v>
      </c>
      <c r="I4" s="31">
        <f>Hydrogen!L$41*#REF!*INDEX('Sales taxes'!$B$64:$AG$64,MATCH(I$1,'Sales taxes'!$B$43:$AG$43,0))</f>
        <v>2.255236169486605E-6</v>
      </c>
      <c r="J4" s="31">
        <f>Hydrogen!M$41*#REF!*INDEX('Sales taxes'!$B$64:$AG$64,MATCH(J$1,'Sales taxes'!$B$43:$AG$43,0))</f>
        <v>1.8235767517975574E-6</v>
      </c>
      <c r="K4" s="31">
        <f>Hydrogen!N$41*#REF!*INDEX('Sales taxes'!$B$64:$AG$64,MATCH(K$1,'Sales taxes'!$B$43:$AG$43,0))</f>
        <v>1.3919173341086239E-6</v>
      </c>
      <c r="L4" s="31">
        <f>Hydrogen!O$41*#REF!*INDEX('Sales taxes'!$B$64:$AG$64,MATCH(L$1,'Sales taxes'!$B$43:$AG$43,0))</f>
        <v>9.6025791641957667E-7</v>
      </c>
      <c r="M4" s="31">
        <f>Hydrogen!P$41*#REF!*INDEX('Sales taxes'!$B$64:$AG$64,MATCH(M$1,'Sales taxes'!$B$43:$AG$43,0))</f>
        <v>9.3686076921739722E-7</v>
      </c>
      <c r="N4" s="31">
        <f>Hydrogen!Q$41*#REF!*INDEX('Sales taxes'!$B$64:$AG$64,MATCH(N$1,'Sales taxes'!$B$43:$AG$43,0))</f>
        <v>9.1346362201529645E-7</v>
      </c>
      <c r="O4" s="31">
        <f>Hydrogen!R$41*#REF!*INDEX('Sales taxes'!$B$64:$AG$64,MATCH(O$1,'Sales taxes'!$B$43:$AG$43,0))</f>
        <v>8.9006647481319567E-7</v>
      </c>
      <c r="P4" s="31">
        <f>Hydrogen!S$41*#REF!*INDEX('Sales taxes'!$B$64:$AG$64,MATCH(P$1,'Sales taxes'!$B$43:$AG$43,0))</f>
        <v>8.6666932761109511E-7</v>
      </c>
      <c r="Q4" s="31">
        <f>Hydrogen!T$41*#REF!*INDEX('Sales taxes'!$B$64:$AG$64,MATCH(Q$1,'Sales taxes'!$B$43:$AG$43,0))</f>
        <v>8.4327218040900143E-7</v>
      </c>
      <c r="R4" s="31">
        <f>Hydrogen!U$41*#REF!*INDEX('Sales taxes'!$B$64:$AG$64,MATCH(R$1,'Sales taxes'!$B$43:$AG$43,0))</f>
        <v>8.1987503320690065E-7</v>
      </c>
      <c r="S4" s="31">
        <f>Hydrogen!V$41*#REF!*INDEX('Sales taxes'!$B$64:$AG$64,MATCH(S$1,'Sales taxes'!$B$43:$AG$43,0))</f>
        <v>7.9647788600479987E-7</v>
      </c>
      <c r="T4" s="31">
        <f>Hydrogen!W$41*#REF!*INDEX('Sales taxes'!$B$64:$AG$64,MATCH(T$1,'Sales taxes'!$B$43:$AG$43,0))</f>
        <v>7.730807388026992E-7</v>
      </c>
      <c r="U4" s="31">
        <f>Hydrogen!X$41*#REF!*INDEX('Sales taxes'!$B$64:$AG$64,MATCH(U$1,'Sales taxes'!$B$43:$AG$43,0))</f>
        <v>7.4968359160059843E-7</v>
      </c>
      <c r="V4" s="31">
        <f>Hydrogen!Y$41*#REF!*INDEX('Sales taxes'!$B$64:$AG$64,MATCH(V$1,'Sales taxes'!$B$43:$AG$43,0))</f>
        <v>7.2628644439850485E-7</v>
      </c>
      <c r="W4" s="31">
        <f>Hydrogen!Z$41*#REF!*INDEX('Sales taxes'!$B$64:$AG$64,MATCH(W$1,'Sales taxes'!$B$43:$AG$43,0))</f>
        <v>7.0288929719640408E-7</v>
      </c>
      <c r="X4" s="31">
        <f>Hydrogen!AA$41*#REF!*INDEX('Sales taxes'!$B$64:$AG$64,MATCH(X$1,'Sales taxes'!$B$43:$AG$43,0))</f>
        <v>6.7949214999430341E-7</v>
      </c>
      <c r="Y4" s="31">
        <f>Hydrogen!AB$41*#REF!*INDEX('Sales taxes'!$B$64:$AG$64,MATCH(Y$1,'Sales taxes'!$B$43:$AG$43,0))</f>
        <v>6.5609500279220263E-7</v>
      </c>
      <c r="Z4" s="31">
        <f>Hydrogen!AC$41*#REF!*INDEX('Sales taxes'!$B$64:$AG$64,MATCH(Z$1,'Sales taxes'!$B$43:$AG$43,0))</f>
        <v>6.3269785559010186E-7</v>
      </c>
      <c r="AA4" s="31">
        <f>Hydrogen!AD$41*#REF!*INDEX('Sales taxes'!$B$64:$AG$64,MATCH(AA$1,'Sales taxes'!$B$43:$AG$43,0))</f>
        <v>6.0930070838800108E-7</v>
      </c>
      <c r="AB4" s="31">
        <f>Hydrogen!AE$41*#REF!*INDEX('Sales taxes'!$B$64:$AG$64,MATCH(AB$1,'Sales taxes'!$B$43:$AG$43,0))</f>
        <v>5.8590356118590761E-7</v>
      </c>
      <c r="AC4" s="31">
        <f>Hydrogen!AF$41*#REF!*INDEX('Sales taxes'!$B$64:$AG$64,MATCH(AC$1,'Sales taxes'!$B$43:$AG$43,0))</f>
        <v>5.6250641398380684E-7</v>
      </c>
      <c r="AD4" s="31">
        <f>Hydrogen!AG$41*#REF!*INDEX('Sales taxes'!$B$64:$AG$64,MATCH(AD$1,'Sales taxes'!$B$43:$AG$43,0))</f>
        <v>5.3910926678170606E-7</v>
      </c>
      <c r="AE4" s="31">
        <f>Hydrogen!AH$41*#REF!*INDEX('Sales taxes'!$B$64:$AG$64,MATCH(AE$1,'Sales taxes'!$B$43:$AG$43,0))</f>
        <v>5.1571211957960539E-7</v>
      </c>
      <c r="AF4" s="31">
        <f>Hydrogen!AI$41*#REF!*INDEX('Sales taxes'!$B$64:$AG$64,MATCH(AF$1,'Sales taxes'!$B$43:$AG$43,0))</f>
        <v>4.9231497237750461E-7</v>
      </c>
    </row>
    <row r="5" spans="1:32" x14ac:dyDescent="0.25">
      <c r="A5" s="13" t="s">
        <v>262</v>
      </c>
      <c r="B5" s="31">
        <f>Hydrogen!E$41*#REF!*INDEX('Sales taxes'!$B$64:$AG$64,MATCH(B$1,'Sales taxes'!$B$43:$AG$43,0))</f>
        <v>5.2768520933097091E-6</v>
      </c>
      <c r="C5" s="31">
        <f>Hydrogen!F$41*#REF!*INDEX('Sales taxes'!$B$64:$AG$64,MATCH(C$1,'Sales taxes'!$B$43:$AG$43,0))</f>
        <v>4.8451926756206613E-6</v>
      </c>
      <c r="D5" s="31">
        <f>Hydrogen!G$41*#REF!*INDEX('Sales taxes'!$B$64:$AG$64,MATCH(D$1,'Sales taxes'!$B$43:$AG$43,0))</f>
        <v>4.4135332579317278E-6</v>
      </c>
      <c r="E5" s="31">
        <f>Hydrogen!H$41*#REF!*INDEX('Sales taxes'!$B$64:$AG$64,MATCH(E$1,'Sales taxes'!$B$43:$AG$43,0))</f>
        <v>3.9818738402426808E-6</v>
      </c>
      <c r="F5" s="31">
        <f>Hydrogen!I$41*#REF!*INDEX('Sales taxes'!$B$64:$AG$64,MATCH(F$1,'Sales taxes'!$B$43:$AG$43,0))</f>
        <v>3.5502144225536329E-6</v>
      </c>
      <c r="G5" s="31">
        <f>Hydrogen!J$41*#REF!*INDEX('Sales taxes'!$B$64:$AG$64,MATCH(G$1,'Sales taxes'!$B$43:$AG$43,0))</f>
        <v>3.1185550048645855E-6</v>
      </c>
      <c r="H5" s="31">
        <f>Hydrogen!K$41*#REF!*INDEX('Sales taxes'!$B$64:$AG$64,MATCH(H$1,'Sales taxes'!$B$43:$AG$43,0))</f>
        <v>2.686895587175652E-6</v>
      </c>
      <c r="I5" s="31">
        <f>Hydrogen!L$41*#REF!*INDEX('Sales taxes'!$B$64:$AG$64,MATCH(I$1,'Sales taxes'!$B$43:$AG$43,0))</f>
        <v>2.255236169486605E-6</v>
      </c>
      <c r="J5" s="31">
        <f>Hydrogen!M$41*#REF!*INDEX('Sales taxes'!$B$64:$AG$64,MATCH(J$1,'Sales taxes'!$B$43:$AG$43,0))</f>
        <v>1.8235767517975574E-6</v>
      </c>
      <c r="K5" s="31">
        <f>Hydrogen!N$41*#REF!*INDEX('Sales taxes'!$B$64:$AG$64,MATCH(K$1,'Sales taxes'!$B$43:$AG$43,0))</f>
        <v>1.3919173341086239E-6</v>
      </c>
      <c r="L5" s="31">
        <f>Hydrogen!O$41*#REF!*INDEX('Sales taxes'!$B$64:$AG$64,MATCH(L$1,'Sales taxes'!$B$43:$AG$43,0))</f>
        <v>9.6025791641957667E-7</v>
      </c>
      <c r="M5" s="31">
        <f>Hydrogen!P$41*#REF!*INDEX('Sales taxes'!$B$64:$AG$64,MATCH(M$1,'Sales taxes'!$B$43:$AG$43,0))</f>
        <v>9.3686076921739722E-7</v>
      </c>
      <c r="N5" s="31">
        <f>Hydrogen!Q$41*#REF!*INDEX('Sales taxes'!$B$64:$AG$64,MATCH(N$1,'Sales taxes'!$B$43:$AG$43,0))</f>
        <v>9.1346362201529645E-7</v>
      </c>
      <c r="O5" s="31">
        <f>Hydrogen!R$41*#REF!*INDEX('Sales taxes'!$B$64:$AG$64,MATCH(O$1,'Sales taxes'!$B$43:$AG$43,0))</f>
        <v>8.9006647481319567E-7</v>
      </c>
      <c r="P5" s="31">
        <f>Hydrogen!S$41*#REF!*INDEX('Sales taxes'!$B$64:$AG$64,MATCH(P$1,'Sales taxes'!$B$43:$AG$43,0))</f>
        <v>8.6666932761109511E-7</v>
      </c>
      <c r="Q5" s="31">
        <f>Hydrogen!T$41*#REF!*INDEX('Sales taxes'!$B$64:$AG$64,MATCH(Q$1,'Sales taxes'!$B$43:$AG$43,0))</f>
        <v>8.4327218040900143E-7</v>
      </c>
      <c r="R5" s="31">
        <f>Hydrogen!U$41*#REF!*INDEX('Sales taxes'!$B$64:$AG$64,MATCH(R$1,'Sales taxes'!$B$43:$AG$43,0))</f>
        <v>8.1987503320690065E-7</v>
      </c>
      <c r="S5" s="31">
        <f>Hydrogen!V$41*#REF!*INDEX('Sales taxes'!$B$64:$AG$64,MATCH(S$1,'Sales taxes'!$B$43:$AG$43,0))</f>
        <v>7.9647788600479987E-7</v>
      </c>
      <c r="T5" s="31">
        <f>Hydrogen!W$41*#REF!*INDEX('Sales taxes'!$B$64:$AG$64,MATCH(T$1,'Sales taxes'!$B$43:$AG$43,0))</f>
        <v>7.730807388026992E-7</v>
      </c>
      <c r="U5" s="31">
        <f>Hydrogen!X$41*#REF!*INDEX('Sales taxes'!$B$64:$AG$64,MATCH(U$1,'Sales taxes'!$B$43:$AG$43,0))</f>
        <v>7.4968359160059843E-7</v>
      </c>
      <c r="V5" s="31">
        <f>Hydrogen!Y$41*#REF!*INDEX('Sales taxes'!$B$64:$AG$64,MATCH(V$1,'Sales taxes'!$B$43:$AG$43,0))</f>
        <v>7.2628644439850485E-7</v>
      </c>
      <c r="W5" s="31">
        <f>Hydrogen!Z$41*#REF!*INDEX('Sales taxes'!$B$64:$AG$64,MATCH(W$1,'Sales taxes'!$B$43:$AG$43,0))</f>
        <v>7.0288929719640408E-7</v>
      </c>
      <c r="X5" s="31">
        <f>Hydrogen!AA$41*#REF!*INDEX('Sales taxes'!$B$64:$AG$64,MATCH(X$1,'Sales taxes'!$B$43:$AG$43,0))</f>
        <v>6.7949214999430341E-7</v>
      </c>
      <c r="Y5" s="31">
        <f>Hydrogen!AB$41*#REF!*INDEX('Sales taxes'!$B$64:$AG$64,MATCH(Y$1,'Sales taxes'!$B$43:$AG$43,0))</f>
        <v>6.5609500279220263E-7</v>
      </c>
      <c r="Z5" s="31">
        <f>Hydrogen!AC$41*#REF!*INDEX('Sales taxes'!$B$64:$AG$64,MATCH(Z$1,'Sales taxes'!$B$43:$AG$43,0))</f>
        <v>6.3269785559010186E-7</v>
      </c>
      <c r="AA5" s="31">
        <f>Hydrogen!AD$41*#REF!*INDEX('Sales taxes'!$B$64:$AG$64,MATCH(AA$1,'Sales taxes'!$B$43:$AG$43,0))</f>
        <v>6.0930070838800108E-7</v>
      </c>
      <c r="AB5" s="31">
        <f>Hydrogen!AE$41*#REF!*INDEX('Sales taxes'!$B$64:$AG$64,MATCH(AB$1,'Sales taxes'!$B$43:$AG$43,0))</f>
        <v>5.8590356118590761E-7</v>
      </c>
      <c r="AC5" s="31">
        <f>Hydrogen!AF$41*#REF!*INDEX('Sales taxes'!$B$64:$AG$64,MATCH(AC$1,'Sales taxes'!$B$43:$AG$43,0))</f>
        <v>5.6250641398380684E-7</v>
      </c>
      <c r="AD5" s="31">
        <f>Hydrogen!AG$41*#REF!*INDEX('Sales taxes'!$B$64:$AG$64,MATCH(AD$1,'Sales taxes'!$B$43:$AG$43,0))</f>
        <v>5.3910926678170606E-7</v>
      </c>
      <c r="AE5" s="31">
        <f>Hydrogen!AH$41*#REF!*INDEX('Sales taxes'!$B$64:$AG$64,MATCH(AE$1,'Sales taxes'!$B$43:$AG$43,0))</f>
        <v>5.1571211957960539E-7</v>
      </c>
      <c r="AF5" s="31">
        <f>Hydrogen!AI$41*#REF!*INDEX('Sales taxes'!$B$64:$AG$64,MATCH(AF$1,'Sales taxes'!$B$43:$AG$43,0))</f>
        <v>4.9231497237750461E-7</v>
      </c>
    </row>
    <row r="6" spans="1:32" x14ac:dyDescent="0.25">
      <c r="A6" s="13" t="s">
        <v>263</v>
      </c>
      <c r="B6" s="31">
        <f>Hydrogen!E$41*#REF!*INDEX('Sales taxes'!$B$64:$AG$64,MATCH(B$1,'Sales taxes'!$B$43:$AG$43,0))</f>
        <v>5.2768520933097091E-6</v>
      </c>
      <c r="C6" s="31">
        <f>Hydrogen!F$41*#REF!*INDEX('Sales taxes'!$B$64:$AG$64,MATCH(C$1,'Sales taxes'!$B$43:$AG$43,0))</f>
        <v>4.8451926756206613E-6</v>
      </c>
      <c r="D6" s="31">
        <f>Hydrogen!G$41*#REF!*INDEX('Sales taxes'!$B$64:$AG$64,MATCH(D$1,'Sales taxes'!$B$43:$AG$43,0))</f>
        <v>4.4135332579317278E-6</v>
      </c>
      <c r="E6" s="31">
        <f>Hydrogen!H$41*#REF!*INDEX('Sales taxes'!$B$64:$AG$64,MATCH(E$1,'Sales taxes'!$B$43:$AG$43,0))</f>
        <v>3.9818738402426808E-6</v>
      </c>
      <c r="F6" s="31">
        <f>Hydrogen!I$41*#REF!*INDEX('Sales taxes'!$B$64:$AG$64,MATCH(F$1,'Sales taxes'!$B$43:$AG$43,0))</f>
        <v>3.5502144225536329E-6</v>
      </c>
      <c r="G6" s="31">
        <f>Hydrogen!J$41*#REF!*INDEX('Sales taxes'!$B$64:$AG$64,MATCH(G$1,'Sales taxes'!$B$43:$AG$43,0))</f>
        <v>3.1185550048645855E-6</v>
      </c>
      <c r="H6" s="31">
        <f>Hydrogen!K$41*#REF!*INDEX('Sales taxes'!$B$64:$AG$64,MATCH(H$1,'Sales taxes'!$B$43:$AG$43,0))</f>
        <v>2.686895587175652E-6</v>
      </c>
      <c r="I6" s="31">
        <f>Hydrogen!L$41*#REF!*INDEX('Sales taxes'!$B$64:$AG$64,MATCH(I$1,'Sales taxes'!$B$43:$AG$43,0))</f>
        <v>2.255236169486605E-6</v>
      </c>
      <c r="J6" s="31">
        <f>Hydrogen!M$41*#REF!*INDEX('Sales taxes'!$B$64:$AG$64,MATCH(J$1,'Sales taxes'!$B$43:$AG$43,0))</f>
        <v>1.8235767517975574E-6</v>
      </c>
      <c r="K6" s="31">
        <f>Hydrogen!N$41*#REF!*INDEX('Sales taxes'!$B$64:$AG$64,MATCH(K$1,'Sales taxes'!$B$43:$AG$43,0))</f>
        <v>1.3919173341086239E-6</v>
      </c>
      <c r="L6" s="31">
        <f>Hydrogen!O$41*#REF!*INDEX('Sales taxes'!$B$64:$AG$64,MATCH(L$1,'Sales taxes'!$B$43:$AG$43,0))</f>
        <v>9.6025791641957667E-7</v>
      </c>
      <c r="M6" s="31">
        <f>Hydrogen!P$41*#REF!*INDEX('Sales taxes'!$B$64:$AG$64,MATCH(M$1,'Sales taxes'!$B$43:$AG$43,0))</f>
        <v>9.3686076921739722E-7</v>
      </c>
      <c r="N6" s="31">
        <f>Hydrogen!Q$41*#REF!*INDEX('Sales taxes'!$B$64:$AG$64,MATCH(N$1,'Sales taxes'!$B$43:$AG$43,0))</f>
        <v>9.1346362201529645E-7</v>
      </c>
      <c r="O6" s="31">
        <f>Hydrogen!R$41*#REF!*INDEX('Sales taxes'!$B$64:$AG$64,MATCH(O$1,'Sales taxes'!$B$43:$AG$43,0))</f>
        <v>8.9006647481319567E-7</v>
      </c>
      <c r="P6" s="31">
        <f>Hydrogen!S$41*#REF!*INDEX('Sales taxes'!$B$64:$AG$64,MATCH(P$1,'Sales taxes'!$B$43:$AG$43,0))</f>
        <v>8.6666932761109511E-7</v>
      </c>
      <c r="Q6" s="31">
        <f>Hydrogen!T$41*#REF!*INDEX('Sales taxes'!$B$64:$AG$64,MATCH(Q$1,'Sales taxes'!$B$43:$AG$43,0))</f>
        <v>8.4327218040900143E-7</v>
      </c>
      <c r="R6" s="31">
        <f>Hydrogen!U$41*#REF!*INDEX('Sales taxes'!$B$64:$AG$64,MATCH(R$1,'Sales taxes'!$B$43:$AG$43,0))</f>
        <v>8.1987503320690065E-7</v>
      </c>
      <c r="S6" s="31">
        <f>Hydrogen!V$41*#REF!*INDEX('Sales taxes'!$B$64:$AG$64,MATCH(S$1,'Sales taxes'!$B$43:$AG$43,0))</f>
        <v>7.9647788600479987E-7</v>
      </c>
      <c r="T6" s="31">
        <f>Hydrogen!W$41*#REF!*INDEX('Sales taxes'!$B$64:$AG$64,MATCH(T$1,'Sales taxes'!$B$43:$AG$43,0))</f>
        <v>7.730807388026992E-7</v>
      </c>
      <c r="U6" s="31">
        <f>Hydrogen!X$41*#REF!*INDEX('Sales taxes'!$B$64:$AG$64,MATCH(U$1,'Sales taxes'!$B$43:$AG$43,0))</f>
        <v>7.4968359160059843E-7</v>
      </c>
      <c r="V6" s="31">
        <f>Hydrogen!Y$41*#REF!*INDEX('Sales taxes'!$B$64:$AG$64,MATCH(V$1,'Sales taxes'!$B$43:$AG$43,0))</f>
        <v>7.2628644439850485E-7</v>
      </c>
      <c r="W6" s="31">
        <f>Hydrogen!Z$41*#REF!*INDEX('Sales taxes'!$B$64:$AG$64,MATCH(W$1,'Sales taxes'!$B$43:$AG$43,0))</f>
        <v>7.0288929719640408E-7</v>
      </c>
      <c r="X6" s="31">
        <f>Hydrogen!AA$41*#REF!*INDEX('Sales taxes'!$B$64:$AG$64,MATCH(X$1,'Sales taxes'!$B$43:$AG$43,0))</f>
        <v>6.7949214999430341E-7</v>
      </c>
      <c r="Y6" s="31">
        <f>Hydrogen!AB$41*#REF!*INDEX('Sales taxes'!$B$64:$AG$64,MATCH(Y$1,'Sales taxes'!$B$43:$AG$43,0))</f>
        <v>6.5609500279220263E-7</v>
      </c>
      <c r="Z6" s="31">
        <f>Hydrogen!AC$41*#REF!*INDEX('Sales taxes'!$B$64:$AG$64,MATCH(Z$1,'Sales taxes'!$B$43:$AG$43,0))</f>
        <v>6.3269785559010186E-7</v>
      </c>
      <c r="AA6" s="31">
        <f>Hydrogen!AD$41*#REF!*INDEX('Sales taxes'!$B$64:$AG$64,MATCH(AA$1,'Sales taxes'!$B$43:$AG$43,0))</f>
        <v>6.0930070838800108E-7</v>
      </c>
      <c r="AB6" s="31">
        <f>Hydrogen!AE$41*#REF!*INDEX('Sales taxes'!$B$64:$AG$64,MATCH(AB$1,'Sales taxes'!$B$43:$AG$43,0))</f>
        <v>5.8590356118590761E-7</v>
      </c>
      <c r="AC6" s="31">
        <f>Hydrogen!AF$41*#REF!*INDEX('Sales taxes'!$B$64:$AG$64,MATCH(AC$1,'Sales taxes'!$B$43:$AG$43,0))</f>
        <v>5.6250641398380684E-7</v>
      </c>
      <c r="AD6" s="31">
        <f>Hydrogen!AG$41*#REF!*INDEX('Sales taxes'!$B$64:$AG$64,MATCH(AD$1,'Sales taxes'!$B$43:$AG$43,0))</f>
        <v>5.3910926678170606E-7</v>
      </c>
      <c r="AE6" s="31">
        <f>Hydrogen!AH$41*#REF!*INDEX('Sales taxes'!$B$64:$AG$64,MATCH(AE$1,'Sales taxes'!$B$43:$AG$43,0))</f>
        <v>5.1571211957960539E-7</v>
      </c>
      <c r="AF6" s="31">
        <f>Hydrogen!AI$41*#REF!*INDEX('Sales taxes'!$B$64:$AG$64,MATCH(AF$1,'Sales taxes'!$B$43:$AG$43,0))</f>
        <v>4.9231497237750461E-7</v>
      </c>
    </row>
    <row r="7" spans="1:32" x14ac:dyDescent="0.25">
      <c r="A7" s="13" t="s">
        <v>264</v>
      </c>
      <c r="B7" s="31">
        <f>Hydrogen!E$41*#REF!*INDEX('Sales taxes'!$B$64:$AG$64,MATCH(B$1,'Sales taxes'!$B$43:$AG$43,0))</f>
        <v>5.2768520933097091E-6</v>
      </c>
      <c r="C7" s="31">
        <f>Hydrogen!F$41*#REF!*INDEX('Sales taxes'!$B$64:$AG$64,MATCH(C$1,'Sales taxes'!$B$43:$AG$43,0))</f>
        <v>4.8451926756206613E-6</v>
      </c>
      <c r="D7" s="31">
        <f>Hydrogen!G$41*#REF!*INDEX('Sales taxes'!$B$64:$AG$64,MATCH(D$1,'Sales taxes'!$B$43:$AG$43,0))</f>
        <v>4.4135332579317278E-6</v>
      </c>
      <c r="E7" s="31">
        <f>Hydrogen!H$41*#REF!*INDEX('Sales taxes'!$B$64:$AG$64,MATCH(E$1,'Sales taxes'!$B$43:$AG$43,0))</f>
        <v>3.9818738402426808E-6</v>
      </c>
      <c r="F7" s="31">
        <f>Hydrogen!I$41*#REF!*INDEX('Sales taxes'!$B$64:$AG$64,MATCH(F$1,'Sales taxes'!$B$43:$AG$43,0))</f>
        <v>3.5502144225536329E-6</v>
      </c>
      <c r="G7" s="31">
        <f>Hydrogen!J$41*#REF!*INDEX('Sales taxes'!$B$64:$AG$64,MATCH(G$1,'Sales taxes'!$B$43:$AG$43,0))</f>
        <v>3.1185550048645855E-6</v>
      </c>
      <c r="H7" s="31">
        <f>Hydrogen!K$41*#REF!*INDEX('Sales taxes'!$B$64:$AG$64,MATCH(H$1,'Sales taxes'!$B$43:$AG$43,0))</f>
        <v>2.686895587175652E-6</v>
      </c>
      <c r="I7" s="31">
        <f>Hydrogen!L$41*#REF!*INDEX('Sales taxes'!$B$64:$AG$64,MATCH(I$1,'Sales taxes'!$B$43:$AG$43,0))</f>
        <v>2.255236169486605E-6</v>
      </c>
      <c r="J7" s="31">
        <f>Hydrogen!M$41*#REF!*INDEX('Sales taxes'!$B$64:$AG$64,MATCH(J$1,'Sales taxes'!$B$43:$AG$43,0))</f>
        <v>1.8235767517975574E-6</v>
      </c>
      <c r="K7" s="31">
        <f>Hydrogen!N$41*#REF!*INDEX('Sales taxes'!$B$64:$AG$64,MATCH(K$1,'Sales taxes'!$B$43:$AG$43,0))</f>
        <v>1.3919173341086239E-6</v>
      </c>
      <c r="L7" s="31">
        <f>Hydrogen!O$41*#REF!*INDEX('Sales taxes'!$B$64:$AG$64,MATCH(L$1,'Sales taxes'!$B$43:$AG$43,0))</f>
        <v>9.6025791641957667E-7</v>
      </c>
      <c r="M7" s="31">
        <f>Hydrogen!P$41*#REF!*INDEX('Sales taxes'!$B$64:$AG$64,MATCH(M$1,'Sales taxes'!$B$43:$AG$43,0))</f>
        <v>9.3686076921739722E-7</v>
      </c>
      <c r="N7" s="31">
        <f>Hydrogen!Q$41*#REF!*INDEX('Sales taxes'!$B$64:$AG$64,MATCH(N$1,'Sales taxes'!$B$43:$AG$43,0))</f>
        <v>9.1346362201529645E-7</v>
      </c>
      <c r="O7" s="31">
        <f>Hydrogen!R$41*#REF!*INDEX('Sales taxes'!$B$64:$AG$64,MATCH(O$1,'Sales taxes'!$B$43:$AG$43,0))</f>
        <v>8.9006647481319567E-7</v>
      </c>
      <c r="P7" s="31">
        <f>Hydrogen!S$41*#REF!*INDEX('Sales taxes'!$B$64:$AG$64,MATCH(P$1,'Sales taxes'!$B$43:$AG$43,0))</f>
        <v>8.6666932761109511E-7</v>
      </c>
      <c r="Q7" s="31">
        <f>Hydrogen!T$41*#REF!*INDEX('Sales taxes'!$B$64:$AG$64,MATCH(Q$1,'Sales taxes'!$B$43:$AG$43,0))</f>
        <v>8.4327218040900143E-7</v>
      </c>
      <c r="R7" s="31">
        <f>Hydrogen!U$41*#REF!*INDEX('Sales taxes'!$B$64:$AG$64,MATCH(R$1,'Sales taxes'!$B$43:$AG$43,0))</f>
        <v>8.1987503320690065E-7</v>
      </c>
      <c r="S7" s="31">
        <f>Hydrogen!V$41*#REF!*INDEX('Sales taxes'!$B$64:$AG$64,MATCH(S$1,'Sales taxes'!$B$43:$AG$43,0))</f>
        <v>7.9647788600479987E-7</v>
      </c>
      <c r="T7" s="31">
        <f>Hydrogen!W$41*#REF!*INDEX('Sales taxes'!$B$64:$AG$64,MATCH(T$1,'Sales taxes'!$B$43:$AG$43,0))</f>
        <v>7.730807388026992E-7</v>
      </c>
      <c r="U7" s="31">
        <f>Hydrogen!X$41*#REF!*INDEX('Sales taxes'!$B$64:$AG$64,MATCH(U$1,'Sales taxes'!$B$43:$AG$43,0))</f>
        <v>7.4968359160059843E-7</v>
      </c>
      <c r="V7" s="31">
        <f>Hydrogen!Y$41*#REF!*INDEX('Sales taxes'!$B$64:$AG$64,MATCH(V$1,'Sales taxes'!$B$43:$AG$43,0))</f>
        <v>7.2628644439850485E-7</v>
      </c>
      <c r="W7" s="31">
        <f>Hydrogen!Z$41*#REF!*INDEX('Sales taxes'!$B$64:$AG$64,MATCH(W$1,'Sales taxes'!$B$43:$AG$43,0))</f>
        <v>7.0288929719640408E-7</v>
      </c>
      <c r="X7" s="31">
        <f>Hydrogen!AA$41*#REF!*INDEX('Sales taxes'!$B$64:$AG$64,MATCH(X$1,'Sales taxes'!$B$43:$AG$43,0))</f>
        <v>6.7949214999430341E-7</v>
      </c>
      <c r="Y7" s="31">
        <f>Hydrogen!AB$41*#REF!*INDEX('Sales taxes'!$B$64:$AG$64,MATCH(Y$1,'Sales taxes'!$B$43:$AG$43,0))</f>
        <v>6.5609500279220263E-7</v>
      </c>
      <c r="Z7" s="31">
        <f>Hydrogen!AC$41*#REF!*INDEX('Sales taxes'!$B$64:$AG$64,MATCH(Z$1,'Sales taxes'!$B$43:$AG$43,0))</f>
        <v>6.3269785559010186E-7</v>
      </c>
      <c r="AA7" s="31">
        <f>Hydrogen!AD$41*#REF!*INDEX('Sales taxes'!$B$64:$AG$64,MATCH(AA$1,'Sales taxes'!$B$43:$AG$43,0))</f>
        <v>6.0930070838800108E-7</v>
      </c>
      <c r="AB7" s="31">
        <f>Hydrogen!AE$41*#REF!*INDEX('Sales taxes'!$B$64:$AG$64,MATCH(AB$1,'Sales taxes'!$B$43:$AG$43,0))</f>
        <v>5.8590356118590761E-7</v>
      </c>
      <c r="AC7" s="31">
        <f>Hydrogen!AF$41*#REF!*INDEX('Sales taxes'!$B$64:$AG$64,MATCH(AC$1,'Sales taxes'!$B$43:$AG$43,0))</f>
        <v>5.6250641398380684E-7</v>
      </c>
      <c r="AD7" s="31">
        <f>Hydrogen!AG$41*#REF!*INDEX('Sales taxes'!$B$64:$AG$64,MATCH(AD$1,'Sales taxes'!$B$43:$AG$43,0))</f>
        <v>5.3910926678170606E-7</v>
      </c>
      <c r="AE7" s="31">
        <f>Hydrogen!AH$41*#REF!*INDEX('Sales taxes'!$B$64:$AG$64,MATCH(AE$1,'Sales taxes'!$B$43:$AG$43,0))</f>
        <v>5.1571211957960539E-7</v>
      </c>
      <c r="AF7" s="31">
        <f>Hydrogen!AI$41*#REF!*INDEX('Sales taxes'!$B$64:$AG$64,MATCH(AF$1,'Sales taxes'!$B$43:$AG$43,0))</f>
        <v>4.9231497237750461E-7</v>
      </c>
    </row>
    <row r="8" spans="1:32" x14ac:dyDescent="0.25">
      <c r="A8" s="13" t="s">
        <v>265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3" t="s">
        <v>266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73</vt:i4>
      </vt:variant>
      <vt:variant>
        <vt:lpstr>Named Ranges</vt:lpstr>
      </vt:variant>
      <vt:variant>
        <vt:i4>1</vt:i4>
      </vt:variant>
    </vt:vector>
  </HeadingPairs>
  <TitlesOfParts>
    <vt:vector size="74" baseType="lpstr">
      <vt:lpstr>About</vt:lpstr>
      <vt:lpstr>AEO 2020 Pacific Table 3</vt:lpstr>
      <vt:lpstr>AEO 2020 Table 12</vt:lpstr>
      <vt:lpstr>AEO Table 3</vt:lpstr>
      <vt:lpstr>AggregateSEDS</vt:lpstr>
      <vt:lpstr>SEDSresidential</vt:lpstr>
      <vt:lpstr>SEDcommercial</vt:lpstr>
      <vt:lpstr>SEDStransport</vt:lpstr>
      <vt:lpstr>SEDSindustry</vt:lpstr>
      <vt:lpstr>SEDSpower</vt:lpstr>
      <vt:lpstr>EIA Short Run</vt:lpstr>
      <vt:lpstr>EIA electricity</vt:lpstr>
      <vt:lpstr>EIA gasoline+diesel</vt:lpstr>
      <vt:lpstr>EIA crude oil</vt:lpstr>
      <vt:lpstr>EIA natural gas</vt:lpstr>
      <vt:lpstr>AFDC regional alternative fuels</vt:lpstr>
      <vt:lpstr>CARB data</vt:lpstr>
      <vt:lpstr>Tax-gasoline</vt:lpstr>
      <vt:lpstr>Tax-diesel</vt:lpstr>
      <vt:lpstr>Tax-jet fuel</vt:lpstr>
      <vt:lpstr>Sales taxes</vt:lpstr>
      <vt:lpstr>Heat</vt:lpstr>
      <vt:lpstr>Hydrogen</vt:lpstr>
      <vt:lpstr>Electricity</vt:lpstr>
      <vt:lpstr>Natural gas</vt:lpstr>
      <vt:lpstr>Gasoline+diesel</vt:lpstr>
      <vt:lpstr>Jetkerosene</vt:lpstr>
      <vt:lpstr>Lpgpropbut</vt:lpstr>
      <vt:lpstr>Heavy oil+other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2021-08-20T18:54:08Z</dcterms:modified>
</cp:coreProperties>
</file>